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0\Nett2020\"/>
    </mc:Choice>
  </mc:AlternateContent>
  <xr:revisionPtr revIDLastSave="0" documentId="13_ncr:1_{8C7D8E1D-7756-4587-A060-447E73CEFA4D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externalReferences>
    <externalReference r:id="rId6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4" l="1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P42" i="4"/>
  <c r="O42" i="4"/>
  <c r="L51" i="4"/>
  <c r="M51" i="4"/>
  <c r="H51" i="4"/>
  <c r="I51" i="4"/>
  <c r="D51" i="4"/>
  <c r="E51" i="4"/>
  <c r="L32" i="4"/>
  <c r="H32" i="4"/>
  <c r="D32" i="4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V7" i="1"/>
  <c r="U7" i="1"/>
  <c r="Q19" i="3"/>
  <c r="L37" i="4"/>
  <c r="H37" i="4"/>
  <c r="D37" i="4"/>
  <c r="E17" i="4"/>
  <c r="L50" i="4"/>
  <c r="M50" i="4"/>
  <c r="H50" i="4"/>
  <c r="I50" i="4"/>
  <c r="D50" i="4"/>
  <c r="E50" i="4"/>
  <c r="L31" i="4"/>
  <c r="H31" i="4"/>
  <c r="D31" i="4"/>
  <c r="L49" i="4"/>
  <c r="M49" i="4"/>
  <c r="H49" i="4"/>
  <c r="I49" i="4"/>
  <c r="D49" i="4"/>
  <c r="E49" i="4"/>
  <c r="L30" i="4"/>
  <c r="H30" i="4"/>
  <c r="D30" i="4"/>
  <c r="L48" i="4"/>
  <c r="M48" i="4"/>
  <c r="E42" i="4"/>
  <c r="E44" i="4"/>
  <c r="E45" i="4"/>
  <c r="E46" i="4"/>
  <c r="E47" i="4"/>
  <c r="E48" i="4"/>
  <c r="H48" i="4"/>
  <c r="I48" i="4"/>
  <c r="D48" i="4"/>
  <c r="L29" i="4"/>
  <c r="H29" i="4"/>
  <c r="D29" i="4"/>
  <c r="D47" i="4"/>
  <c r="H47" i="4"/>
  <c r="L47" i="4"/>
  <c r="G47" i="4"/>
  <c r="K47" i="4"/>
  <c r="M47" i="4"/>
  <c r="D46" i="4"/>
  <c r="H46" i="4"/>
  <c r="L46" i="4"/>
  <c r="G46" i="4"/>
  <c r="K46" i="4"/>
  <c r="M46" i="4"/>
  <c r="I47" i="4"/>
  <c r="L8" i="4"/>
  <c r="K8" i="4"/>
  <c r="L28" i="4"/>
  <c r="H28" i="4"/>
  <c r="D28" i="4"/>
  <c r="D363" i="1"/>
  <c r="E363" i="1"/>
  <c r="C46" i="4"/>
  <c r="I46" i="4"/>
  <c r="L7" i="4"/>
  <c r="K7" i="4"/>
  <c r="L27" i="4"/>
  <c r="H27" i="4"/>
  <c r="D27" i="4"/>
  <c r="Q363" i="1"/>
  <c r="L16" i="4"/>
  <c r="K14" i="4"/>
  <c r="L36" i="4"/>
  <c r="H36" i="4"/>
  <c r="D36" i="4"/>
  <c r="H45" i="4"/>
  <c r="D45" i="4"/>
  <c r="L45" i="4"/>
  <c r="C45" i="4"/>
  <c r="G45" i="4"/>
  <c r="K45" i="4"/>
  <c r="M45" i="4"/>
  <c r="I45" i="4"/>
  <c r="L6" i="4"/>
  <c r="K6" i="4"/>
  <c r="L26" i="4"/>
  <c r="H26" i="4"/>
  <c r="D26" i="4"/>
  <c r="D44" i="4"/>
  <c r="H44" i="4"/>
  <c r="L44" i="4"/>
  <c r="L5" i="4"/>
  <c r="K5" i="4"/>
  <c r="L25" i="4"/>
  <c r="H25" i="4"/>
  <c r="D25" i="4"/>
  <c r="C44" i="4"/>
  <c r="G44" i="4"/>
  <c r="K44" i="4"/>
  <c r="M44" i="4"/>
  <c r="I44" i="4"/>
  <c r="L4" i="4"/>
  <c r="K4" i="4"/>
  <c r="L24" i="4"/>
  <c r="H24" i="4"/>
  <c r="D24" i="4"/>
  <c r="D43" i="4"/>
  <c r="H43" i="4"/>
  <c r="L43" i="4"/>
  <c r="C43" i="4"/>
  <c r="G43" i="4"/>
  <c r="K43" i="4"/>
  <c r="M43" i="4"/>
  <c r="I43" i="4"/>
  <c r="E43" i="4"/>
  <c r="T363" i="1"/>
  <c r="G53" i="4"/>
  <c r="F53" i="4"/>
  <c r="C53" i="4"/>
  <c r="B53" i="4"/>
  <c r="J53" i="4"/>
  <c r="A53" i="4"/>
  <c r="G52" i="4"/>
  <c r="F52" i="4"/>
  <c r="C52" i="4"/>
  <c r="B52" i="4"/>
  <c r="J52" i="4"/>
  <c r="A52" i="4"/>
  <c r="G51" i="4"/>
  <c r="F51" i="4"/>
  <c r="C51" i="4"/>
  <c r="B51" i="4"/>
  <c r="A51" i="4"/>
  <c r="G50" i="4"/>
  <c r="F50" i="4"/>
  <c r="C50" i="4"/>
  <c r="B50" i="4"/>
  <c r="A50" i="4"/>
  <c r="G49" i="4"/>
  <c r="F49" i="4"/>
  <c r="C49" i="4"/>
  <c r="B49" i="4"/>
  <c r="J49" i="4"/>
  <c r="A49" i="4"/>
  <c r="G48" i="4"/>
  <c r="F48" i="4"/>
  <c r="C48" i="4"/>
  <c r="B48" i="4"/>
  <c r="J48" i="4"/>
  <c r="A48" i="4"/>
  <c r="F47" i="4"/>
  <c r="C47" i="4"/>
  <c r="B47" i="4"/>
  <c r="A47" i="4"/>
  <c r="F46" i="4"/>
  <c r="B46" i="4"/>
  <c r="J46" i="4"/>
  <c r="A46" i="4"/>
  <c r="F45" i="4"/>
  <c r="B45" i="4"/>
  <c r="A45" i="4"/>
  <c r="F44" i="4"/>
  <c r="B44" i="4"/>
  <c r="A44" i="4"/>
  <c r="F43" i="4"/>
  <c r="B43" i="4"/>
  <c r="J43" i="4"/>
  <c r="A43" i="4"/>
  <c r="H42" i="4"/>
  <c r="G42" i="4"/>
  <c r="F42" i="4"/>
  <c r="D42" i="4"/>
  <c r="C42" i="4"/>
  <c r="B42" i="4"/>
  <c r="A42" i="4"/>
  <c r="I41" i="4"/>
  <c r="M41" i="4"/>
  <c r="D41" i="4"/>
  <c r="H35" i="4"/>
  <c r="D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H23" i="4"/>
  <c r="G23" i="4"/>
  <c r="D23" i="4"/>
  <c r="C23" i="4"/>
  <c r="C22" i="4"/>
  <c r="C41" i="4"/>
  <c r="B22" i="4"/>
  <c r="B41" i="4"/>
  <c r="L17" i="4"/>
  <c r="I17" i="4"/>
  <c r="I16" i="4"/>
  <c r="E16" i="4"/>
  <c r="L15" i="4"/>
  <c r="I15" i="4"/>
  <c r="E15" i="4"/>
  <c r="L14" i="4"/>
  <c r="J14" i="4"/>
  <c r="I14" i="4"/>
  <c r="E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K29" i="4"/>
  <c r="J8" i="4"/>
  <c r="J7" i="4"/>
  <c r="J6" i="4"/>
  <c r="J5" i="4"/>
  <c r="J4" i="4"/>
  <c r="L3" i="4"/>
  <c r="K3" i="4"/>
  <c r="J3" i="4"/>
  <c r="H2" i="4"/>
  <c r="L2" i="4"/>
  <c r="L22" i="4"/>
  <c r="L41" i="4"/>
  <c r="G2" i="4"/>
  <c r="K2" i="4"/>
  <c r="K22" i="4"/>
  <c r="K41" i="4"/>
  <c r="F2" i="4"/>
  <c r="F22" i="4"/>
  <c r="F41" i="4"/>
  <c r="K52" i="4"/>
  <c r="K53" i="4"/>
  <c r="K51" i="4"/>
  <c r="K23" i="4"/>
  <c r="K48" i="4"/>
  <c r="K49" i="4"/>
  <c r="K50" i="4"/>
  <c r="K31" i="4"/>
  <c r="F54" i="4"/>
  <c r="J51" i="4"/>
  <c r="J50" i="4"/>
  <c r="J47" i="4"/>
  <c r="K26" i="4"/>
  <c r="J44" i="4"/>
  <c r="J45" i="4"/>
  <c r="B54" i="4"/>
  <c r="K33" i="4"/>
  <c r="K27" i="4"/>
  <c r="K34" i="4"/>
  <c r="J2" i="4"/>
  <c r="J22" i="4"/>
  <c r="J41" i="4"/>
  <c r="K30" i="4"/>
  <c r="K25" i="4"/>
  <c r="K24" i="4"/>
  <c r="K32" i="4"/>
  <c r="C54" i="4"/>
  <c r="K28" i="4"/>
  <c r="K42" i="4"/>
  <c r="L35" i="4"/>
  <c r="L23" i="4"/>
  <c r="G22" i="4"/>
  <c r="G41" i="4"/>
  <c r="H22" i="4"/>
  <c r="H41" i="4"/>
  <c r="I42" i="4"/>
  <c r="J42" i="4"/>
  <c r="G54" i="4"/>
  <c r="L42" i="4"/>
  <c r="M42" i="4"/>
  <c r="K54" i="4"/>
  <c r="J54" i="4"/>
  <c r="M2" i="1"/>
  <c r="N2" i="1"/>
  <c r="L19" i="3"/>
  <c r="C19" i="3"/>
  <c r="D19" i="3"/>
  <c r="N17" i="3"/>
  <c r="D17" i="3"/>
  <c r="O17" i="3"/>
  <c r="N16" i="3"/>
  <c r="D16" i="3"/>
  <c r="O16" i="3"/>
  <c r="N15" i="3"/>
  <c r="D15" i="3"/>
  <c r="O15" i="3"/>
  <c r="N14" i="3"/>
  <c r="D14" i="3"/>
  <c r="O14" i="3"/>
  <c r="N13" i="3"/>
  <c r="D13" i="3"/>
  <c r="O13" i="3"/>
  <c r="N12" i="3"/>
  <c r="D12" i="3"/>
  <c r="O12" i="3"/>
  <c r="N11" i="3"/>
  <c r="D11" i="3"/>
  <c r="O11" i="3"/>
  <c r="N10" i="3"/>
  <c r="D10" i="3"/>
  <c r="O10" i="3"/>
  <c r="N9" i="3"/>
  <c r="D9" i="3"/>
  <c r="O9" i="3"/>
  <c r="N8" i="3"/>
  <c r="D8" i="3"/>
  <c r="O8" i="3"/>
  <c r="N7" i="3"/>
  <c r="D7" i="3"/>
  <c r="Q2" i="3"/>
  <c r="N2" i="3"/>
  <c r="H2" i="3"/>
  <c r="F2" i="3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E362" i="1"/>
  <c r="I362" i="1"/>
  <c r="J362" i="1"/>
  <c r="E361" i="1"/>
  <c r="E360" i="1"/>
  <c r="S360" i="1"/>
  <c r="E359" i="1"/>
  <c r="E358" i="1"/>
  <c r="S358" i="1"/>
  <c r="E357" i="1"/>
  <c r="S357" i="1"/>
  <c r="E356" i="1"/>
  <c r="F356" i="1"/>
  <c r="E355" i="1"/>
  <c r="E354" i="1"/>
  <c r="G354" i="1"/>
  <c r="H354" i="1"/>
  <c r="E353" i="1"/>
  <c r="E352" i="1"/>
  <c r="E351" i="1"/>
  <c r="E350" i="1"/>
  <c r="G350" i="1"/>
  <c r="H350" i="1"/>
  <c r="E349" i="1"/>
  <c r="S349" i="1"/>
  <c r="E348" i="1"/>
  <c r="S348" i="1"/>
  <c r="E331" i="1"/>
  <c r="S331" i="1"/>
  <c r="E330" i="1"/>
  <c r="E329" i="1"/>
  <c r="S329" i="1"/>
  <c r="E328" i="1"/>
  <c r="F328" i="1"/>
  <c r="E327" i="1"/>
  <c r="S327" i="1"/>
  <c r="E326" i="1"/>
  <c r="E325" i="1"/>
  <c r="S325" i="1"/>
  <c r="E324" i="1"/>
  <c r="S324" i="1"/>
  <c r="E323" i="1"/>
  <c r="E322" i="1"/>
  <c r="I322" i="1"/>
  <c r="J322" i="1"/>
  <c r="E321" i="1"/>
  <c r="E320" i="1"/>
  <c r="S320" i="1"/>
  <c r="E319" i="1"/>
  <c r="E318" i="1"/>
  <c r="S318" i="1"/>
  <c r="E317" i="1"/>
  <c r="E316" i="1"/>
  <c r="S316" i="1"/>
  <c r="E315" i="1"/>
  <c r="S315" i="1"/>
  <c r="E314" i="1"/>
  <c r="I314" i="1"/>
  <c r="J314" i="1"/>
  <c r="E313" i="1"/>
  <c r="S313" i="1"/>
  <c r="E312" i="1"/>
  <c r="I312" i="1"/>
  <c r="J312" i="1"/>
  <c r="E311" i="1"/>
  <c r="S311" i="1"/>
  <c r="E310" i="1"/>
  <c r="G310" i="1"/>
  <c r="H310" i="1"/>
  <c r="E309" i="1"/>
  <c r="S309" i="1"/>
  <c r="E308" i="1"/>
  <c r="F308" i="1"/>
  <c r="E307" i="1"/>
  <c r="E306" i="1"/>
  <c r="G306" i="1"/>
  <c r="H306" i="1"/>
  <c r="E305" i="1"/>
  <c r="S305" i="1"/>
  <c r="E304" i="1"/>
  <c r="S304" i="1"/>
  <c r="E303" i="1"/>
  <c r="S303" i="1"/>
  <c r="E302" i="1"/>
  <c r="E301" i="1"/>
  <c r="E300" i="1"/>
  <c r="G300" i="1"/>
  <c r="H300" i="1"/>
  <c r="E299" i="1"/>
  <c r="S299" i="1"/>
  <c r="E298" i="1"/>
  <c r="G298" i="1"/>
  <c r="H298" i="1"/>
  <c r="E297" i="1"/>
  <c r="E296" i="1"/>
  <c r="S296" i="1"/>
  <c r="E295" i="1"/>
  <c r="S295" i="1"/>
  <c r="E294" i="1"/>
  <c r="E293" i="1"/>
  <c r="E292" i="1"/>
  <c r="S292" i="1"/>
  <c r="E291" i="1"/>
  <c r="S291" i="1"/>
  <c r="E290" i="1"/>
  <c r="G290" i="1"/>
  <c r="H290" i="1"/>
  <c r="E289" i="1"/>
  <c r="S289" i="1"/>
  <c r="E288" i="1"/>
  <c r="F288" i="1"/>
  <c r="E287" i="1"/>
  <c r="E286" i="1"/>
  <c r="F286" i="1"/>
  <c r="E285" i="1"/>
  <c r="E284" i="1"/>
  <c r="S284" i="1"/>
  <c r="E283" i="1"/>
  <c r="S283" i="1"/>
  <c r="E282" i="1"/>
  <c r="I282" i="1"/>
  <c r="J282" i="1"/>
  <c r="E281" i="1"/>
  <c r="S281" i="1"/>
  <c r="E280" i="1"/>
  <c r="E279" i="1"/>
  <c r="E278" i="1"/>
  <c r="E277" i="1"/>
  <c r="S277" i="1"/>
  <c r="E276" i="1"/>
  <c r="S276" i="1"/>
  <c r="E275" i="1"/>
  <c r="S275" i="1"/>
  <c r="E274" i="1"/>
  <c r="I274" i="1"/>
  <c r="J274" i="1"/>
  <c r="E273" i="1"/>
  <c r="E272" i="1"/>
  <c r="S272" i="1"/>
  <c r="E271" i="1"/>
  <c r="S271" i="1"/>
  <c r="E270" i="1"/>
  <c r="G270" i="1"/>
  <c r="H270" i="1"/>
  <c r="E269" i="1"/>
  <c r="E268" i="1"/>
  <c r="G268" i="1"/>
  <c r="H268" i="1"/>
  <c r="E267" i="1"/>
  <c r="S267" i="1"/>
  <c r="E266" i="1"/>
  <c r="E265" i="1"/>
  <c r="S265" i="1"/>
  <c r="E264" i="1"/>
  <c r="S264" i="1"/>
  <c r="E263" i="1"/>
  <c r="S263" i="1"/>
  <c r="E262" i="1"/>
  <c r="F262" i="1"/>
  <c r="E261" i="1"/>
  <c r="E260" i="1"/>
  <c r="S260" i="1"/>
  <c r="E259" i="1"/>
  <c r="S259" i="1"/>
  <c r="E258" i="1"/>
  <c r="G258" i="1"/>
  <c r="H258" i="1"/>
  <c r="E257" i="1"/>
  <c r="E256" i="1"/>
  <c r="S256" i="1"/>
  <c r="E255" i="1"/>
  <c r="E254" i="1"/>
  <c r="F254" i="1"/>
  <c r="E253" i="1"/>
  <c r="S253" i="1"/>
  <c r="E252" i="1"/>
  <c r="S252" i="1"/>
  <c r="E251" i="1"/>
  <c r="S251" i="1"/>
  <c r="E250" i="1"/>
  <c r="E249" i="1"/>
  <c r="E248" i="1"/>
  <c r="G248" i="1"/>
  <c r="H248" i="1"/>
  <c r="E247" i="1"/>
  <c r="E246" i="1"/>
  <c r="I246" i="1"/>
  <c r="J246" i="1"/>
  <c r="E245" i="1"/>
  <c r="S245" i="1"/>
  <c r="E244" i="1"/>
  <c r="G244" i="1"/>
  <c r="H244" i="1"/>
  <c r="E243" i="1"/>
  <c r="S243" i="1"/>
  <c r="E242" i="1"/>
  <c r="S242" i="1"/>
  <c r="E241" i="1"/>
  <c r="S241" i="1"/>
  <c r="E240" i="1"/>
  <c r="S240" i="1"/>
  <c r="E239" i="1"/>
  <c r="S239" i="1"/>
  <c r="E238" i="1"/>
  <c r="E237" i="1"/>
  <c r="E236" i="1"/>
  <c r="I236" i="1"/>
  <c r="J236" i="1"/>
  <c r="E235" i="1"/>
  <c r="E234" i="1"/>
  <c r="F234" i="1"/>
  <c r="E233" i="1"/>
  <c r="S233" i="1"/>
  <c r="E232" i="1"/>
  <c r="S232" i="1"/>
  <c r="E231" i="1"/>
  <c r="S231" i="1"/>
  <c r="E230" i="1"/>
  <c r="I230" i="1"/>
  <c r="J230" i="1"/>
  <c r="E229" i="1"/>
  <c r="E228" i="1"/>
  <c r="S228" i="1"/>
  <c r="E227" i="1"/>
  <c r="E226" i="1"/>
  <c r="S226" i="1"/>
  <c r="E225" i="1"/>
  <c r="S225" i="1"/>
  <c r="E224" i="1"/>
  <c r="E223" i="1"/>
  <c r="E222" i="1"/>
  <c r="F222" i="1"/>
  <c r="E221" i="1"/>
  <c r="S221" i="1"/>
  <c r="E220" i="1"/>
  <c r="G220" i="1"/>
  <c r="H220" i="1"/>
  <c r="E219" i="1"/>
  <c r="E218" i="1"/>
  <c r="E217" i="1"/>
  <c r="E216" i="1"/>
  <c r="I216" i="1"/>
  <c r="E215" i="1"/>
  <c r="S215" i="1"/>
  <c r="E214" i="1"/>
  <c r="E213" i="1"/>
  <c r="E212" i="1"/>
  <c r="S212" i="1"/>
  <c r="E211" i="1"/>
  <c r="S211" i="1"/>
  <c r="E210" i="1"/>
  <c r="E209" i="1"/>
  <c r="E208" i="1"/>
  <c r="G208" i="1"/>
  <c r="H208" i="1"/>
  <c r="E207" i="1"/>
  <c r="E206" i="1"/>
  <c r="I206" i="1"/>
  <c r="J206" i="1"/>
  <c r="E205" i="1"/>
  <c r="S205" i="1"/>
  <c r="E204" i="1"/>
  <c r="I204" i="1"/>
  <c r="J204" i="1"/>
  <c r="E203" i="1"/>
  <c r="S203" i="1"/>
  <c r="E202" i="1"/>
  <c r="I202" i="1"/>
  <c r="J202" i="1"/>
  <c r="E201" i="1"/>
  <c r="S201" i="1"/>
  <c r="E200" i="1"/>
  <c r="F200" i="1"/>
  <c r="E199" i="1"/>
  <c r="S199" i="1"/>
  <c r="E198" i="1"/>
  <c r="E197" i="1"/>
  <c r="S197" i="1"/>
  <c r="E196" i="1"/>
  <c r="S196" i="1"/>
  <c r="E195" i="1"/>
  <c r="S195" i="1"/>
  <c r="E194" i="1"/>
  <c r="E193" i="1"/>
  <c r="E192" i="1"/>
  <c r="S192" i="1"/>
  <c r="E191" i="1"/>
  <c r="E190" i="1"/>
  <c r="G190" i="1"/>
  <c r="H190" i="1"/>
  <c r="E189" i="1"/>
  <c r="E188" i="1"/>
  <c r="F188" i="1"/>
  <c r="E187" i="1"/>
  <c r="S187" i="1"/>
  <c r="E186" i="1"/>
  <c r="E185" i="1"/>
  <c r="S185" i="1"/>
  <c r="E184" i="1"/>
  <c r="G184" i="1"/>
  <c r="H184" i="1"/>
  <c r="E183" i="1"/>
  <c r="E182" i="1"/>
  <c r="E181" i="1"/>
  <c r="S181" i="1"/>
  <c r="E180" i="1"/>
  <c r="E179" i="1"/>
  <c r="E178" i="1"/>
  <c r="G178" i="1"/>
  <c r="H178" i="1"/>
  <c r="E177" i="1"/>
  <c r="S177" i="1"/>
  <c r="E176" i="1"/>
  <c r="S176" i="1"/>
  <c r="E175" i="1"/>
  <c r="S175" i="1"/>
  <c r="E174" i="1"/>
  <c r="S174" i="1"/>
  <c r="E173" i="1"/>
  <c r="E172" i="1"/>
  <c r="G172" i="1"/>
  <c r="H172" i="1"/>
  <c r="E171" i="1"/>
  <c r="S171" i="1"/>
  <c r="E170" i="1"/>
  <c r="S170" i="1"/>
  <c r="E169" i="1"/>
  <c r="S169" i="1"/>
  <c r="E168" i="1"/>
  <c r="S168" i="1"/>
  <c r="E167" i="1"/>
  <c r="S167" i="1"/>
  <c r="E166" i="1"/>
  <c r="E165" i="1"/>
  <c r="S165" i="1"/>
  <c r="E164" i="1"/>
  <c r="S164" i="1"/>
  <c r="E163" i="1"/>
  <c r="S163" i="1"/>
  <c r="E162" i="1"/>
  <c r="S162" i="1"/>
  <c r="E161" i="1"/>
  <c r="E160" i="1"/>
  <c r="E159" i="1"/>
  <c r="E158" i="1"/>
  <c r="S158" i="1"/>
  <c r="E157" i="1"/>
  <c r="S157" i="1"/>
  <c r="E156" i="1"/>
  <c r="I156" i="1"/>
  <c r="J156" i="1"/>
  <c r="E155" i="1"/>
  <c r="S155" i="1"/>
  <c r="E154" i="1"/>
  <c r="S154" i="1"/>
  <c r="E153" i="1"/>
  <c r="S153" i="1"/>
  <c r="E152" i="1"/>
  <c r="E151" i="1"/>
  <c r="E150" i="1"/>
  <c r="E149" i="1"/>
  <c r="S149" i="1"/>
  <c r="E148" i="1"/>
  <c r="E147" i="1"/>
  <c r="E146" i="1"/>
  <c r="G146" i="1"/>
  <c r="H146" i="1"/>
  <c r="E145" i="1"/>
  <c r="E144" i="1"/>
  <c r="S144" i="1"/>
  <c r="E143" i="1"/>
  <c r="E142" i="1"/>
  <c r="S142" i="1"/>
  <c r="E141" i="1"/>
  <c r="S141" i="1"/>
  <c r="E140" i="1"/>
  <c r="S140" i="1"/>
  <c r="E139" i="1"/>
  <c r="S139" i="1"/>
  <c r="E138" i="1"/>
  <c r="S138" i="1"/>
  <c r="E137" i="1"/>
  <c r="E136" i="1"/>
  <c r="S136" i="1"/>
  <c r="E135" i="1"/>
  <c r="E134" i="1"/>
  <c r="E133" i="1"/>
  <c r="S133" i="1"/>
  <c r="E132" i="1"/>
  <c r="E131" i="1"/>
  <c r="E130" i="1"/>
  <c r="S130" i="1"/>
  <c r="E129" i="1"/>
  <c r="S129" i="1"/>
  <c r="E128" i="1"/>
  <c r="F128" i="1"/>
  <c r="E127" i="1"/>
  <c r="E126" i="1"/>
  <c r="S126" i="1"/>
  <c r="E125" i="1"/>
  <c r="E124" i="1"/>
  <c r="E123" i="1"/>
  <c r="S123" i="1"/>
  <c r="E122" i="1"/>
  <c r="S122" i="1"/>
  <c r="E121" i="1"/>
  <c r="S121" i="1"/>
  <c r="E120" i="1"/>
  <c r="G120" i="1"/>
  <c r="H120" i="1"/>
  <c r="E119" i="1"/>
  <c r="S119" i="1"/>
  <c r="E118" i="1"/>
  <c r="S118" i="1"/>
  <c r="E117" i="1"/>
  <c r="S117" i="1"/>
  <c r="E116" i="1"/>
  <c r="G116" i="1"/>
  <c r="H116" i="1"/>
  <c r="E115" i="1"/>
  <c r="E114" i="1"/>
  <c r="S114" i="1"/>
  <c r="E113" i="1"/>
  <c r="S113" i="1"/>
  <c r="E112" i="1"/>
  <c r="S112" i="1"/>
  <c r="E111" i="1"/>
  <c r="E110" i="1"/>
  <c r="I110" i="1"/>
  <c r="J110" i="1"/>
  <c r="E109" i="1"/>
  <c r="E108" i="1"/>
  <c r="E107" i="1"/>
  <c r="S107" i="1"/>
  <c r="E106" i="1"/>
  <c r="E105" i="1"/>
  <c r="S105" i="1"/>
  <c r="E104" i="1"/>
  <c r="S104" i="1"/>
  <c r="E103" i="1"/>
  <c r="S103" i="1"/>
  <c r="E102" i="1"/>
  <c r="E101" i="1"/>
  <c r="S101" i="1"/>
  <c r="E100" i="1"/>
  <c r="S100" i="1"/>
  <c r="E99" i="1"/>
  <c r="E98" i="1"/>
  <c r="I98" i="1"/>
  <c r="J98" i="1"/>
  <c r="E97" i="1"/>
  <c r="E96" i="1"/>
  <c r="S96" i="1"/>
  <c r="E95" i="1"/>
  <c r="E94" i="1"/>
  <c r="F94" i="1"/>
  <c r="E93" i="1"/>
  <c r="S93" i="1"/>
  <c r="E92" i="1"/>
  <c r="S92" i="1"/>
  <c r="E91" i="1"/>
  <c r="S91" i="1"/>
  <c r="E90" i="1"/>
  <c r="E89" i="1"/>
  <c r="E88" i="1"/>
  <c r="I88" i="1"/>
  <c r="J88" i="1"/>
  <c r="E87" i="1"/>
  <c r="E86" i="1"/>
  <c r="E85" i="1"/>
  <c r="S85" i="1"/>
  <c r="E84" i="1"/>
  <c r="S84" i="1"/>
  <c r="E83" i="1"/>
  <c r="S83" i="1"/>
  <c r="E82" i="1"/>
  <c r="G82" i="1"/>
  <c r="H82" i="1"/>
  <c r="E81" i="1"/>
  <c r="S81" i="1"/>
  <c r="E80" i="1"/>
  <c r="S80" i="1"/>
  <c r="E79" i="1"/>
  <c r="S79" i="1"/>
  <c r="E78" i="1"/>
  <c r="I78" i="1"/>
  <c r="J78" i="1"/>
  <c r="E77" i="1"/>
  <c r="S77" i="1"/>
  <c r="E76" i="1"/>
  <c r="G76" i="1"/>
  <c r="H76" i="1"/>
  <c r="E75" i="1"/>
  <c r="S75" i="1"/>
  <c r="E74" i="1"/>
  <c r="G74" i="1"/>
  <c r="H74" i="1"/>
  <c r="E73" i="1"/>
  <c r="E72" i="1"/>
  <c r="S72" i="1"/>
  <c r="E71" i="1"/>
  <c r="S71" i="1"/>
  <c r="E70" i="1"/>
  <c r="E69" i="1"/>
  <c r="S69" i="1"/>
  <c r="E68" i="1"/>
  <c r="F68" i="1"/>
  <c r="E67" i="1"/>
  <c r="S67" i="1"/>
  <c r="E66" i="1"/>
  <c r="G66" i="1"/>
  <c r="H66" i="1"/>
  <c r="E65" i="1"/>
  <c r="S65" i="1"/>
  <c r="E64" i="1"/>
  <c r="S64" i="1"/>
  <c r="E63" i="1"/>
  <c r="E62" i="1"/>
  <c r="E61" i="1"/>
  <c r="E60" i="1"/>
  <c r="S60" i="1"/>
  <c r="E59" i="1"/>
  <c r="S59" i="1"/>
  <c r="E58" i="1"/>
  <c r="I58" i="1"/>
  <c r="J58" i="1"/>
  <c r="E57" i="1"/>
  <c r="S57" i="1"/>
  <c r="E56" i="1"/>
  <c r="E55" i="1"/>
  <c r="E54" i="1"/>
  <c r="S54" i="1"/>
  <c r="E53" i="1"/>
  <c r="E52" i="1"/>
  <c r="E51" i="1"/>
  <c r="S51" i="1"/>
  <c r="E50" i="1"/>
  <c r="I50" i="1"/>
  <c r="J50" i="1"/>
  <c r="E49" i="1"/>
  <c r="S49" i="1"/>
  <c r="E48" i="1"/>
  <c r="S48" i="1"/>
  <c r="E47" i="1"/>
  <c r="E46" i="1"/>
  <c r="E45" i="1"/>
  <c r="F45" i="1"/>
  <c r="S45" i="1"/>
  <c r="E44" i="1"/>
  <c r="E43" i="1"/>
  <c r="F43" i="1"/>
  <c r="E42" i="1"/>
  <c r="E41" i="1"/>
  <c r="S41" i="1"/>
  <c r="E40" i="1"/>
  <c r="S40" i="1"/>
  <c r="E39" i="1"/>
  <c r="E38" i="1"/>
  <c r="S38" i="1"/>
  <c r="E37" i="1"/>
  <c r="S37" i="1"/>
  <c r="E36" i="1"/>
  <c r="S36" i="1"/>
  <c r="E35" i="1"/>
  <c r="S35" i="1"/>
  <c r="E34" i="1"/>
  <c r="E33" i="1"/>
  <c r="S33" i="1"/>
  <c r="E32" i="1"/>
  <c r="S32" i="1"/>
  <c r="E31" i="1"/>
  <c r="S31" i="1"/>
  <c r="E30" i="1"/>
  <c r="E29" i="1"/>
  <c r="I29" i="1"/>
  <c r="J29" i="1"/>
  <c r="E28" i="1"/>
  <c r="S28" i="1"/>
  <c r="E27" i="1"/>
  <c r="S27" i="1"/>
  <c r="E26" i="1"/>
  <c r="E25" i="1"/>
  <c r="E24" i="1"/>
  <c r="E23" i="1"/>
  <c r="E22" i="1"/>
  <c r="S22" i="1"/>
  <c r="E21" i="1"/>
  <c r="S21" i="1"/>
  <c r="E20" i="1"/>
  <c r="E19" i="1"/>
  <c r="S19" i="1"/>
  <c r="E18" i="1"/>
  <c r="E17" i="1"/>
  <c r="G17" i="1"/>
  <c r="H17" i="1"/>
  <c r="E16" i="1"/>
  <c r="E347" i="1"/>
  <c r="S347" i="1"/>
  <c r="E346" i="1"/>
  <c r="E345" i="1"/>
  <c r="S345" i="1"/>
  <c r="E344" i="1"/>
  <c r="E343" i="1"/>
  <c r="S343" i="1"/>
  <c r="E342" i="1"/>
  <c r="I342" i="1"/>
  <c r="J342" i="1"/>
  <c r="E341" i="1"/>
  <c r="E340" i="1"/>
  <c r="E339" i="1"/>
  <c r="S339" i="1"/>
  <c r="E338" i="1"/>
  <c r="F338" i="1"/>
  <c r="E337" i="1"/>
  <c r="F337" i="1"/>
  <c r="E336" i="1"/>
  <c r="S336" i="1"/>
  <c r="E335" i="1"/>
  <c r="S335" i="1"/>
  <c r="E334" i="1"/>
  <c r="E333" i="1"/>
  <c r="E332" i="1"/>
  <c r="E15" i="1"/>
  <c r="S15" i="1"/>
  <c r="E14" i="1"/>
  <c r="E13" i="1"/>
  <c r="S13" i="1"/>
  <c r="E12" i="1"/>
  <c r="E11" i="1"/>
  <c r="F11" i="1"/>
  <c r="E10" i="1"/>
  <c r="F10" i="1"/>
  <c r="E9" i="1"/>
  <c r="E8" i="1"/>
  <c r="G8" i="1"/>
  <c r="H8" i="1"/>
  <c r="E7" i="1"/>
  <c r="S7" i="1"/>
  <c r="I245" i="1"/>
  <c r="J245" i="1"/>
  <c r="I75" i="1"/>
  <c r="J75" i="1"/>
  <c r="I339" i="1"/>
  <c r="J339" i="1"/>
  <c r="G261" i="1"/>
  <c r="H261" i="1"/>
  <c r="G211" i="1"/>
  <c r="H211" i="1"/>
  <c r="G207" i="1"/>
  <c r="H207" i="1"/>
  <c r="G165" i="1"/>
  <c r="H165" i="1"/>
  <c r="G231" i="1"/>
  <c r="H231" i="1"/>
  <c r="G191" i="1"/>
  <c r="H191" i="1"/>
  <c r="G87" i="1"/>
  <c r="H87" i="1"/>
  <c r="G275" i="1"/>
  <c r="H275" i="1"/>
  <c r="G99" i="1"/>
  <c r="H99" i="1"/>
  <c r="G313" i="1"/>
  <c r="H313" i="1"/>
  <c r="G175" i="1"/>
  <c r="H175" i="1"/>
  <c r="G77" i="1"/>
  <c r="H77" i="1"/>
  <c r="G71" i="1"/>
  <c r="H71" i="1"/>
  <c r="I349" i="1"/>
  <c r="J349" i="1"/>
  <c r="I317" i="1"/>
  <c r="J317" i="1"/>
  <c r="G67" i="1"/>
  <c r="H67" i="1"/>
  <c r="G195" i="1"/>
  <c r="H195" i="1"/>
  <c r="G265" i="1"/>
  <c r="H265" i="1"/>
  <c r="I231" i="1"/>
  <c r="J231" i="1"/>
  <c r="I295" i="1"/>
  <c r="J295" i="1"/>
  <c r="I311" i="1"/>
  <c r="J311" i="1"/>
  <c r="G291" i="1"/>
  <c r="H291" i="1"/>
  <c r="G79" i="1"/>
  <c r="H79" i="1"/>
  <c r="I65" i="1"/>
  <c r="J65" i="1"/>
  <c r="I225" i="1"/>
  <c r="J225" i="1"/>
  <c r="I313" i="1"/>
  <c r="J313" i="1"/>
  <c r="I30" i="1"/>
  <c r="J30" i="1"/>
  <c r="G23" i="1"/>
  <c r="H23" i="1"/>
  <c r="F161" i="1"/>
  <c r="F289" i="1"/>
  <c r="F129" i="1"/>
  <c r="F273" i="1"/>
  <c r="F201" i="1"/>
  <c r="F281" i="1"/>
  <c r="F123" i="1"/>
  <c r="F163" i="1"/>
  <c r="F275" i="1"/>
  <c r="F93" i="1"/>
  <c r="F101" i="1"/>
  <c r="F165" i="1"/>
  <c r="F189" i="1"/>
  <c r="F253" i="1"/>
  <c r="F261" i="1"/>
  <c r="F317" i="1"/>
  <c r="F349" i="1"/>
  <c r="F83" i="1"/>
  <c r="F171" i="1"/>
  <c r="F195" i="1"/>
  <c r="F331" i="1"/>
  <c r="F71" i="1"/>
  <c r="F111" i="1"/>
  <c r="F143" i="1"/>
  <c r="F151" i="1"/>
  <c r="F199" i="1"/>
  <c r="F231" i="1"/>
  <c r="F239" i="1"/>
  <c r="F279" i="1"/>
  <c r="F311" i="1"/>
  <c r="F327" i="1"/>
  <c r="F359" i="1"/>
  <c r="F40" i="1"/>
  <c r="F155" i="1"/>
  <c r="F179" i="1"/>
  <c r="F291" i="1"/>
  <c r="F23" i="1"/>
  <c r="F27" i="1"/>
  <c r="F30" i="1"/>
  <c r="R363" i="1"/>
  <c r="V2" i="1"/>
  <c r="G223" i="1"/>
  <c r="H223" i="1"/>
  <c r="G363" i="1"/>
  <c r="I211" i="1"/>
  <c r="J211" i="1"/>
  <c r="I155" i="1"/>
  <c r="J155" i="1"/>
  <c r="G331" i="1"/>
  <c r="H331" i="1"/>
  <c r="G351" i="1"/>
  <c r="H351" i="1"/>
  <c r="I243" i="1"/>
  <c r="J243" i="1"/>
  <c r="I209" i="1"/>
  <c r="J209" i="1"/>
  <c r="G303" i="1"/>
  <c r="H303" i="1"/>
  <c r="I315" i="1"/>
  <c r="J315" i="1"/>
  <c r="G255" i="1"/>
  <c r="H255" i="1"/>
  <c r="I93" i="1"/>
  <c r="J93" i="1"/>
  <c r="G349" i="1"/>
  <c r="H349" i="1"/>
  <c r="I347" i="1"/>
  <c r="J347" i="1"/>
  <c r="I239" i="1"/>
  <c r="J239" i="1"/>
  <c r="I69" i="1"/>
  <c r="I153" i="1"/>
  <c r="J153" i="1"/>
  <c r="S363" i="1"/>
  <c r="I275" i="1"/>
  <c r="J275" i="1"/>
  <c r="I57" i="1"/>
  <c r="J57" i="1"/>
  <c r="I307" i="1"/>
  <c r="J307" i="1"/>
  <c r="I113" i="1"/>
  <c r="J113" i="1"/>
  <c r="I141" i="1"/>
  <c r="J141" i="1"/>
  <c r="G171" i="1"/>
  <c r="H171" i="1"/>
  <c r="I213" i="1"/>
  <c r="J213" i="1"/>
  <c r="I83" i="1"/>
  <c r="J83" i="1"/>
  <c r="I119" i="1"/>
  <c r="J119" i="1"/>
  <c r="G91" i="1"/>
  <c r="H91" i="1"/>
  <c r="I331" i="1"/>
  <c r="J331" i="1"/>
  <c r="I251" i="1"/>
  <c r="J251" i="1"/>
  <c r="G147" i="1"/>
  <c r="H147" i="1"/>
  <c r="I205" i="1"/>
  <c r="J205" i="1"/>
  <c r="I271" i="1"/>
  <c r="J271" i="1"/>
  <c r="G129" i="1"/>
  <c r="H129" i="1"/>
  <c r="I173" i="1"/>
  <c r="J173" i="1"/>
  <c r="I79" i="1"/>
  <c r="J79" i="1"/>
  <c r="I227" i="1"/>
  <c r="J227" i="1"/>
  <c r="G338" i="1"/>
  <c r="H338" i="1"/>
  <c r="F33" i="1"/>
  <c r="F272" i="1"/>
  <c r="I292" i="1"/>
  <c r="J292" i="1"/>
  <c r="F60" i="1"/>
  <c r="G88" i="1"/>
  <c r="H88" i="1"/>
  <c r="S25" i="1"/>
  <c r="F25" i="1"/>
  <c r="S52" i="1"/>
  <c r="I52" i="1"/>
  <c r="J52" i="1"/>
  <c r="S132" i="1"/>
  <c r="I132" i="1"/>
  <c r="J132" i="1"/>
  <c r="S148" i="1"/>
  <c r="I148" i="1"/>
  <c r="J148" i="1"/>
  <c r="G152" i="1"/>
  <c r="H152" i="1"/>
  <c r="I152" i="1"/>
  <c r="J152" i="1"/>
  <c r="S160" i="1"/>
  <c r="F160" i="1"/>
  <c r="I228" i="1"/>
  <c r="J228" i="1"/>
  <c r="I196" i="1"/>
  <c r="J196" i="1"/>
  <c r="I240" i="1"/>
  <c r="J240" i="1"/>
  <c r="F252" i="1"/>
  <c r="F208" i="1"/>
  <c r="I360" i="1"/>
  <c r="J360" i="1"/>
  <c r="S30" i="1"/>
  <c r="G30" i="1"/>
  <c r="H30" i="1"/>
  <c r="S53" i="1"/>
  <c r="G53" i="1"/>
  <c r="H53" i="1"/>
  <c r="S61" i="1"/>
  <c r="F61" i="1"/>
  <c r="S73" i="1"/>
  <c r="F73" i="1"/>
  <c r="S89" i="1"/>
  <c r="G89" i="1"/>
  <c r="H89" i="1"/>
  <c r="S97" i="1"/>
  <c r="F97" i="1"/>
  <c r="S109" i="1"/>
  <c r="G109" i="1"/>
  <c r="H109" i="1"/>
  <c r="S125" i="1"/>
  <c r="F125" i="1"/>
  <c r="I125" i="1"/>
  <c r="J125" i="1"/>
  <c r="S137" i="1"/>
  <c r="I137" i="1"/>
  <c r="J137" i="1"/>
  <c r="S145" i="1"/>
  <c r="F145" i="1"/>
  <c r="S161" i="1"/>
  <c r="I161" i="1"/>
  <c r="J161" i="1"/>
  <c r="S173" i="1"/>
  <c r="F173" i="1"/>
  <c r="S189" i="1"/>
  <c r="I189" i="1"/>
  <c r="J189" i="1"/>
  <c r="S193" i="1"/>
  <c r="F193" i="1"/>
  <c r="S209" i="1"/>
  <c r="F209" i="1"/>
  <c r="S213" i="1"/>
  <c r="G213" i="1"/>
  <c r="H213" i="1"/>
  <c r="S217" i="1"/>
  <c r="F217" i="1"/>
  <c r="S229" i="1"/>
  <c r="F229" i="1"/>
  <c r="I229" i="1"/>
  <c r="J229" i="1"/>
  <c r="S237" i="1"/>
  <c r="I237" i="1"/>
  <c r="J237" i="1"/>
  <c r="S249" i="1"/>
  <c r="I249" i="1"/>
  <c r="J249" i="1"/>
  <c r="F249" i="1"/>
  <c r="S257" i="1"/>
  <c r="F257" i="1"/>
  <c r="S261" i="1"/>
  <c r="I261" i="1"/>
  <c r="J261" i="1"/>
  <c r="S269" i="1"/>
  <c r="G269" i="1"/>
  <c r="H269" i="1"/>
  <c r="S273" i="1"/>
  <c r="G273" i="1"/>
  <c r="H273" i="1"/>
  <c r="I273" i="1"/>
  <c r="J273" i="1"/>
  <c r="S285" i="1"/>
  <c r="G285" i="1"/>
  <c r="H285" i="1"/>
  <c r="S293" i="1"/>
  <c r="F293" i="1"/>
  <c r="S297" i="1"/>
  <c r="I297" i="1"/>
  <c r="J297" i="1"/>
  <c r="S301" i="1"/>
  <c r="I301" i="1"/>
  <c r="J301" i="1"/>
  <c r="S317" i="1"/>
  <c r="G317" i="1"/>
  <c r="H317" i="1"/>
  <c r="S321" i="1"/>
  <c r="F321" i="1"/>
  <c r="S353" i="1"/>
  <c r="I353" i="1"/>
  <c r="J353" i="1"/>
  <c r="S361" i="1"/>
  <c r="F361" i="1"/>
  <c r="I64" i="1"/>
  <c r="J64" i="1"/>
  <c r="G45" i="1"/>
  <c r="H45" i="1"/>
  <c r="G209" i="1"/>
  <c r="H209" i="1"/>
  <c r="I309" i="1"/>
  <c r="J309" i="1"/>
  <c r="I38" i="1"/>
  <c r="J38" i="1"/>
  <c r="I109" i="1"/>
  <c r="J109" i="1"/>
  <c r="I77" i="1"/>
  <c r="J77" i="1"/>
  <c r="F104" i="1"/>
  <c r="F301" i="1"/>
  <c r="F221" i="1"/>
  <c r="F141" i="1"/>
  <c r="F77" i="1"/>
  <c r="F177" i="1"/>
  <c r="F105" i="1"/>
  <c r="F89" i="1"/>
  <c r="G169" i="1"/>
  <c r="H169" i="1"/>
  <c r="I193" i="1"/>
  <c r="J193" i="1"/>
  <c r="I296" i="1"/>
  <c r="J296" i="1"/>
  <c r="I325" i="1"/>
  <c r="J325" i="1"/>
  <c r="G149" i="1"/>
  <c r="H149" i="1"/>
  <c r="G216" i="1"/>
  <c r="H216" i="1"/>
  <c r="I61" i="1"/>
  <c r="J61" i="1"/>
  <c r="G361" i="1"/>
  <c r="H361" i="1"/>
  <c r="I165" i="1"/>
  <c r="J165" i="1"/>
  <c r="I329" i="1"/>
  <c r="J329" i="1"/>
  <c r="I252" i="1"/>
  <c r="J252" i="1"/>
  <c r="I45" i="1"/>
  <c r="J45" i="1"/>
  <c r="I73" i="1"/>
  <c r="J73" i="1"/>
  <c r="I316" i="1"/>
  <c r="J316" i="1"/>
  <c r="I277" i="1"/>
  <c r="J277" i="1"/>
  <c r="G205" i="1"/>
  <c r="H205" i="1"/>
  <c r="I253" i="1"/>
  <c r="J253" i="1"/>
  <c r="F100" i="1"/>
  <c r="F38" i="1"/>
  <c r="F269" i="1"/>
  <c r="F205" i="1"/>
  <c r="F133" i="1"/>
  <c r="F57" i="1"/>
  <c r="F297" i="1"/>
  <c r="I321" i="1"/>
  <c r="J321" i="1"/>
  <c r="I81" i="1"/>
  <c r="J81" i="1"/>
  <c r="I357" i="1"/>
  <c r="J357" i="1"/>
  <c r="G65" i="1"/>
  <c r="H65" i="1"/>
  <c r="G125" i="1"/>
  <c r="H125" i="1"/>
  <c r="I303" i="1"/>
  <c r="J303" i="1"/>
  <c r="I235" i="1"/>
  <c r="J235" i="1"/>
  <c r="G221" i="1"/>
  <c r="H221" i="1"/>
  <c r="I283" i="1"/>
  <c r="J283" i="1"/>
  <c r="I63" i="1"/>
  <c r="J63" i="1"/>
  <c r="I267" i="1"/>
  <c r="J267" i="1"/>
  <c r="G312" i="1"/>
  <c r="H312" i="1"/>
  <c r="G324" i="1"/>
  <c r="H324" i="1"/>
  <c r="I363" i="1"/>
  <c r="I171" i="1"/>
  <c r="J171" i="1"/>
  <c r="G267" i="1"/>
  <c r="H267" i="1"/>
  <c r="G339" i="1"/>
  <c r="H339" i="1"/>
  <c r="F315" i="1"/>
  <c r="F336" i="1"/>
  <c r="F343" i="1"/>
  <c r="F271" i="1"/>
  <c r="F183" i="1"/>
  <c r="F103" i="1"/>
  <c r="F283" i="1"/>
  <c r="F59" i="1"/>
  <c r="F251" i="1"/>
  <c r="I27" i="1"/>
  <c r="J27" i="1"/>
  <c r="I13" i="1"/>
  <c r="J13" i="1"/>
  <c r="G203" i="1"/>
  <c r="H203" i="1"/>
  <c r="I127" i="1"/>
  <c r="J127" i="1"/>
  <c r="G44" i="1"/>
  <c r="H44" i="1"/>
  <c r="I191" i="1"/>
  <c r="J191" i="1"/>
  <c r="G57" i="1"/>
  <c r="H57" i="1"/>
  <c r="G51" i="1"/>
  <c r="H51" i="1"/>
  <c r="G92" i="1"/>
  <c r="H92" i="1"/>
  <c r="G193" i="1"/>
  <c r="H193" i="1"/>
  <c r="G307" i="1"/>
  <c r="H307" i="1"/>
  <c r="G137" i="1"/>
  <c r="H137" i="1"/>
  <c r="G103" i="1"/>
  <c r="H103" i="1"/>
  <c r="G295" i="1"/>
  <c r="H295" i="1"/>
  <c r="G229" i="1"/>
  <c r="H229" i="1"/>
  <c r="I47" i="1"/>
  <c r="J47" i="1"/>
  <c r="G55" i="1"/>
  <c r="H55" i="1"/>
  <c r="I184" i="1"/>
  <c r="J184" i="1"/>
  <c r="I304" i="1"/>
  <c r="J304" i="1"/>
  <c r="I176" i="1"/>
  <c r="J176" i="1"/>
  <c r="G80" i="1"/>
  <c r="H80" i="1"/>
  <c r="I48" i="1"/>
  <c r="J48" i="1"/>
  <c r="I116" i="1"/>
  <c r="J116" i="1"/>
  <c r="G192" i="1"/>
  <c r="H192" i="1"/>
  <c r="I335" i="1"/>
  <c r="J335" i="1"/>
  <c r="G252" i="1"/>
  <c r="H252" i="1"/>
  <c r="I37" i="1"/>
  <c r="J37" i="1"/>
  <c r="F292" i="1"/>
  <c r="F228" i="1"/>
  <c r="F164" i="1"/>
  <c r="F76" i="1"/>
  <c r="F320" i="1"/>
  <c r="F256" i="1"/>
  <c r="F144" i="1"/>
  <c r="F80" i="1"/>
  <c r="F92" i="1"/>
  <c r="F52" i="1"/>
  <c r="G29" i="1"/>
  <c r="H29" i="1"/>
  <c r="G292" i="1"/>
  <c r="H292" i="1"/>
  <c r="G64" i="1"/>
  <c r="H64" i="1"/>
  <c r="G48" i="1"/>
  <c r="H48" i="1"/>
  <c r="I264" i="1"/>
  <c r="J264" i="1"/>
  <c r="I112" i="1"/>
  <c r="J112" i="1"/>
  <c r="I272" i="1"/>
  <c r="J272" i="1"/>
  <c r="I104" i="1"/>
  <c r="J104" i="1"/>
  <c r="I276" i="1"/>
  <c r="J276" i="1"/>
  <c r="I164" i="1"/>
  <c r="J164" i="1"/>
  <c r="I60" i="1"/>
  <c r="J60" i="1"/>
  <c r="G60" i="1"/>
  <c r="H60" i="1"/>
  <c r="I345" i="1"/>
  <c r="J345" i="1"/>
  <c r="G335" i="1"/>
  <c r="H335" i="1"/>
  <c r="F17" i="1"/>
  <c r="F29" i="1"/>
  <c r="F348" i="1"/>
  <c r="F276" i="1"/>
  <c r="F220" i="1"/>
  <c r="F148" i="1"/>
  <c r="F296" i="1"/>
  <c r="F240" i="1"/>
  <c r="F192" i="1"/>
  <c r="F72" i="1"/>
  <c r="F37" i="1"/>
  <c r="F345" i="1"/>
  <c r="F41" i="1"/>
  <c r="I11" i="1"/>
  <c r="J11" i="1"/>
  <c r="I25" i="1"/>
  <c r="J25" i="1"/>
  <c r="G21" i="1"/>
  <c r="H21" i="1"/>
  <c r="G240" i="1"/>
  <c r="H240" i="1"/>
  <c r="G37" i="1"/>
  <c r="H37" i="1"/>
  <c r="I232" i="1"/>
  <c r="J232" i="1"/>
  <c r="I96" i="1"/>
  <c r="G196" i="1"/>
  <c r="H196" i="1"/>
  <c r="G260" i="1"/>
  <c r="H260" i="1"/>
  <c r="G272" i="1"/>
  <c r="H272" i="1"/>
  <c r="I348" i="1"/>
  <c r="J348" i="1"/>
  <c r="I140" i="1"/>
  <c r="J140" i="1"/>
  <c r="G96" i="1"/>
  <c r="H96" i="1"/>
  <c r="G112" i="1"/>
  <c r="H112" i="1"/>
  <c r="G156" i="1"/>
  <c r="H156" i="1"/>
  <c r="G320" i="1"/>
  <c r="H320" i="1"/>
  <c r="G264" i="1"/>
  <c r="H264" i="1"/>
  <c r="I192" i="1"/>
  <c r="J192" i="1"/>
  <c r="I168" i="1"/>
  <c r="J168" i="1"/>
  <c r="I144" i="1"/>
  <c r="J144" i="1"/>
  <c r="I72" i="1"/>
  <c r="J72" i="1"/>
  <c r="I41" i="1"/>
  <c r="J41" i="1"/>
  <c r="G284" i="1"/>
  <c r="H284" i="1"/>
  <c r="G232" i="1"/>
  <c r="H232" i="1"/>
  <c r="F316" i="1"/>
  <c r="F260" i="1"/>
  <c r="F212" i="1"/>
  <c r="F132" i="1"/>
  <c r="F232" i="1"/>
  <c r="F168" i="1"/>
  <c r="F112" i="1"/>
  <c r="F64" i="1"/>
  <c r="F84" i="1"/>
  <c r="I21" i="1"/>
  <c r="I80" i="1"/>
  <c r="J80" i="1"/>
  <c r="G132" i="1"/>
  <c r="H132" i="1"/>
  <c r="G148" i="1"/>
  <c r="H148" i="1"/>
  <c r="I324" i="1"/>
  <c r="J324" i="1"/>
  <c r="I212" i="1"/>
  <c r="J212" i="1"/>
  <c r="I92" i="1"/>
  <c r="J92" i="1"/>
  <c r="G136" i="1"/>
  <c r="H136" i="1"/>
  <c r="G212" i="1"/>
  <c r="H212" i="1"/>
  <c r="G72" i="1"/>
  <c r="H72" i="1"/>
  <c r="S11" i="1"/>
  <c r="E7" i="3"/>
  <c r="N19" i="3"/>
  <c r="O19" i="3"/>
  <c r="F12" i="3"/>
  <c r="G12" i="3"/>
  <c r="F14" i="3"/>
  <c r="G14" i="3"/>
  <c r="F10" i="3"/>
  <c r="G10" i="3"/>
  <c r="E14" i="3"/>
  <c r="F16" i="3"/>
  <c r="G16" i="3"/>
  <c r="F8" i="3"/>
  <c r="G8" i="3"/>
  <c r="E17" i="3"/>
  <c r="E8" i="3"/>
  <c r="F11" i="3"/>
  <c r="G11" i="3"/>
  <c r="E15" i="3"/>
  <c r="F17" i="3"/>
  <c r="G17" i="3"/>
  <c r="F7" i="3"/>
  <c r="G7" i="3"/>
  <c r="F13" i="3"/>
  <c r="G13" i="3"/>
  <c r="E19" i="3"/>
  <c r="E10" i="3"/>
  <c r="E12" i="3"/>
  <c r="E13" i="3"/>
  <c r="E16" i="3"/>
  <c r="E9" i="3"/>
  <c r="F9" i="3"/>
  <c r="G9" i="3"/>
  <c r="F15" i="3"/>
  <c r="G15" i="3"/>
  <c r="E11" i="3"/>
  <c r="O7" i="3"/>
  <c r="I226" i="1"/>
  <c r="J226" i="1"/>
  <c r="G337" i="1"/>
  <c r="H337" i="1"/>
  <c r="F118" i="1"/>
  <c r="S29" i="1"/>
  <c r="G130" i="1"/>
  <c r="H130" i="1"/>
  <c r="F31" i="1"/>
  <c r="S334" i="1"/>
  <c r="I334" i="1"/>
  <c r="J334" i="1"/>
  <c r="S16" i="1"/>
  <c r="F16" i="1"/>
  <c r="S20" i="1"/>
  <c r="F20" i="1"/>
  <c r="S24" i="1"/>
  <c r="F24" i="1"/>
  <c r="S43" i="1"/>
  <c r="I43" i="1"/>
  <c r="J43" i="1"/>
  <c r="S46" i="1"/>
  <c r="I46" i="1"/>
  <c r="J46" i="1"/>
  <c r="S134" i="1"/>
  <c r="I134" i="1"/>
  <c r="J134" i="1"/>
  <c r="S146" i="1"/>
  <c r="F146" i="1"/>
  <c r="S150" i="1"/>
  <c r="F150" i="1"/>
  <c r="S166" i="1"/>
  <c r="I166" i="1"/>
  <c r="J166" i="1"/>
  <c r="G31" i="1"/>
  <c r="H31" i="1"/>
  <c r="I337" i="1"/>
  <c r="J337" i="1"/>
  <c r="S337" i="1"/>
  <c r="F242" i="1"/>
  <c r="F46" i="1"/>
  <c r="G122" i="1"/>
  <c r="H122" i="1"/>
  <c r="S338" i="1"/>
  <c r="I338" i="1"/>
  <c r="J338" i="1"/>
  <c r="S341" i="1"/>
  <c r="I341" i="1"/>
  <c r="J341" i="1"/>
  <c r="S17" i="1"/>
  <c r="I17" i="1"/>
  <c r="J17" i="1"/>
  <c r="S44" i="1"/>
  <c r="F44" i="1"/>
  <c r="S63" i="1"/>
  <c r="F63" i="1"/>
  <c r="S87" i="1"/>
  <c r="I87" i="1"/>
  <c r="J87" i="1"/>
  <c r="S95" i="1"/>
  <c r="F95" i="1"/>
  <c r="S99" i="1"/>
  <c r="I99" i="1"/>
  <c r="J99" i="1"/>
  <c r="S111" i="1"/>
  <c r="I111" i="1"/>
  <c r="J111" i="1"/>
  <c r="S115" i="1"/>
  <c r="F115" i="1"/>
  <c r="S127" i="1"/>
  <c r="F127" i="1"/>
  <c r="S131" i="1"/>
  <c r="F131" i="1"/>
  <c r="S135" i="1"/>
  <c r="I135" i="1"/>
  <c r="J135" i="1"/>
  <c r="S143" i="1"/>
  <c r="I143" i="1"/>
  <c r="J143" i="1"/>
  <c r="S147" i="1"/>
  <c r="F147" i="1"/>
  <c r="S151" i="1"/>
  <c r="I151" i="1"/>
  <c r="J151" i="1"/>
  <c r="S159" i="1"/>
  <c r="F159" i="1"/>
  <c r="S179" i="1"/>
  <c r="I179" i="1"/>
  <c r="J179" i="1"/>
  <c r="S183" i="1"/>
  <c r="I183" i="1"/>
  <c r="J183" i="1"/>
  <c r="S191" i="1"/>
  <c r="F191" i="1"/>
  <c r="S207" i="1"/>
  <c r="I207" i="1"/>
  <c r="J207" i="1"/>
  <c r="S219" i="1"/>
  <c r="F219" i="1"/>
  <c r="S223" i="1"/>
  <c r="I223" i="1"/>
  <c r="J223" i="1"/>
  <c r="F223" i="1"/>
  <c r="S227" i="1"/>
  <c r="F227" i="1"/>
  <c r="S235" i="1"/>
  <c r="F235" i="1"/>
  <c r="S247" i="1"/>
  <c r="I247" i="1"/>
  <c r="J247" i="1"/>
  <c r="S255" i="1"/>
  <c r="F255" i="1"/>
  <c r="S279" i="1"/>
  <c r="I279" i="1"/>
  <c r="J279" i="1"/>
  <c r="S287" i="1"/>
  <c r="I287" i="1"/>
  <c r="J287" i="1"/>
  <c r="F287" i="1"/>
  <c r="S307" i="1"/>
  <c r="F307" i="1"/>
  <c r="S319" i="1"/>
  <c r="I319" i="1"/>
  <c r="J319" i="1"/>
  <c r="F319" i="1"/>
  <c r="S323" i="1"/>
  <c r="F323" i="1"/>
  <c r="S351" i="1"/>
  <c r="F351" i="1"/>
  <c r="S355" i="1"/>
  <c r="I355" i="1"/>
  <c r="J355" i="1"/>
  <c r="S359" i="1"/>
  <c r="I359" i="1"/>
  <c r="J359" i="1"/>
  <c r="G259" i="1"/>
  <c r="H259" i="1"/>
  <c r="I103" i="1"/>
  <c r="J103" i="1"/>
  <c r="I44" i="1"/>
  <c r="J44" i="1"/>
  <c r="I40" i="1"/>
  <c r="J40" i="1"/>
  <c r="I59" i="1"/>
  <c r="J59" i="1"/>
  <c r="G246" i="1"/>
  <c r="H246" i="1"/>
  <c r="I123" i="1"/>
  <c r="J123" i="1"/>
  <c r="I199" i="1"/>
  <c r="J199" i="1"/>
  <c r="I195" i="1"/>
  <c r="J195" i="1"/>
  <c r="G199" i="1"/>
  <c r="H199" i="1"/>
  <c r="I91" i="1"/>
  <c r="J91" i="1"/>
  <c r="I291" i="1"/>
  <c r="J291" i="1"/>
  <c r="I36" i="1"/>
  <c r="J36" i="1"/>
  <c r="I323" i="1"/>
  <c r="J323" i="1"/>
  <c r="G334" i="1"/>
  <c r="H334" i="1"/>
  <c r="G239" i="1"/>
  <c r="H239" i="1"/>
  <c r="I126" i="1"/>
  <c r="J126" i="1"/>
  <c r="G287" i="1"/>
  <c r="H287" i="1"/>
  <c r="F28" i="1"/>
  <c r="F267" i="1"/>
  <c r="F107" i="1"/>
  <c r="F170" i="1"/>
  <c r="F303" i="1"/>
  <c r="F263" i="1"/>
  <c r="F215" i="1"/>
  <c r="F175" i="1"/>
  <c r="F135" i="1"/>
  <c r="F87" i="1"/>
  <c r="F334" i="1"/>
  <c r="F355" i="1"/>
  <c r="F259" i="1"/>
  <c r="F139" i="1"/>
  <c r="F211" i="1"/>
  <c r="F91" i="1"/>
  <c r="G15" i="1"/>
  <c r="H15" i="1"/>
  <c r="G24" i="1"/>
  <c r="H24" i="1"/>
  <c r="G20" i="1"/>
  <c r="H20" i="1"/>
  <c r="I175" i="1"/>
  <c r="J175" i="1"/>
  <c r="G151" i="1"/>
  <c r="H151" i="1"/>
  <c r="I351" i="1"/>
  <c r="J351" i="1"/>
  <c r="I263" i="1"/>
  <c r="J263" i="1"/>
  <c r="I167" i="1"/>
  <c r="J167" i="1"/>
  <c r="G179" i="1"/>
  <c r="H179" i="1"/>
  <c r="G36" i="1"/>
  <c r="H36" i="1"/>
  <c r="G247" i="1"/>
  <c r="H247" i="1"/>
  <c r="G170" i="1"/>
  <c r="H170" i="1"/>
  <c r="G46" i="1"/>
  <c r="H46" i="1"/>
  <c r="G159" i="1"/>
  <c r="H159" i="1"/>
  <c r="G327" i="1"/>
  <c r="H327" i="1"/>
  <c r="G315" i="1"/>
  <c r="H315" i="1"/>
  <c r="G271" i="1"/>
  <c r="H271" i="1"/>
  <c r="S9" i="1"/>
  <c r="F9" i="1"/>
  <c r="S332" i="1"/>
  <c r="F332" i="1"/>
  <c r="S346" i="1"/>
  <c r="I346" i="1"/>
  <c r="J346" i="1"/>
  <c r="F346" i="1"/>
  <c r="S56" i="1"/>
  <c r="F56" i="1"/>
  <c r="S68" i="1"/>
  <c r="I68" i="1"/>
  <c r="J68" i="1"/>
  <c r="S76" i="1"/>
  <c r="I76" i="1"/>
  <c r="J76" i="1"/>
  <c r="S88" i="1"/>
  <c r="F88" i="1"/>
  <c r="S108" i="1"/>
  <c r="I108" i="1"/>
  <c r="J108" i="1"/>
  <c r="F108" i="1"/>
  <c r="S116" i="1"/>
  <c r="F116" i="1"/>
  <c r="S120" i="1"/>
  <c r="I120" i="1"/>
  <c r="J120" i="1"/>
  <c r="F120" i="1"/>
  <c r="S124" i="1"/>
  <c r="I124" i="1"/>
  <c r="S128" i="1"/>
  <c r="I128" i="1"/>
  <c r="J128" i="1"/>
  <c r="S152" i="1"/>
  <c r="F152" i="1"/>
  <c r="S156" i="1"/>
  <c r="F156" i="1"/>
  <c r="S172" i="1"/>
  <c r="F172" i="1"/>
  <c r="S180" i="1"/>
  <c r="I180" i="1"/>
  <c r="J180" i="1"/>
  <c r="S184" i="1"/>
  <c r="F184" i="1"/>
  <c r="S188" i="1"/>
  <c r="I188" i="1"/>
  <c r="J188" i="1"/>
  <c r="S200" i="1"/>
  <c r="I200" i="1"/>
  <c r="J200" i="1"/>
  <c r="S204" i="1"/>
  <c r="F204" i="1"/>
  <c r="S208" i="1"/>
  <c r="I208" i="1"/>
  <c r="J208" i="1"/>
  <c r="S216" i="1"/>
  <c r="F216" i="1"/>
  <c r="S220" i="1"/>
  <c r="I220" i="1"/>
  <c r="J220" i="1"/>
  <c r="S224" i="1"/>
  <c r="I224" i="1"/>
  <c r="J224" i="1"/>
  <c r="S236" i="1"/>
  <c r="F236" i="1"/>
  <c r="S244" i="1"/>
  <c r="I244" i="1"/>
  <c r="J244" i="1"/>
  <c r="S248" i="1"/>
  <c r="I248" i="1"/>
  <c r="J248" i="1"/>
  <c r="F248" i="1"/>
  <c r="S268" i="1"/>
  <c r="I268" i="1"/>
  <c r="J268" i="1"/>
  <c r="F268" i="1"/>
  <c r="S280" i="1"/>
  <c r="I280" i="1"/>
  <c r="J280" i="1"/>
  <c r="F280" i="1"/>
  <c r="S288" i="1"/>
  <c r="I288" i="1"/>
  <c r="J288" i="1"/>
  <c r="S300" i="1"/>
  <c r="I300" i="1"/>
  <c r="J300" i="1"/>
  <c r="F300" i="1"/>
  <c r="S308" i="1"/>
  <c r="I308" i="1"/>
  <c r="J308" i="1"/>
  <c r="S312" i="1"/>
  <c r="F312" i="1"/>
  <c r="S328" i="1"/>
  <c r="I328" i="1"/>
  <c r="J328" i="1"/>
  <c r="S352" i="1"/>
  <c r="I352" i="1"/>
  <c r="J352" i="1"/>
  <c r="F352" i="1"/>
  <c r="S356" i="1"/>
  <c r="I356" i="1"/>
  <c r="J356" i="1"/>
  <c r="G135" i="1"/>
  <c r="H135" i="1"/>
  <c r="G233" i="1"/>
  <c r="H233" i="1"/>
  <c r="G296" i="1"/>
  <c r="H296" i="1"/>
  <c r="G217" i="1"/>
  <c r="H217" i="1"/>
  <c r="G299" i="1"/>
  <c r="H299" i="1"/>
  <c r="G355" i="1"/>
  <c r="H355" i="1"/>
  <c r="G241" i="1"/>
  <c r="H241" i="1"/>
  <c r="G204" i="1"/>
  <c r="H204" i="1"/>
  <c r="G276" i="1"/>
  <c r="H276" i="1"/>
  <c r="G219" i="1"/>
  <c r="H219" i="1"/>
  <c r="G131" i="1"/>
  <c r="H131" i="1"/>
  <c r="G100" i="1"/>
  <c r="H100" i="1"/>
  <c r="G59" i="1"/>
  <c r="H59" i="1"/>
  <c r="G301" i="1"/>
  <c r="H301" i="1"/>
  <c r="G237" i="1"/>
  <c r="H237" i="1"/>
  <c r="G176" i="1"/>
  <c r="H176" i="1"/>
  <c r="G150" i="1"/>
  <c r="H150" i="1"/>
  <c r="G81" i="1"/>
  <c r="H81" i="1"/>
  <c r="G33" i="1"/>
  <c r="H33" i="1"/>
  <c r="G243" i="1"/>
  <c r="H243" i="1"/>
  <c r="G167" i="1"/>
  <c r="H167" i="1"/>
  <c r="G140" i="1"/>
  <c r="H140" i="1"/>
  <c r="G93" i="1"/>
  <c r="H93" i="1"/>
  <c r="G249" i="1"/>
  <c r="H249" i="1"/>
  <c r="G183" i="1"/>
  <c r="H183" i="1"/>
  <c r="G155" i="1"/>
  <c r="H155" i="1"/>
  <c r="G127" i="1"/>
  <c r="H127" i="1"/>
  <c r="G83" i="1"/>
  <c r="H83" i="1"/>
  <c r="G104" i="1"/>
  <c r="H104" i="1"/>
  <c r="G177" i="1"/>
  <c r="H177" i="1"/>
  <c r="G359" i="1"/>
  <c r="H359" i="1"/>
  <c r="G43" i="1"/>
  <c r="H43" i="1"/>
  <c r="G200" i="1"/>
  <c r="H200" i="1"/>
  <c r="G311" i="1"/>
  <c r="H311" i="1"/>
  <c r="G52" i="1"/>
  <c r="H52" i="1"/>
  <c r="G119" i="1"/>
  <c r="H119" i="1"/>
  <c r="G227" i="1"/>
  <c r="H227" i="1"/>
  <c r="G68" i="1"/>
  <c r="H68" i="1"/>
  <c r="G101" i="1"/>
  <c r="H101" i="1"/>
  <c r="G174" i="1"/>
  <c r="H174" i="1"/>
  <c r="G69" i="1"/>
  <c r="H69" i="1"/>
  <c r="G145" i="1"/>
  <c r="H145" i="1"/>
  <c r="G180" i="1"/>
  <c r="H180" i="1"/>
  <c r="G253" i="1"/>
  <c r="H253" i="1"/>
  <c r="G346" i="1"/>
  <c r="H346" i="1"/>
  <c r="I49" i="1"/>
  <c r="J49" i="1"/>
  <c r="I105" i="1"/>
  <c r="J105" i="1"/>
  <c r="I169" i="1"/>
  <c r="J169" i="1"/>
  <c r="I217" i="1"/>
  <c r="J217" i="1"/>
  <c r="I257" i="1"/>
  <c r="J257" i="1"/>
  <c r="I305" i="1"/>
  <c r="J305" i="1"/>
  <c r="I361" i="1"/>
  <c r="J361" i="1"/>
  <c r="G85" i="1"/>
  <c r="H85" i="1"/>
  <c r="G133" i="1"/>
  <c r="H133" i="1"/>
  <c r="G279" i="1"/>
  <c r="H279" i="1"/>
  <c r="G28" i="1"/>
  <c r="H28" i="1"/>
  <c r="I149" i="1"/>
  <c r="J149" i="1"/>
  <c r="G160" i="1"/>
  <c r="H160" i="1"/>
  <c r="G357" i="1"/>
  <c r="H357" i="1"/>
  <c r="G309" i="1"/>
  <c r="H309" i="1"/>
  <c r="G245" i="1"/>
  <c r="H245" i="1"/>
  <c r="G251" i="1"/>
  <c r="H251" i="1"/>
  <c r="G289" i="1"/>
  <c r="H289" i="1"/>
  <c r="G263" i="1"/>
  <c r="H263" i="1"/>
  <c r="G189" i="1"/>
  <c r="H189" i="1"/>
  <c r="G144" i="1"/>
  <c r="H144" i="1"/>
  <c r="G97" i="1"/>
  <c r="H97" i="1"/>
  <c r="G56" i="1"/>
  <c r="H56" i="1"/>
  <c r="G256" i="1"/>
  <c r="H256" i="1"/>
  <c r="G173" i="1"/>
  <c r="H173" i="1"/>
  <c r="G128" i="1"/>
  <c r="H128" i="1"/>
  <c r="G84" i="1"/>
  <c r="H84" i="1"/>
  <c r="G352" i="1"/>
  <c r="H352" i="1"/>
  <c r="G201" i="1"/>
  <c r="H201" i="1"/>
  <c r="G143" i="1"/>
  <c r="H143" i="1"/>
  <c r="G332" i="1"/>
  <c r="H332" i="1"/>
  <c r="G197" i="1"/>
  <c r="H197" i="1"/>
  <c r="G161" i="1"/>
  <c r="H161" i="1"/>
  <c r="G124" i="1"/>
  <c r="H124" i="1"/>
  <c r="G61" i="1"/>
  <c r="H61" i="1"/>
  <c r="G35" i="1"/>
  <c r="H35" i="1"/>
  <c r="G123" i="1"/>
  <c r="H123" i="1"/>
  <c r="G336" i="1"/>
  <c r="H336" i="1"/>
  <c r="G111" i="1"/>
  <c r="H111" i="1"/>
  <c r="G188" i="1"/>
  <c r="H188" i="1"/>
  <c r="I269" i="1"/>
  <c r="J269" i="1"/>
  <c r="G40" i="1"/>
  <c r="H40" i="1"/>
  <c r="G168" i="1"/>
  <c r="H168" i="1"/>
  <c r="G316" i="1"/>
  <c r="H316" i="1"/>
  <c r="I343" i="1"/>
  <c r="J343" i="1"/>
  <c r="G63" i="1"/>
  <c r="H63" i="1"/>
  <c r="G107" i="1"/>
  <c r="H107" i="1"/>
  <c r="G215" i="1"/>
  <c r="H215" i="1"/>
  <c r="G95" i="1"/>
  <c r="H95" i="1"/>
  <c r="G163" i="1"/>
  <c r="H163" i="1"/>
  <c r="G304" i="1"/>
  <c r="H304" i="1"/>
  <c r="I89" i="1"/>
  <c r="J89" i="1"/>
  <c r="I185" i="1"/>
  <c r="J185" i="1"/>
  <c r="I241" i="1"/>
  <c r="J241" i="1"/>
  <c r="I289" i="1"/>
  <c r="J289" i="1"/>
  <c r="G34" i="1"/>
  <c r="H34" i="1"/>
  <c r="G108" i="1"/>
  <c r="H108" i="1"/>
  <c r="G185" i="1"/>
  <c r="H185" i="1"/>
  <c r="G16" i="1"/>
  <c r="H16" i="1"/>
  <c r="G9" i="1"/>
  <c r="H9" i="1"/>
  <c r="G25" i="1"/>
  <c r="H25" i="1"/>
  <c r="G10" i="1"/>
  <c r="H10" i="1"/>
  <c r="G11" i="1"/>
  <c r="H11" i="1"/>
  <c r="G27" i="1"/>
  <c r="H27" i="1"/>
  <c r="F49" i="1"/>
  <c r="F137" i="1"/>
  <c r="F241" i="1"/>
  <c r="F305" i="1"/>
  <c r="F65" i="1"/>
  <c r="F185" i="1"/>
  <c r="F313" i="1"/>
  <c r="F81" i="1"/>
  <c r="F169" i="1"/>
  <c r="F233" i="1"/>
  <c r="F53" i="1"/>
  <c r="F85" i="1"/>
  <c r="F117" i="1"/>
  <c r="F149" i="1"/>
  <c r="F181" i="1"/>
  <c r="F213" i="1"/>
  <c r="F245" i="1"/>
  <c r="F277" i="1"/>
  <c r="F309" i="1"/>
  <c r="F357" i="1"/>
  <c r="F347" i="1"/>
  <c r="G325" i="1"/>
  <c r="H325" i="1"/>
  <c r="G323" i="1"/>
  <c r="H323" i="1"/>
  <c r="G308" i="1"/>
  <c r="H308" i="1"/>
  <c r="G328" i="1"/>
  <c r="H328" i="1"/>
  <c r="G187" i="1"/>
  <c r="H187" i="1"/>
  <c r="G297" i="1"/>
  <c r="H297" i="1"/>
  <c r="G343" i="1"/>
  <c r="H343" i="1"/>
  <c r="G321" i="1"/>
  <c r="H321" i="1"/>
  <c r="G347" i="1"/>
  <c r="H347" i="1"/>
  <c r="G257" i="1"/>
  <c r="H257" i="1"/>
  <c r="G293" i="1"/>
  <c r="H293" i="1"/>
  <c r="G345" i="1"/>
  <c r="H345" i="1"/>
  <c r="I157" i="1"/>
  <c r="J157" i="1"/>
  <c r="G236" i="1"/>
  <c r="H236" i="1"/>
  <c r="I129" i="1"/>
  <c r="J129" i="1"/>
  <c r="G50" i="1"/>
  <c r="H50" i="1"/>
  <c r="I31" i="1"/>
  <c r="J31" i="1"/>
  <c r="I100" i="1"/>
  <c r="J100" i="1"/>
  <c r="I219" i="1"/>
  <c r="J219" i="1"/>
  <c r="I160" i="1"/>
  <c r="J160" i="1"/>
  <c r="I197" i="1"/>
  <c r="J197" i="1"/>
  <c r="I95" i="1"/>
  <c r="J95" i="1"/>
  <c r="I187" i="1"/>
  <c r="J187" i="1"/>
  <c r="I97" i="1"/>
  <c r="J97" i="1"/>
  <c r="I147" i="1"/>
  <c r="J147" i="1"/>
  <c r="G141" i="1"/>
  <c r="H141" i="1"/>
  <c r="I181" i="1"/>
  <c r="J181" i="1"/>
  <c r="I33" i="1"/>
  <c r="J33" i="1"/>
  <c r="I117" i="1"/>
  <c r="J117" i="1"/>
  <c r="I107" i="1"/>
  <c r="J107" i="1"/>
  <c r="I28" i="1"/>
  <c r="J28" i="1"/>
  <c r="I259" i="1"/>
  <c r="J259" i="1"/>
  <c r="I53" i="1"/>
  <c r="J53" i="1"/>
  <c r="I145" i="1"/>
  <c r="J145" i="1"/>
  <c r="I233" i="1"/>
  <c r="J233" i="1"/>
  <c r="I299" i="1"/>
  <c r="J299" i="1"/>
  <c r="I284" i="1"/>
  <c r="J284" i="1"/>
  <c r="I34" i="1"/>
  <c r="J34" i="1"/>
  <c r="I85" i="1"/>
  <c r="J85" i="1"/>
  <c r="I221" i="1"/>
  <c r="J221" i="1"/>
  <c r="I265" i="1"/>
  <c r="J265" i="1"/>
  <c r="I139" i="1"/>
  <c r="J139" i="1"/>
  <c r="I115" i="1"/>
  <c r="J115" i="1"/>
  <c r="G360" i="1"/>
  <c r="H360" i="1"/>
  <c r="I154" i="1"/>
  <c r="J154" i="1"/>
  <c r="I138" i="1"/>
  <c r="J138" i="1"/>
  <c r="G319" i="1"/>
  <c r="H319" i="1"/>
  <c r="G235" i="1"/>
  <c r="H235" i="1"/>
  <c r="I215" i="1"/>
  <c r="J215" i="1"/>
  <c r="G283" i="1"/>
  <c r="H283" i="1"/>
  <c r="I131" i="1"/>
  <c r="J131" i="1"/>
  <c r="G356" i="1"/>
  <c r="H356" i="1"/>
  <c r="I101" i="1"/>
  <c r="J101" i="1"/>
  <c r="I67" i="1"/>
  <c r="J67" i="1"/>
  <c r="G280" i="1"/>
  <c r="H280" i="1"/>
  <c r="I336" i="1"/>
  <c r="J336" i="1"/>
  <c r="G277" i="1"/>
  <c r="H277" i="1"/>
  <c r="F363" i="1"/>
  <c r="F7" i="1"/>
  <c r="F21" i="1"/>
  <c r="F15" i="1"/>
  <c r="F324" i="1"/>
  <c r="F284" i="1"/>
  <c r="F244" i="1"/>
  <c r="F196" i="1"/>
  <c r="F140" i="1"/>
  <c r="F36" i="1"/>
  <c r="F203" i="1"/>
  <c r="F75" i="1"/>
  <c r="F360" i="1"/>
  <c r="F304" i="1"/>
  <c r="F264" i="1"/>
  <c r="F224" i="1"/>
  <c r="F176" i="1"/>
  <c r="F136" i="1"/>
  <c r="F96" i="1"/>
  <c r="F48" i="1"/>
  <c r="F335" i="1"/>
  <c r="F295" i="1"/>
  <c r="F247" i="1"/>
  <c r="F207" i="1"/>
  <c r="F167" i="1"/>
  <c r="F119" i="1"/>
  <c r="F79" i="1"/>
  <c r="F124" i="1"/>
  <c r="F339" i="1"/>
  <c r="F243" i="1"/>
  <c r="F99" i="1"/>
  <c r="F325" i="1"/>
  <c r="F285" i="1"/>
  <c r="F237" i="1"/>
  <c r="F197" i="1"/>
  <c r="F157" i="1"/>
  <c r="F109" i="1"/>
  <c r="F69" i="1"/>
  <c r="F180" i="1"/>
  <c r="F299" i="1"/>
  <c r="F187" i="1"/>
  <c r="F67" i="1"/>
  <c r="F225" i="1"/>
  <c r="F121" i="1"/>
  <c r="F353" i="1"/>
  <c r="F153" i="1"/>
  <c r="F329" i="1"/>
  <c r="F265" i="1"/>
  <c r="F113" i="1"/>
  <c r="I15" i="1"/>
  <c r="J15" i="1"/>
  <c r="I9" i="1"/>
  <c r="J9" i="1"/>
  <c r="I20" i="1"/>
  <c r="J20" i="1"/>
  <c r="I24" i="1"/>
  <c r="J24" i="1"/>
  <c r="G139" i="1"/>
  <c r="H139" i="1"/>
  <c r="G41" i="1"/>
  <c r="H41" i="1"/>
  <c r="I281" i="1"/>
  <c r="J281" i="1"/>
  <c r="I201" i="1"/>
  <c r="J201" i="1"/>
  <c r="I121" i="1"/>
  <c r="J121" i="1"/>
  <c r="I71" i="1"/>
  <c r="J71" i="1"/>
  <c r="G228" i="1"/>
  <c r="H228" i="1"/>
  <c r="G126" i="1"/>
  <c r="H126" i="1"/>
  <c r="I320" i="1"/>
  <c r="J320" i="1"/>
  <c r="I256" i="1"/>
  <c r="J256" i="1"/>
  <c r="I136" i="1"/>
  <c r="J136" i="1"/>
  <c r="I159" i="1"/>
  <c r="J159" i="1"/>
  <c r="G157" i="1"/>
  <c r="H157" i="1"/>
  <c r="G73" i="1"/>
  <c r="H73" i="1"/>
  <c r="I327" i="1"/>
  <c r="J327" i="1"/>
  <c r="I255" i="1"/>
  <c r="J255" i="1"/>
  <c r="G329" i="1"/>
  <c r="H329" i="1"/>
  <c r="G113" i="1"/>
  <c r="H113" i="1"/>
  <c r="I293" i="1"/>
  <c r="J293" i="1"/>
  <c r="I177" i="1"/>
  <c r="J177" i="1"/>
  <c r="I56" i="1"/>
  <c r="J56" i="1"/>
  <c r="I285" i="1"/>
  <c r="J285" i="1"/>
  <c r="G117" i="1"/>
  <c r="H117" i="1"/>
  <c r="I332" i="1"/>
  <c r="J332" i="1"/>
  <c r="I260" i="1"/>
  <c r="J260" i="1"/>
  <c r="I172" i="1"/>
  <c r="J172" i="1"/>
  <c r="I84" i="1"/>
  <c r="J84" i="1"/>
  <c r="G105" i="1"/>
  <c r="H105" i="1"/>
  <c r="G164" i="1"/>
  <c r="H164" i="1"/>
  <c r="G281" i="1"/>
  <c r="H281" i="1"/>
  <c r="G121" i="1"/>
  <c r="H121" i="1"/>
  <c r="G224" i="1"/>
  <c r="H224" i="1"/>
  <c r="G49" i="1"/>
  <c r="H49" i="1"/>
  <c r="G115" i="1"/>
  <c r="H115" i="1"/>
  <c r="G181" i="1"/>
  <c r="H181" i="1"/>
  <c r="G288" i="1"/>
  <c r="H288" i="1"/>
  <c r="G75" i="1"/>
  <c r="H75" i="1"/>
  <c r="G153" i="1"/>
  <c r="H153" i="1"/>
  <c r="G225" i="1"/>
  <c r="H225" i="1"/>
  <c r="G353" i="1"/>
  <c r="H353" i="1"/>
  <c r="G305" i="1"/>
  <c r="H305" i="1"/>
  <c r="G348" i="1"/>
  <c r="H348" i="1"/>
  <c r="I163" i="1"/>
  <c r="J163" i="1"/>
  <c r="I133" i="1"/>
  <c r="J133" i="1"/>
  <c r="I35" i="1"/>
  <c r="J35" i="1"/>
  <c r="I130" i="1"/>
  <c r="J130" i="1"/>
  <c r="I170" i="1"/>
  <c r="J170" i="1"/>
  <c r="I306" i="1"/>
  <c r="J306" i="1"/>
  <c r="I242" i="1"/>
  <c r="J242" i="1"/>
  <c r="F138" i="1"/>
  <c r="F130" i="1"/>
  <c r="F174" i="1"/>
  <c r="F142" i="1"/>
  <c r="F35" i="1"/>
  <c r="F51" i="1"/>
  <c r="F114" i="1"/>
  <c r="I19" i="1"/>
  <c r="J19" i="1"/>
  <c r="G114" i="1"/>
  <c r="H114" i="1"/>
  <c r="G138" i="1"/>
  <c r="H138" i="1"/>
  <c r="I158" i="1"/>
  <c r="J158" i="1"/>
  <c r="I118" i="1"/>
  <c r="J118" i="1"/>
  <c r="G118" i="1"/>
  <c r="H118" i="1"/>
  <c r="G158" i="1"/>
  <c r="H158" i="1"/>
  <c r="G134" i="1"/>
  <c r="H134" i="1"/>
  <c r="G341" i="1"/>
  <c r="H341" i="1"/>
  <c r="I32" i="1"/>
  <c r="J32" i="1"/>
  <c r="G166" i="1"/>
  <c r="H166" i="1"/>
  <c r="I174" i="1"/>
  <c r="J174" i="1"/>
  <c r="I122" i="1"/>
  <c r="J122" i="1"/>
  <c r="I146" i="1"/>
  <c r="J146" i="1"/>
  <c r="I51" i="1"/>
  <c r="J51" i="1"/>
  <c r="F32" i="1"/>
  <c r="F166" i="1"/>
  <c r="F134" i="1"/>
  <c r="F54" i="1"/>
  <c r="F154" i="1"/>
  <c r="F341" i="1"/>
  <c r="F322" i="1"/>
  <c r="F19" i="1"/>
  <c r="G19" i="1"/>
  <c r="H19" i="1"/>
  <c r="G22" i="1"/>
  <c r="H22" i="1"/>
  <c r="G13" i="1"/>
  <c r="H13" i="1"/>
  <c r="I142" i="1"/>
  <c r="J142" i="1"/>
  <c r="I54" i="1"/>
  <c r="J54" i="1"/>
  <c r="G142" i="1"/>
  <c r="H142" i="1"/>
  <c r="G162" i="1"/>
  <c r="H162" i="1"/>
  <c r="I114" i="1"/>
  <c r="J114" i="1"/>
  <c r="I162" i="1"/>
  <c r="J162" i="1"/>
  <c r="F8" i="1"/>
  <c r="G362" i="1"/>
  <c r="H362" i="1"/>
  <c r="G154" i="1"/>
  <c r="H154" i="1"/>
  <c r="F13" i="1"/>
  <c r="F22" i="1"/>
  <c r="F158" i="1"/>
  <c r="F126" i="1"/>
  <c r="F122" i="1"/>
  <c r="F162" i="1"/>
  <c r="I22" i="1"/>
  <c r="J22" i="1"/>
  <c r="I16" i="1"/>
  <c r="J16" i="1"/>
  <c r="G54" i="1"/>
  <c r="H54" i="1"/>
  <c r="G32" i="1"/>
  <c r="H32" i="1"/>
  <c r="G38" i="1"/>
  <c r="H38" i="1"/>
  <c r="S333" i="1"/>
  <c r="F333" i="1"/>
  <c r="I333" i="1"/>
  <c r="J333" i="1"/>
  <c r="S344" i="1"/>
  <c r="G344" i="1"/>
  <c r="H344" i="1"/>
  <c r="I344" i="1"/>
  <c r="J344" i="1"/>
  <c r="S26" i="1"/>
  <c r="I26" i="1"/>
  <c r="J26" i="1"/>
  <c r="G26" i="1"/>
  <c r="H26" i="1"/>
  <c r="S62" i="1"/>
  <c r="G62" i="1"/>
  <c r="H62" i="1"/>
  <c r="S70" i="1"/>
  <c r="I70" i="1"/>
  <c r="J70" i="1"/>
  <c r="S78" i="1"/>
  <c r="F78" i="1"/>
  <c r="G78" i="1"/>
  <c r="H78" i="1"/>
  <c r="S90" i="1"/>
  <c r="G90" i="1"/>
  <c r="H90" i="1"/>
  <c r="F90" i="1"/>
  <c r="S98" i="1"/>
  <c r="G98" i="1"/>
  <c r="H98" i="1"/>
  <c r="F98" i="1"/>
  <c r="S106" i="1"/>
  <c r="G106" i="1"/>
  <c r="H106" i="1"/>
  <c r="S186" i="1"/>
  <c r="F186" i="1"/>
  <c r="G186" i="1"/>
  <c r="H186" i="1"/>
  <c r="S194" i="1"/>
  <c r="F194" i="1"/>
  <c r="G194" i="1"/>
  <c r="H194" i="1"/>
  <c r="S202" i="1"/>
  <c r="G202" i="1"/>
  <c r="H202" i="1"/>
  <c r="F202" i="1"/>
  <c r="S210" i="1"/>
  <c r="F210" i="1"/>
  <c r="S234" i="1"/>
  <c r="G234" i="1"/>
  <c r="H234" i="1"/>
  <c r="S238" i="1"/>
  <c r="I238" i="1"/>
  <c r="J238" i="1"/>
  <c r="F238" i="1"/>
  <c r="G238" i="1"/>
  <c r="H238" i="1"/>
  <c r="S246" i="1"/>
  <c r="F246" i="1"/>
  <c r="S258" i="1"/>
  <c r="F258" i="1"/>
  <c r="S266" i="1"/>
  <c r="G266" i="1"/>
  <c r="H266" i="1"/>
  <c r="S278" i="1"/>
  <c r="G278" i="1"/>
  <c r="H278" i="1"/>
  <c r="F278" i="1"/>
  <c r="S286" i="1"/>
  <c r="I286" i="1"/>
  <c r="J286" i="1"/>
  <c r="S302" i="1"/>
  <c r="G302" i="1"/>
  <c r="H302" i="1"/>
  <c r="F302" i="1"/>
  <c r="I302" i="1"/>
  <c r="J302" i="1"/>
  <c r="S330" i="1"/>
  <c r="F330" i="1"/>
  <c r="I330" i="1"/>
  <c r="J330" i="1"/>
  <c r="I358" i="1"/>
  <c r="J358" i="1"/>
  <c r="I8" i="1"/>
  <c r="J8" i="1"/>
  <c r="I194" i="1"/>
  <c r="J194" i="1"/>
  <c r="F26" i="1"/>
  <c r="F70" i="1"/>
  <c r="F226" i="1"/>
  <c r="I74" i="1"/>
  <c r="J74" i="1"/>
  <c r="S14" i="1"/>
  <c r="G14" i="1"/>
  <c r="H14" i="1"/>
  <c r="I14" i="1"/>
  <c r="J14" i="1"/>
  <c r="S342" i="1"/>
  <c r="G342" i="1"/>
  <c r="H342" i="1"/>
  <c r="F342" i="1"/>
  <c r="S39" i="1"/>
  <c r="G39" i="1"/>
  <c r="H39" i="1"/>
  <c r="I39" i="1"/>
  <c r="J39" i="1"/>
  <c r="S55" i="1"/>
  <c r="I55" i="1"/>
  <c r="J55" i="1"/>
  <c r="F55" i="1"/>
  <c r="G110" i="1"/>
  <c r="H110" i="1"/>
  <c r="S8" i="1"/>
  <c r="I234" i="1"/>
  <c r="J234" i="1"/>
  <c r="G286" i="1"/>
  <c r="H286" i="1"/>
  <c r="G70" i="1"/>
  <c r="H70" i="1"/>
  <c r="I62" i="1"/>
  <c r="J62" i="1"/>
  <c r="G242" i="1"/>
  <c r="H242" i="1"/>
  <c r="G226" i="1"/>
  <c r="H226" i="1"/>
  <c r="I90" i="1"/>
  <c r="J90" i="1"/>
  <c r="F14" i="1"/>
  <c r="F344" i="1"/>
  <c r="F358" i="1"/>
  <c r="F318" i="1"/>
  <c r="F190" i="1"/>
  <c r="F62" i="1"/>
  <c r="G330" i="1"/>
  <c r="H330" i="1"/>
  <c r="I318" i="1"/>
  <c r="J318" i="1"/>
  <c r="G210" i="1"/>
  <c r="H210" i="1"/>
  <c r="S12" i="1"/>
  <c r="I12" i="1"/>
  <c r="J12" i="1"/>
  <c r="F12" i="1"/>
  <c r="G12" i="1"/>
  <c r="H12" i="1"/>
  <c r="S340" i="1"/>
  <c r="I340" i="1"/>
  <c r="J340" i="1"/>
  <c r="G340" i="1"/>
  <c r="H340" i="1"/>
  <c r="F340" i="1"/>
  <c r="S18" i="1"/>
  <c r="G18" i="1"/>
  <c r="H18" i="1"/>
  <c r="I18" i="1"/>
  <c r="J18" i="1"/>
  <c r="F18" i="1"/>
  <c r="S34" i="1"/>
  <c r="F34" i="1"/>
  <c r="S50" i="1"/>
  <c r="F50" i="1"/>
  <c r="S42" i="1"/>
  <c r="G42" i="1"/>
  <c r="H42" i="1"/>
  <c r="F42" i="1"/>
  <c r="S58" i="1"/>
  <c r="F58" i="1"/>
  <c r="G58" i="1"/>
  <c r="H58" i="1"/>
  <c r="S66" i="1"/>
  <c r="I66" i="1"/>
  <c r="J66" i="1"/>
  <c r="S74" i="1"/>
  <c r="F74" i="1"/>
  <c r="S82" i="1"/>
  <c r="F82" i="1"/>
  <c r="S86" i="1"/>
  <c r="I86" i="1"/>
  <c r="J86" i="1"/>
  <c r="F86" i="1"/>
  <c r="S94" i="1"/>
  <c r="G94" i="1"/>
  <c r="H94" i="1"/>
  <c r="S102" i="1"/>
  <c r="G102" i="1"/>
  <c r="H102" i="1"/>
  <c r="S110" i="1"/>
  <c r="F110" i="1"/>
  <c r="S178" i="1"/>
  <c r="I178" i="1"/>
  <c r="J178" i="1"/>
  <c r="F178" i="1"/>
  <c r="S182" i="1"/>
  <c r="I182" i="1"/>
  <c r="J182" i="1"/>
  <c r="F182" i="1"/>
  <c r="S190" i="1"/>
  <c r="I190" i="1"/>
  <c r="J190" i="1"/>
  <c r="S198" i="1"/>
  <c r="G198" i="1"/>
  <c r="H198" i="1"/>
  <c r="I198" i="1"/>
  <c r="J198" i="1"/>
  <c r="S206" i="1"/>
  <c r="G206" i="1"/>
  <c r="H206" i="1"/>
  <c r="F206" i="1"/>
  <c r="S214" i="1"/>
  <c r="G214" i="1"/>
  <c r="H214" i="1"/>
  <c r="I214" i="1"/>
  <c r="J214" i="1"/>
  <c r="F214" i="1"/>
  <c r="S218" i="1"/>
  <c r="F218" i="1"/>
  <c r="S222" i="1"/>
  <c r="G222" i="1"/>
  <c r="H222" i="1"/>
  <c r="I222" i="1"/>
  <c r="J222" i="1"/>
  <c r="S230" i="1"/>
  <c r="G230" i="1"/>
  <c r="H230" i="1"/>
  <c r="S250" i="1"/>
  <c r="I250" i="1"/>
  <c r="J250" i="1"/>
  <c r="G250" i="1"/>
  <c r="H250" i="1"/>
  <c r="F250" i="1"/>
  <c r="S254" i="1"/>
  <c r="I254" i="1"/>
  <c r="J254" i="1"/>
  <c r="S262" i="1"/>
  <c r="G262" i="1"/>
  <c r="H262" i="1"/>
  <c r="I262" i="1"/>
  <c r="J262" i="1"/>
  <c r="S270" i="1"/>
  <c r="F270" i="1"/>
  <c r="S274" i="1"/>
  <c r="G274" i="1"/>
  <c r="H274" i="1"/>
  <c r="F274" i="1"/>
  <c r="S282" i="1"/>
  <c r="G282" i="1"/>
  <c r="H282" i="1"/>
  <c r="S290" i="1"/>
  <c r="I290" i="1"/>
  <c r="J290" i="1"/>
  <c r="F290" i="1"/>
  <c r="S294" i="1"/>
  <c r="I294" i="1"/>
  <c r="G294" i="1"/>
  <c r="H294" i="1"/>
  <c r="S298" i="1"/>
  <c r="F298" i="1"/>
  <c r="S306" i="1"/>
  <c r="F306" i="1"/>
  <c r="S310" i="1"/>
  <c r="F310" i="1"/>
  <c r="S314" i="1"/>
  <c r="G314" i="1"/>
  <c r="H314" i="1"/>
  <c r="F314" i="1"/>
  <c r="S322" i="1"/>
  <c r="G322" i="1"/>
  <c r="H322" i="1"/>
  <c r="S326" i="1"/>
  <c r="G326" i="1"/>
  <c r="H326" i="1"/>
  <c r="I326" i="1"/>
  <c r="J326" i="1"/>
  <c r="S350" i="1"/>
  <c r="I350" i="1"/>
  <c r="J350" i="1"/>
  <c r="S354" i="1"/>
  <c r="F354" i="1"/>
  <c r="S362" i="1"/>
  <c r="F362" i="1"/>
  <c r="I106" i="1"/>
  <c r="J106" i="1"/>
  <c r="I218" i="1"/>
  <c r="J218" i="1"/>
  <c r="I210" i="1"/>
  <c r="J210" i="1"/>
  <c r="I186" i="1"/>
  <c r="J186" i="1"/>
  <c r="G254" i="1"/>
  <c r="H254" i="1"/>
  <c r="F326" i="1"/>
  <c r="F198" i="1"/>
  <c r="F66" i="1"/>
  <c r="S23" i="1"/>
  <c r="I23" i="1"/>
  <c r="J23" i="1"/>
  <c r="I310" i="1"/>
  <c r="J310" i="1"/>
  <c r="G358" i="1"/>
  <c r="H358" i="1"/>
  <c r="I42" i="1"/>
  <c r="J42" i="1"/>
  <c r="I266" i="1"/>
  <c r="J266" i="1"/>
  <c r="I354" i="1"/>
  <c r="J354" i="1"/>
  <c r="I82" i="1"/>
  <c r="J82" i="1"/>
  <c r="G86" i="1"/>
  <c r="H86" i="1"/>
  <c r="I258" i="1"/>
  <c r="J258" i="1"/>
  <c r="I94" i="1"/>
  <c r="J94" i="1"/>
  <c r="I298" i="1"/>
  <c r="J298" i="1"/>
  <c r="I278" i="1"/>
  <c r="J278" i="1"/>
  <c r="G182" i="1"/>
  <c r="H182" i="1"/>
  <c r="G318" i="1"/>
  <c r="H318" i="1"/>
  <c r="F266" i="1"/>
  <c r="F106" i="1"/>
  <c r="F39" i="1"/>
  <c r="F350" i="1"/>
  <c r="F294" i="1"/>
  <c r="F230" i="1"/>
  <c r="F102" i="1"/>
  <c r="F282" i="1"/>
  <c r="I270" i="1"/>
  <c r="J270" i="1"/>
  <c r="I102" i="1"/>
  <c r="J102" i="1"/>
  <c r="G218" i="1"/>
  <c r="H218" i="1"/>
  <c r="G333" i="1"/>
  <c r="H333" i="1"/>
  <c r="S10" i="1"/>
  <c r="I10" i="1"/>
  <c r="J10" i="1"/>
  <c r="S47" i="1"/>
  <c r="G47" i="1"/>
  <c r="H47" i="1"/>
  <c r="F47" i="1"/>
  <c r="I150" i="1"/>
  <c r="J150" i="1"/>
  <c r="I203" i="1"/>
  <c r="J203" i="1"/>
  <c r="J294" i="1"/>
  <c r="J216" i="1"/>
  <c r="J96" i="1"/>
  <c r="J69" i="1"/>
  <c r="J124" i="1"/>
  <c r="J21" i="1"/>
  <c r="I7" i="1"/>
  <c r="G7" i="1"/>
  <c r="H7" i="1"/>
  <c r="H17" i="3"/>
  <c r="I17" i="3"/>
  <c r="H8" i="3"/>
  <c r="I8" i="3"/>
  <c r="H14" i="3"/>
  <c r="I14" i="3"/>
  <c r="H15" i="3"/>
  <c r="I15" i="3"/>
  <c r="H13" i="3"/>
  <c r="I13" i="3"/>
  <c r="H11" i="3"/>
  <c r="I11" i="3"/>
  <c r="H16" i="3"/>
  <c r="I16" i="3"/>
  <c r="H12" i="3"/>
  <c r="I12" i="3"/>
  <c r="H10" i="3"/>
  <c r="I10" i="3"/>
  <c r="H9" i="3"/>
  <c r="I9" i="3"/>
  <c r="G19" i="3"/>
  <c r="H7" i="3"/>
  <c r="J7" i="1"/>
  <c r="J363" i="1"/>
  <c r="H363" i="1"/>
  <c r="I7" i="3"/>
  <c r="H19" i="3"/>
  <c r="I19" i="3"/>
  <c r="J19" i="3"/>
  <c r="J365" i="1"/>
  <c r="J366" i="1"/>
  <c r="J12" i="3"/>
  <c r="J17" i="3"/>
  <c r="J13" i="3"/>
  <c r="J11" i="3"/>
  <c r="J16" i="3"/>
  <c r="J9" i="3"/>
  <c r="J10" i="3"/>
  <c r="J7" i="3"/>
  <c r="J14" i="3"/>
  <c r="J8" i="3"/>
  <c r="J15" i="3"/>
  <c r="K19" i="1"/>
  <c r="L19" i="1"/>
  <c r="M19" i="1"/>
  <c r="N19" i="1"/>
  <c r="O19" i="1"/>
  <c r="K137" i="1"/>
  <c r="L137" i="1"/>
  <c r="M137" i="1"/>
  <c r="N137" i="1"/>
  <c r="O137" i="1"/>
  <c r="K164" i="1"/>
  <c r="L164" i="1"/>
  <c r="M164" i="1"/>
  <c r="N164" i="1"/>
  <c r="O164" i="1"/>
  <c r="K359" i="1"/>
  <c r="L359" i="1"/>
  <c r="M359" i="1"/>
  <c r="N359" i="1"/>
  <c r="O359" i="1"/>
  <c r="K244" i="1"/>
  <c r="L244" i="1"/>
  <c r="M244" i="1"/>
  <c r="N244" i="1"/>
  <c r="O244" i="1"/>
  <c r="K353" i="1"/>
  <c r="L353" i="1"/>
  <c r="M353" i="1"/>
  <c r="N353" i="1"/>
  <c r="O353" i="1"/>
  <c r="K94" i="1"/>
  <c r="L94" i="1"/>
  <c r="M94" i="1"/>
  <c r="N94" i="1"/>
  <c r="O94" i="1"/>
  <c r="K81" i="1"/>
  <c r="L81" i="1"/>
  <c r="M81" i="1"/>
  <c r="N81" i="1"/>
  <c r="O81" i="1"/>
  <c r="K361" i="1"/>
  <c r="L361" i="1"/>
  <c r="M361" i="1"/>
  <c r="N361" i="1"/>
  <c r="O361" i="1"/>
  <c r="K240" i="1"/>
  <c r="L240" i="1"/>
  <c r="M240" i="1"/>
  <c r="N240" i="1"/>
  <c r="O240" i="1"/>
  <c r="K89" i="1"/>
  <c r="L89" i="1"/>
  <c r="M89" i="1"/>
  <c r="N89" i="1"/>
  <c r="O89" i="1"/>
  <c r="K118" i="1"/>
  <c r="L118" i="1"/>
  <c r="M118" i="1"/>
  <c r="N118" i="1"/>
  <c r="O118" i="1"/>
  <c r="K204" i="1"/>
  <c r="L204" i="1"/>
  <c r="M204" i="1"/>
  <c r="N204" i="1"/>
  <c r="O204" i="1"/>
  <c r="K276" i="1"/>
  <c r="L276" i="1"/>
  <c r="M276" i="1"/>
  <c r="N276" i="1"/>
  <c r="O276" i="1"/>
  <c r="K223" i="1"/>
  <c r="L223" i="1"/>
  <c r="M223" i="1"/>
  <c r="N223" i="1"/>
  <c r="O223" i="1"/>
  <c r="K302" i="1"/>
  <c r="L302" i="1"/>
  <c r="M302" i="1"/>
  <c r="N302" i="1"/>
  <c r="O302" i="1"/>
  <c r="K193" i="1"/>
  <c r="L193" i="1"/>
  <c r="M193" i="1"/>
  <c r="N193" i="1"/>
  <c r="O193" i="1"/>
  <c r="K198" i="1"/>
  <c r="L198" i="1"/>
  <c r="M198" i="1"/>
  <c r="N198" i="1"/>
  <c r="O198" i="1"/>
  <c r="K222" i="1"/>
  <c r="L222" i="1"/>
  <c r="M222" i="1"/>
  <c r="N222" i="1"/>
  <c r="O222" i="1"/>
  <c r="K324" i="1"/>
  <c r="L324" i="1"/>
  <c r="M324" i="1"/>
  <c r="N324" i="1"/>
  <c r="O324" i="1"/>
  <c r="K183" i="1"/>
  <c r="L183" i="1"/>
  <c r="M183" i="1"/>
  <c r="N183" i="1"/>
  <c r="O183" i="1"/>
  <c r="K104" i="1"/>
  <c r="L104" i="1"/>
  <c r="M104" i="1"/>
  <c r="N104" i="1"/>
  <c r="O104" i="1"/>
  <c r="K332" i="1"/>
  <c r="L332" i="1"/>
  <c r="M332" i="1"/>
  <c r="N332" i="1"/>
  <c r="O332" i="1"/>
  <c r="K308" i="1"/>
  <c r="L308" i="1"/>
  <c r="M308" i="1"/>
  <c r="N308" i="1"/>
  <c r="O308" i="1"/>
  <c r="K190" i="1"/>
  <c r="L190" i="1"/>
  <c r="M190" i="1"/>
  <c r="N190" i="1"/>
  <c r="O190" i="1"/>
  <c r="K16" i="1"/>
  <c r="L16" i="1"/>
  <c r="M16" i="1"/>
  <c r="N16" i="1"/>
  <c r="O16" i="1"/>
  <c r="K105" i="1"/>
  <c r="L105" i="1"/>
  <c r="M105" i="1"/>
  <c r="N105" i="1"/>
  <c r="O105" i="1"/>
  <c r="K333" i="1"/>
  <c r="L333" i="1"/>
  <c r="M333" i="1"/>
  <c r="N333" i="1"/>
  <c r="O333" i="1"/>
  <c r="K58" i="1"/>
  <c r="L58" i="1"/>
  <c r="M58" i="1"/>
  <c r="N58" i="1"/>
  <c r="O58" i="1"/>
  <c r="K351" i="1"/>
  <c r="L351" i="1"/>
  <c r="M351" i="1"/>
  <c r="N351" i="1"/>
  <c r="O351" i="1"/>
  <c r="K18" i="1"/>
  <c r="L18" i="1"/>
  <c r="M18" i="1"/>
  <c r="N18" i="1"/>
  <c r="O18" i="1"/>
  <c r="K10" i="1"/>
  <c r="L10" i="1"/>
  <c r="M10" i="1"/>
  <c r="N10" i="1"/>
  <c r="O10" i="1"/>
  <c r="K171" i="1"/>
  <c r="L171" i="1"/>
  <c r="M171" i="1"/>
  <c r="N171" i="1"/>
  <c r="O171" i="1"/>
  <c r="K163" i="1"/>
  <c r="L163" i="1"/>
  <c r="M163" i="1"/>
  <c r="N163" i="1"/>
  <c r="O163" i="1"/>
  <c r="K20" i="1"/>
  <c r="L20" i="1"/>
  <c r="M20" i="1"/>
  <c r="N20" i="1"/>
  <c r="O20" i="1"/>
  <c r="K355" i="1"/>
  <c r="L355" i="1"/>
  <c r="M355" i="1"/>
  <c r="N355" i="1"/>
  <c r="O355" i="1"/>
  <c r="K49" i="1"/>
  <c r="L49" i="1"/>
  <c r="M49" i="1"/>
  <c r="N49" i="1"/>
  <c r="O49" i="1"/>
  <c r="K323" i="1"/>
  <c r="L323" i="1"/>
  <c r="M323" i="1"/>
  <c r="N323" i="1"/>
  <c r="O323" i="1"/>
  <c r="K257" i="1"/>
  <c r="L257" i="1"/>
  <c r="M257" i="1"/>
  <c r="N257" i="1"/>
  <c r="O257" i="1"/>
  <c r="K15" i="1"/>
  <c r="L15" i="1"/>
  <c r="M15" i="1"/>
  <c r="N15" i="1"/>
  <c r="O15" i="1"/>
  <c r="K231" i="1"/>
  <c r="L231" i="1"/>
  <c r="M231" i="1"/>
  <c r="N231" i="1"/>
  <c r="O231" i="1"/>
  <c r="K320" i="1"/>
  <c r="L320" i="1"/>
  <c r="M320" i="1"/>
  <c r="N320" i="1"/>
  <c r="O320" i="1"/>
  <c r="K239" i="1"/>
  <c r="L239" i="1"/>
  <c r="M239" i="1"/>
  <c r="N239" i="1"/>
  <c r="O239" i="1"/>
  <c r="K286" i="1"/>
  <c r="L286" i="1"/>
  <c r="M286" i="1"/>
  <c r="N286" i="1"/>
  <c r="O286" i="1"/>
  <c r="K270" i="1"/>
  <c r="L270" i="1"/>
  <c r="M270" i="1"/>
  <c r="N270" i="1"/>
  <c r="O270" i="1"/>
  <c r="K285" i="1"/>
  <c r="L285" i="1"/>
  <c r="M285" i="1"/>
  <c r="N285" i="1"/>
  <c r="O285" i="1"/>
  <c r="K37" i="1"/>
  <c r="L37" i="1"/>
  <c r="M37" i="1"/>
  <c r="N37" i="1"/>
  <c r="O37" i="1"/>
  <c r="K225" i="1"/>
  <c r="L225" i="1"/>
  <c r="M225" i="1"/>
  <c r="N225" i="1"/>
  <c r="O225" i="1"/>
  <c r="K243" i="1"/>
  <c r="L243" i="1"/>
  <c r="M243" i="1"/>
  <c r="N243" i="1"/>
  <c r="O243" i="1"/>
  <c r="K65" i="1"/>
  <c r="L65" i="1"/>
  <c r="M65" i="1"/>
  <c r="N65" i="1"/>
  <c r="O65" i="1"/>
  <c r="K138" i="1"/>
  <c r="L138" i="1"/>
  <c r="M138" i="1"/>
  <c r="N138" i="1"/>
  <c r="O138" i="1"/>
  <c r="K93" i="1"/>
  <c r="L93" i="1"/>
  <c r="M93" i="1"/>
  <c r="N93" i="1"/>
  <c r="O93" i="1"/>
  <c r="K224" i="1"/>
  <c r="L224" i="1"/>
  <c r="M224" i="1"/>
  <c r="N224" i="1"/>
  <c r="O224" i="1"/>
  <c r="K201" i="1"/>
  <c r="L201" i="1"/>
  <c r="M201" i="1"/>
  <c r="N201" i="1"/>
  <c r="O201" i="1"/>
  <c r="K9" i="1"/>
  <c r="L9" i="1"/>
  <c r="M9" i="1"/>
  <c r="N9" i="1"/>
  <c r="O9" i="1"/>
  <c r="K151" i="1"/>
  <c r="L151" i="1"/>
  <c r="M151" i="1"/>
  <c r="N151" i="1"/>
  <c r="O151" i="1"/>
  <c r="K70" i="1"/>
  <c r="L70" i="1"/>
  <c r="M70" i="1"/>
  <c r="N70" i="1"/>
  <c r="O70" i="1"/>
  <c r="K157" i="1"/>
  <c r="L157" i="1"/>
  <c r="M157" i="1"/>
  <c r="N157" i="1"/>
  <c r="O157" i="1"/>
  <c r="K313" i="1"/>
  <c r="L313" i="1"/>
  <c r="M313" i="1"/>
  <c r="N313" i="1"/>
  <c r="O313" i="1"/>
  <c r="K12" i="1"/>
  <c r="L12" i="1"/>
  <c r="M12" i="1"/>
  <c r="N12" i="1"/>
  <c r="O12" i="1"/>
  <c r="K288" i="1"/>
  <c r="L288" i="1"/>
  <c r="M288" i="1"/>
  <c r="N288" i="1"/>
  <c r="O288" i="1"/>
  <c r="K335" i="1"/>
  <c r="L335" i="1"/>
  <c r="M335" i="1"/>
  <c r="N335" i="1"/>
  <c r="O335" i="1"/>
  <c r="K11" i="1"/>
  <c r="L11" i="1"/>
  <c r="M11" i="1"/>
  <c r="N11" i="1"/>
  <c r="O11" i="1"/>
  <c r="K319" i="1"/>
  <c r="L319" i="1"/>
  <c r="M319" i="1"/>
  <c r="N319" i="1"/>
  <c r="O319" i="1"/>
  <c r="K155" i="1"/>
  <c r="L155" i="1"/>
  <c r="M155" i="1"/>
  <c r="N155" i="1"/>
  <c r="O155" i="1"/>
  <c r="K238" i="1"/>
  <c r="L238" i="1"/>
  <c r="M238" i="1"/>
  <c r="N238" i="1"/>
  <c r="O238" i="1"/>
  <c r="K132" i="1"/>
  <c r="L132" i="1"/>
  <c r="M132" i="1"/>
  <c r="N132" i="1"/>
  <c r="O132" i="1"/>
  <c r="K189" i="1"/>
  <c r="L189" i="1"/>
  <c r="M189" i="1"/>
  <c r="N189" i="1"/>
  <c r="O189" i="1"/>
  <c r="K209" i="1"/>
  <c r="L209" i="1"/>
  <c r="M209" i="1"/>
  <c r="N209" i="1"/>
  <c r="O209" i="1"/>
  <c r="K52" i="1"/>
  <c r="L52" i="1"/>
  <c r="M52" i="1"/>
  <c r="N52" i="1"/>
  <c r="O52" i="1"/>
  <c r="K23" i="1"/>
  <c r="L23" i="1"/>
  <c r="M23" i="1"/>
  <c r="N23" i="1"/>
  <c r="O23" i="1"/>
  <c r="K148" i="1"/>
  <c r="L148" i="1"/>
  <c r="M148" i="1"/>
  <c r="N148" i="1"/>
  <c r="O148" i="1"/>
  <c r="K186" i="1"/>
  <c r="L186" i="1"/>
  <c r="M186" i="1"/>
  <c r="N186" i="1"/>
  <c r="O186" i="1"/>
  <c r="K211" i="1"/>
  <c r="L211" i="1"/>
  <c r="M211" i="1"/>
  <c r="N211" i="1"/>
  <c r="O211" i="1"/>
  <c r="K348" i="1"/>
  <c r="L348" i="1"/>
  <c r="M348" i="1"/>
  <c r="N348" i="1"/>
  <c r="O348" i="1"/>
  <c r="K126" i="1"/>
  <c r="L126" i="1"/>
  <c r="M126" i="1"/>
  <c r="N126" i="1"/>
  <c r="O126" i="1"/>
  <c r="K78" i="1"/>
  <c r="L78" i="1"/>
  <c r="M78" i="1"/>
  <c r="N78" i="1"/>
  <c r="O78" i="1"/>
  <c r="K71" i="1"/>
  <c r="L71" i="1"/>
  <c r="M71" i="1"/>
  <c r="N71" i="1"/>
  <c r="O71" i="1"/>
  <c r="K212" i="1"/>
  <c r="L212" i="1"/>
  <c r="M212" i="1"/>
  <c r="N212" i="1"/>
  <c r="O212" i="1"/>
  <c r="K289" i="1"/>
  <c r="L289" i="1"/>
  <c r="M289" i="1"/>
  <c r="N289" i="1"/>
  <c r="O289" i="1"/>
  <c r="K74" i="1"/>
  <c r="L74" i="1"/>
  <c r="M74" i="1"/>
  <c r="N74" i="1"/>
  <c r="O74" i="1"/>
  <c r="K169" i="1"/>
  <c r="L169" i="1"/>
  <c r="M169" i="1"/>
  <c r="N169" i="1"/>
  <c r="O169" i="1"/>
  <c r="K305" i="1"/>
  <c r="L305" i="1"/>
  <c r="M305" i="1"/>
  <c r="N305" i="1"/>
  <c r="O305" i="1"/>
  <c r="K56" i="1"/>
  <c r="L56" i="1"/>
  <c r="M56" i="1"/>
  <c r="N56" i="1"/>
  <c r="O56" i="1"/>
  <c r="K336" i="1"/>
  <c r="L336" i="1"/>
  <c r="M336" i="1"/>
  <c r="N336" i="1"/>
  <c r="O336" i="1"/>
  <c r="K55" i="1"/>
  <c r="L55" i="1"/>
  <c r="M55" i="1"/>
  <c r="N55" i="1"/>
  <c r="O55" i="1"/>
  <c r="K182" i="1"/>
  <c r="L182" i="1"/>
  <c r="M182" i="1"/>
  <c r="N182" i="1"/>
  <c r="O182" i="1"/>
  <c r="K274" i="1"/>
  <c r="L274" i="1"/>
  <c r="M274" i="1"/>
  <c r="N274" i="1"/>
  <c r="O274" i="1"/>
  <c r="K356" i="1"/>
  <c r="L356" i="1"/>
  <c r="M356" i="1"/>
  <c r="N356" i="1"/>
  <c r="O356" i="1"/>
  <c r="K152" i="1"/>
  <c r="L152" i="1"/>
  <c r="M152" i="1"/>
  <c r="N152" i="1"/>
  <c r="O152" i="1"/>
  <c r="K68" i="1"/>
  <c r="L68" i="1"/>
  <c r="M68" i="1"/>
  <c r="N68" i="1"/>
  <c r="O68" i="1"/>
  <c r="K191" i="1"/>
  <c r="L191" i="1"/>
  <c r="M191" i="1"/>
  <c r="N191" i="1"/>
  <c r="O191" i="1"/>
  <c r="K51" i="1"/>
  <c r="L51" i="1"/>
  <c r="M51" i="1"/>
  <c r="N51" i="1"/>
  <c r="O51" i="1"/>
  <c r="K177" i="1"/>
  <c r="L177" i="1"/>
  <c r="M177" i="1"/>
  <c r="N177" i="1"/>
  <c r="O177" i="1"/>
  <c r="K80" i="1"/>
  <c r="L80" i="1"/>
  <c r="M80" i="1"/>
  <c r="N80" i="1"/>
  <c r="O80" i="1"/>
  <c r="K321" i="1"/>
  <c r="L321" i="1"/>
  <c r="M321" i="1"/>
  <c r="N321" i="1"/>
  <c r="O321" i="1"/>
  <c r="K167" i="1"/>
  <c r="L167" i="1"/>
  <c r="M167" i="1"/>
  <c r="N167" i="1"/>
  <c r="O167" i="1"/>
  <c r="K135" i="1"/>
  <c r="L135" i="1"/>
  <c r="M135" i="1"/>
  <c r="N135" i="1"/>
  <c r="O135" i="1"/>
  <c r="K279" i="1"/>
  <c r="L279" i="1"/>
  <c r="M279" i="1"/>
  <c r="N279" i="1"/>
  <c r="O279" i="1"/>
  <c r="K102" i="1"/>
  <c r="L102" i="1"/>
  <c r="M102" i="1"/>
  <c r="N102" i="1"/>
  <c r="O102" i="1"/>
  <c r="K43" i="1"/>
  <c r="L43" i="1"/>
  <c r="M43" i="1"/>
  <c r="N43" i="1"/>
  <c r="O43" i="1"/>
  <c r="K292" i="1"/>
  <c r="L292" i="1"/>
  <c r="M292" i="1"/>
  <c r="N292" i="1"/>
  <c r="O292" i="1"/>
  <c r="K360" i="1"/>
  <c r="L360" i="1"/>
  <c r="M360" i="1"/>
  <c r="N360" i="1"/>
  <c r="O360" i="1"/>
  <c r="K362" i="1"/>
  <c r="L362" i="1"/>
  <c r="M362" i="1"/>
  <c r="N362" i="1"/>
  <c r="O362" i="1"/>
  <c r="K14" i="1"/>
  <c r="L14" i="1"/>
  <c r="M14" i="1"/>
  <c r="N14" i="1"/>
  <c r="O14" i="1"/>
  <c r="K230" i="1"/>
  <c r="L230" i="1"/>
  <c r="M230" i="1"/>
  <c r="N230" i="1"/>
  <c r="O230" i="1"/>
  <c r="K26" i="1"/>
  <c r="L26" i="1"/>
  <c r="M26" i="1"/>
  <c r="N26" i="1"/>
  <c r="O26" i="1"/>
  <c r="K25" i="1"/>
  <c r="L25" i="1"/>
  <c r="M25" i="1"/>
  <c r="N25" i="1"/>
  <c r="O25" i="1"/>
  <c r="K175" i="1"/>
  <c r="L175" i="1"/>
  <c r="M175" i="1"/>
  <c r="N175" i="1"/>
  <c r="O175" i="1"/>
  <c r="K318" i="1"/>
  <c r="L318" i="1"/>
  <c r="M318" i="1"/>
  <c r="N318" i="1"/>
  <c r="O318" i="1"/>
  <c r="K273" i="1"/>
  <c r="L273" i="1"/>
  <c r="M273" i="1"/>
  <c r="N273" i="1"/>
  <c r="O273" i="1"/>
  <c r="K153" i="1"/>
  <c r="L153" i="1"/>
  <c r="M153" i="1"/>
  <c r="N153" i="1"/>
  <c r="O153" i="1"/>
  <c r="K298" i="1"/>
  <c r="L298" i="1"/>
  <c r="M298" i="1"/>
  <c r="N298" i="1"/>
  <c r="O298" i="1"/>
  <c r="K22" i="1"/>
  <c r="L22" i="1"/>
  <c r="M22" i="1"/>
  <c r="N22" i="1"/>
  <c r="O22" i="1"/>
  <c r="K27" i="1"/>
  <c r="L27" i="1"/>
  <c r="M27" i="1"/>
  <c r="N27" i="1"/>
  <c r="O27" i="1"/>
  <c r="K206" i="1"/>
  <c r="L206" i="1"/>
  <c r="M206" i="1"/>
  <c r="N206" i="1"/>
  <c r="O206" i="1"/>
  <c r="K242" i="1"/>
  <c r="L242" i="1"/>
  <c r="M242" i="1"/>
  <c r="N242" i="1"/>
  <c r="O242" i="1"/>
  <c r="K99" i="1"/>
  <c r="L99" i="1"/>
  <c r="M99" i="1"/>
  <c r="N99" i="1"/>
  <c r="O99" i="1"/>
  <c r="K241" i="1"/>
  <c r="L241" i="1"/>
  <c r="M241" i="1"/>
  <c r="N241" i="1"/>
  <c r="O241" i="1"/>
  <c r="K220" i="1"/>
  <c r="L220" i="1"/>
  <c r="M220" i="1"/>
  <c r="N220" i="1"/>
  <c r="O220" i="1"/>
  <c r="K46" i="1"/>
  <c r="L46" i="1"/>
  <c r="M46" i="1"/>
  <c r="N46" i="1"/>
  <c r="O46" i="1"/>
  <c r="K247" i="1"/>
  <c r="L247" i="1"/>
  <c r="M247" i="1"/>
  <c r="N247" i="1"/>
  <c r="O247" i="1"/>
  <c r="K134" i="1"/>
  <c r="L134" i="1"/>
  <c r="M134" i="1"/>
  <c r="N134" i="1"/>
  <c r="O134" i="1"/>
  <c r="K13" i="1"/>
  <c r="L13" i="1"/>
  <c r="M13" i="1"/>
  <c r="N13" i="1"/>
  <c r="O13" i="1"/>
  <c r="K159" i="1"/>
  <c r="L159" i="1"/>
  <c r="M159" i="1"/>
  <c r="N159" i="1"/>
  <c r="O159" i="1"/>
  <c r="K17" i="1"/>
  <c r="L17" i="1"/>
  <c r="M17" i="1"/>
  <c r="N17" i="1"/>
  <c r="O17" i="1"/>
  <c r="K115" i="1"/>
  <c r="L115" i="1"/>
  <c r="M115" i="1"/>
  <c r="N115" i="1"/>
  <c r="O115" i="1"/>
  <c r="K158" i="1"/>
  <c r="L158" i="1"/>
  <c r="M158" i="1"/>
  <c r="N158" i="1"/>
  <c r="O158" i="1"/>
  <c r="K128" i="1"/>
  <c r="L128" i="1"/>
  <c r="M128" i="1"/>
  <c r="N128" i="1"/>
  <c r="O128" i="1"/>
  <c r="K249" i="1"/>
  <c r="L249" i="1"/>
  <c r="M249" i="1"/>
  <c r="N249" i="1"/>
  <c r="O249" i="1"/>
  <c r="K327" i="1"/>
  <c r="L327" i="1"/>
  <c r="M327" i="1"/>
  <c r="N327" i="1"/>
  <c r="O327" i="1"/>
  <c r="K84" i="1"/>
  <c r="L84" i="1"/>
  <c r="M84" i="1"/>
  <c r="N84" i="1"/>
  <c r="O84" i="1"/>
  <c r="K139" i="1"/>
  <c r="L139" i="1"/>
  <c r="M139" i="1"/>
  <c r="N139" i="1"/>
  <c r="O139" i="1"/>
  <c r="K161" i="1"/>
  <c r="L161" i="1"/>
  <c r="M161" i="1"/>
  <c r="N161" i="1"/>
  <c r="O161" i="1"/>
  <c r="K217" i="1"/>
  <c r="L217" i="1"/>
  <c r="M217" i="1"/>
  <c r="N217" i="1"/>
  <c r="O217" i="1"/>
  <c r="K281" i="1"/>
  <c r="L281" i="1"/>
  <c r="M281" i="1"/>
  <c r="N281" i="1"/>
  <c r="O281" i="1"/>
  <c r="K32" i="1"/>
  <c r="L32" i="1"/>
  <c r="M32" i="1"/>
  <c r="N32" i="1"/>
  <c r="O32" i="1"/>
  <c r="K339" i="1"/>
  <c r="L339" i="1"/>
  <c r="M339" i="1"/>
  <c r="N339" i="1"/>
  <c r="O339" i="1"/>
  <c r="K112" i="1"/>
  <c r="L112" i="1"/>
  <c r="M112" i="1"/>
  <c r="N112" i="1"/>
  <c r="O112" i="1"/>
  <c r="K196" i="1"/>
  <c r="L196" i="1"/>
  <c r="M196" i="1"/>
  <c r="N196" i="1"/>
  <c r="O196" i="1"/>
  <c r="K269" i="1"/>
  <c r="L269" i="1"/>
  <c r="M269" i="1"/>
  <c r="N269" i="1"/>
  <c r="O269" i="1"/>
  <c r="K258" i="1"/>
  <c r="L258" i="1"/>
  <c r="M258" i="1"/>
  <c r="N258" i="1"/>
  <c r="O258" i="1"/>
  <c r="K261" i="1"/>
  <c r="L261" i="1"/>
  <c r="M261" i="1"/>
  <c r="N261" i="1"/>
  <c r="O261" i="1"/>
  <c r="K246" i="1"/>
  <c r="L246" i="1"/>
  <c r="M246" i="1"/>
  <c r="N246" i="1"/>
  <c r="O246" i="1"/>
  <c r="K92" i="1"/>
  <c r="L92" i="1"/>
  <c r="M92" i="1"/>
  <c r="N92" i="1"/>
  <c r="O92" i="1"/>
  <c r="K39" i="1"/>
  <c r="L39" i="1"/>
  <c r="M39" i="1"/>
  <c r="N39" i="1"/>
  <c r="O39" i="1"/>
  <c r="K352" i="1"/>
  <c r="L352" i="1"/>
  <c r="M352" i="1"/>
  <c r="N352" i="1"/>
  <c r="O352" i="1"/>
  <c r="K129" i="1"/>
  <c r="L129" i="1"/>
  <c r="M129" i="1"/>
  <c r="N129" i="1"/>
  <c r="O129" i="1"/>
  <c r="K295" i="1"/>
  <c r="L295" i="1"/>
  <c r="M295" i="1"/>
  <c r="N295" i="1"/>
  <c r="O295" i="1"/>
  <c r="K282" i="1"/>
  <c r="L282" i="1"/>
  <c r="M282" i="1"/>
  <c r="N282" i="1"/>
  <c r="O282" i="1"/>
  <c r="K179" i="1"/>
  <c r="L179" i="1"/>
  <c r="M179" i="1"/>
  <c r="N179" i="1"/>
  <c r="O179" i="1"/>
  <c r="K236" i="1"/>
  <c r="L236" i="1"/>
  <c r="M236" i="1"/>
  <c r="N236" i="1"/>
  <c r="O236" i="1"/>
  <c r="K347" i="1"/>
  <c r="L347" i="1"/>
  <c r="M347" i="1"/>
  <c r="N347" i="1"/>
  <c r="O347" i="1"/>
  <c r="K237" i="1"/>
  <c r="L237" i="1"/>
  <c r="M237" i="1"/>
  <c r="N237" i="1"/>
  <c r="O237" i="1"/>
  <c r="K86" i="1"/>
  <c r="L86" i="1"/>
  <c r="M86" i="1"/>
  <c r="N86" i="1"/>
  <c r="O86" i="1"/>
  <c r="K76" i="1"/>
  <c r="L76" i="1"/>
  <c r="M76" i="1"/>
  <c r="N76" i="1"/>
  <c r="O76" i="1"/>
  <c r="K350" i="1"/>
  <c r="L350" i="1"/>
  <c r="M350" i="1"/>
  <c r="N350" i="1"/>
  <c r="O350" i="1"/>
  <c r="K143" i="1"/>
  <c r="L143" i="1"/>
  <c r="M143" i="1"/>
  <c r="N143" i="1"/>
  <c r="O143" i="1"/>
  <c r="K127" i="1"/>
  <c r="L127" i="1"/>
  <c r="M127" i="1"/>
  <c r="N127" i="1"/>
  <c r="O127" i="1"/>
  <c r="K178" i="1"/>
  <c r="L178" i="1"/>
  <c r="M178" i="1"/>
  <c r="N178" i="1"/>
  <c r="O178" i="1"/>
  <c r="K120" i="1"/>
  <c r="L120" i="1"/>
  <c r="M120" i="1"/>
  <c r="N120" i="1"/>
  <c r="O120" i="1"/>
  <c r="K263" i="1"/>
  <c r="L263" i="1"/>
  <c r="M263" i="1"/>
  <c r="N263" i="1"/>
  <c r="O263" i="1"/>
  <c r="K312" i="1"/>
  <c r="L312" i="1"/>
  <c r="M312" i="1"/>
  <c r="N312" i="1"/>
  <c r="O312" i="1"/>
  <c r="K342" i="1"/>
  <c r="L342" i="1"/>
  <c r="M342" i="1"/>
  <c r="N342" i="1"/>
  <c r="O342" i="1"/>
  <c r="K268" i="1"/>
  <c r="L268" i="1"/>
  <c r="M268" i="1"/>
  <c r="N268" i="1"/>
  <c r="O268" i="1"/>
  <c r="K278" i="1"/>
  <c r="L278" i="1"/>
  <c r="M278" i="1"/>
  <c r="N278" i="1"/>
  <c r="O278" i="1"/>
  <c r="K154" i="1"/>
  <c r="L154" i="1"/>
  <c r="M154" i="1"/>
  <c r="N154" i="1"/>
  <c r="O154" i="1"/>
  <c r="K77" i="1"/>
  <c r="L77" i="1"/>
  <c r="M77" i="1"/>
  <c r="N77" i="1"/>
  <c r="O77" i="1"/>
  <c r="K272" i="1"/>
  <c r="L272" i="1"/>
  <c r="M272" i="1"/>
  <c r="N272" i="1"/>
  <c r="O272" i="1"/>
  <c r="K200" i="1"/>
  <c r="L200" i="1"/>
  <c r="M200" i="1"/>
  <c r="N200" i="1"/>
  <c r="O200" i="1"/>
  <c r="K61" i="1"/>
  <c r="L61" i="1"/>
  <c r="M61" i="1"/>
  <c r="N61" i="1"/>
  <c r="O61" i="1"/>
  <c r="K87" i="1"/>
  <c r="L87" i="1"/>
  <c r="M87" i="1"/>
  <c r="N87" i="1"/>
  <c r="O87" i="1"/>
  <c r="K122" i="1"/>
  <c r="L122" i="1"/>
  <c r="M122" i="1"/>
  <c r="N122" i="1"/>
  <c r="O122" i="1"/>
  <c r="K334" i="1"/>
  <c r="L334" i="1"/>
  <c r="M334" i="1"/>
  <c r="N334" i="1"/>
  <c r="O334" i="1"/>
  <c r="K245" i="1"/>
  <c r="L245" i="1"/>
  <c r="M245" i="1"/>
  <c r="N245" i="1"/>
  <c r="O245" i="1"/>
  <c r="K208" i="1"/>
  <c r="L208" i="1"/>
  <c r="M208" i="1"/>
  <c r="N208" i="1"/>
  <c r="O208" i="1"/>
  <c r="K207" i="1"/>
  <c r="L207" i="1"/>
  <c r="M207" i="1"/>
  <c r="N207" i="1"/>
  <c r="O207" i="1"/>
  <c r="K280" i="1"/>
  <c r="L280" i="1"/>
  <c r="M280" i="1"/>
  <c r="N280" i="1"/>
  <c r="O280" i="1"/>
  <c r="K133" i="1"/>
  <c r="L133" i="1"/>
  <c r="M133" i="1"/>
  <c r="N133" i="1"/>
  <c r="O133" i="1"/>
  <c r="K172" i="1"/>
  <c r="L172" i="1"/>
  <c r="M172" i="1"/>
  <c r="N172" i="1"/>
  <c r="O172" i="1"/>
  <c r="K119" i="1"/>
  <c r="L119" i="1"/>
  <c r="M119" i="1"/>
  <c r="N119" i="1"/>
  <c r="O119" i="1"/>
  <c r="K91" i="1"/>
  <c r="L91" i="1"/>
  <c r="M91" i="1"/>
  <c r="N91" i="1"/>
  <c r="O91" i="1"/>
  <c r="K358" i="1"/>
  <c r="L358" i="1"/>
  <c r="M358" i="1"/>
  <c r="N358" i="1"/>
  <c r="O358" i="1"/>
  <c r="K329" i="1"/>
  <c r="L329" i="1"/>
  <c r="M329" i="1"/>
  <c r="N329" i="1"/>
  <c r="O329" i="1"/>
  <c r="K95" i="1"/>
  <c r="L95" i="1"/>
  <c r="M95" i="1"/>
  <c r="N95" i="1"/>
  <c r="O95" i="1"/>
  <c r="K195" i="1"/>
  <c r="L195" i="1"/>
  <c r="M195" i="1"/>
  <c r="N195" i="1"/>
  <c r="O195" i="1"/>
  <c r="K354" i="1"/>
  <c r="L354" i="1"/>
  <c r="M354" i="1"/>
  <c r="N354" i="1"/>
  <c r="O354" i="1"/>
  <c r="K192" i="1"/>
  <c r="L192" i="1"/>
  <c r="M192" i="1"/>
  <c r="N192" i="1"/>
  <c r="O192" i="1"/>
  <c r="K60" i="1"/>
  <c r="L60" i="1"/>
  <c r="M60" i="1"/>
  <c r="N60" i="1"/>
  <c r="O60" i="1"/>
  <c r="K141" i="1"/>
  <c r="L141" i="1"/>
  <c r="M141" i="1"/>
  <c r="N141" i="1"/>
  <c r="O141" i="1"/>
  <c r="K100" i="1"/>
  <c r="L100" i="1"/>
  <c r="M100" i="1"/>
  <c r="N100" i="1"/>
  <c r="O100" i="1"/>
  <c r="K187" i="1"/>
  <c r="L187" i="1"/>
  <c r="M187" i="1"/>
  <c r="N187" i="1"/>
  <c r="O187" i="1"/>
  <c r="K28" i="1"/>
  <c r="L28" i="1"/>
  <c r="M28" i="1"/>
  <c r="N28" i="1"/>
  <c r="O28" i="1"/>
  <c r="K64" i="1"/>
  <c r="L64" i="1"/>
  <c r="M64" i="1"/>
  <c r="N64" i="1"/>
  <c r="O64" i="1"/>
  <c r="K266" i="1"/>
  <c r="L266" i="1"/>
  <c r="M266" i="1"/>
  <c r="N266" i="1"/>
  <c r="O266" i="1"/>
  <c r="K264" i="1"/>
  <c r="L264" i="1"/>
  <c r="M264" i="1"/>
  <c r="N264" i="1"/>
  <c r="O264" i="1"/>
  <c r="K343" i="1"/>
  <c r="L343" i="1"/>
  <c r="M343" i="1"/>
  <c r="N343" i="1"/>
  <c r="O343" i="1"/>
  <c r="K317" i="1"/>
  <c r="L317" i="1"/>
  <c r="M317" i="1"/>
  <c r="N317" i="1"/>
  <c r="O317" i="1"/>
  <c r="K149" i="1"/>
  <c r="L149" i="1"/>
  <c r="M149" i="1"/>
  <c r="N149" i="1"/>
  <c r="O149" i="1"/>
  <c r="K344" i="1"/>
  <c r="L344" i="1"/>
  <c r="M344" i="1"/>
  <c r="N344" i="1"/>
  <c r="O344" i="1"/>
  <c r="K314" i="1"/>
  <c r="L314" i="1"/>
  <c r="M314" i="1"/>
  <c r="N314" i="1"/>
  <c r="O314" i="1"/>
  <c r="K232" i="1"/>
  <c r="L232" i="1"/>
  <c r="M232" i="1"/>
  <c r="N232" i="1"/>
  <c r="O232" i="1"/>
  <c r="K62" i="1"/>
  <c r="L62" i="1"/>
  <c r="M62" i="1"/>
  <c r="N62" i="1"/>
  <c r="O62" i="1"/>
  <c r="K75" i="1"/>
  <c r="L75" i="1"/>
  <c r="M75" i="1"/>
  <c r="N75" i="1"/>
  <c r="O75" i="1"/>
  <c r="K41" i="1"/>
  <c r="L41" i="1"/>
  <c r="M41" i="1"/>
  <c r="N41" i="1"/>
  <c r="O41" i="1"/>
  <c r="K54" i="1"/>
  <c r="L54" i="1"/>
  <c r="M54" i="1"/>
  <c r="N54" i="1"/>
  <c r="O54" i="1"/>
  <c r="K315" i="1"/>
  <c r="L315" i="1"/>
  <c r="M315" i="1"/>
  <c r="N315" i="1"/>
  <c r="O315" i="1"/>
  <c r="K255" i="1"/>
  <c r="L255" i="1"/>
  <c r="M255" i="1"/>
  <c r="N255" i="1"/>
  <c r="O255" i="1"/>
  <c r="K180" i="1"/>
  <c r="L180" i="1"/>
  <c r="M180" i="1"/>
  <c r="N180" i="1"/>
  <c r="O180" i="1"/>
  <c r="K296" i="1"/>
  <c r="L296" i="1"/>
  <c r="M296" i="1"/>
  <c r="N296" i="1"/>
  <c r="O296" i="1"/>
  <c r="K101" i="1"/>
  <c r="L101" i="1"/>
  <c r="M101" i="1"/>
  <c r="N101" i="1"/>
  <c r="O101" i="1"/>
  <c r="K29" i="1"/>
  <c r="L29" i="1"/>
  <c r="M29" i="1"/>
  <c r="N29" i="1"/>
  <c r="O29" i="1"/>
  <c r="K234" i="1"/>
  <c r="L234" i="1"/>
  <c r="M234" i="1"/>
  <c r="N234" i="1"/>
  <c r="O234" i="1"/>
  <c r="K146" i="1"/>
  <c r="L146" i="1"/>
  <c r="M146" i="1"/>
  <c r="N146" i="1"/>
  <c r="O146" i="1"/>
  <c r="K109" i="1"/>
  <c r="L109" i="1"/>
  <c r="M109" i="1"/>
  <c r="N109" i="1"/>
  <c r="O109" i="1"/>
  <c r="K311" i="1"/>
  <c r="L311" i="1"/>
  <c r="M311" i="1"/>
  <c r="N311" i="1"/>
  <c r="O311" i="1"/>
  <c r="K131" i="1"/>
  <c r="L131" i="1"/>
  <c r="M131" i="1"/>
  <c r="N131" i="1"/>
  <c r="O131" i="1"/>
  <c r="K260" i="1"/>
  <c r="L260" i="1"/>
  <c r="M260" i="1"/>
  <c r="N260" i="1"/>
  <c r="O260" i="1"/>
  <c r="K340" i="1"/>
  <c r="L340" i="1"/>
  <c r="M340" i="1"/>
  <c r="N340" i="1"/>
  <c r="O340" i="1"/>
  <c r="K125" i="1"/>
  <c r="L125" i="1"/>
  <c r="M125" i="1"/>
  <c r="N125" i="1"/>
  <c r="O125" i="1"/>
  <c r="K116" i="1"/>
  <c r="L116" i="1"/>
  <c r="M116" i="1"/>
  <c r="N116" i="1"/>
  <c r="O116" i="1"/>
  <c r="K165" i="1"/>
  <c r="L165" i="1"/>
  <c r="M165" i="1"/>
  <c r="N165" i="1"/>
  <c r="O165" i="1"/>
  <c r="K310" i="1"/>
  <c r="L310" i="1"/>
  <c r="M310" i="1"/>
  <c r="N310" i="1"/>
  <c r="O310" i="1"/>
  <c r="K57" i="1"/>
  <c r="L57" i="1"/>
  <c r="M57" i="1"/>
  <c r="N57" i="1"/>
  <c r="O57" i="1"/>
  <c r="K97" i="1"/>
  <c r="L97" i="1"/>
  <c r="M97" i="1"/>
  <c r="N97" i="1"/>
  <c r="O97" i="1"/>
  <c r="K31" i="1"/>
  <c r="L31" i="1"/>
  <c r="M31" i="1"/>
  <c r="N31" i="1"/>
  <c r="O31" i="1"/>
  <c r="K197" i="1"/>
  <c r="L197" i="1"/>
  <c r="M197" i="1"/>
  <c r="N197" i="1"/>
  <c r="O197" i="1"/>
  <c r="K330" i="1"/>
  <c r="L330" i="1"/>
  <c r="M330" i="1"/>
  <c r="N330" i="1"/>
  <c r="O330" i="1"/>
  <c r="K229" i="1"/>
  <c r="L229" i="1"/>
  <c r="M229" i="1"/>
  <c r="N229" i="1"/>
  <c r="O229" i="1"/>
  <c r="K213" i="1"/>
  <c r="L213" i="1"/>
  <c r="M213" i="1"/>
  <c r="N213" i="1"/>
  <c r="O213" i="1"/>
  <c r="K297" i="1"/>
  <c r="L297" i="1"/>
  <c r="M297" i="1"/>
  <c r="N297" i="1"/>
  <c r="O297" i="1"/>
  <c r="K259" i="1"/>
  <c r="L259" i="1"/>
  <c r="M259" i="1"/>
  <c r="N259" i="1"/>
  <c r="O259" i="1"/>
  <c r="K304" i="1"/>
  <c r="L304" i="1"/>
  <c r="M304" i="1"/>
  <c r="N304" i="1"/>
  <c r="O304" i="1"/>
  <c r="K150" i="1"/>
  <c r="L150" i="1"/>
  <c r="M150" i="1"/>
  <c r="N150" i="1"/>
  <c r="O150" i="1"/>
  <c r="K357" i="1"/>
  <c r="L357" i="1"/>
  <c r="M357" i="1"/>
  <c r="N357" i="1"/>
  <c r="O357" i="1"/>
  <c r="K214" i="1"/>
  <c r="L214" i="1"/>
  <c r="M214" i="1"/>
  <c r="N214" i="1"/>
  <c r="O214" i="1"/>
  <c r="K188" i="1"/>
  <c r="L188" i="1"/>
  <c r="M188" i="1"/>
  <c r="N188" i="1"/>
  <c r="O188" i="1"/>
  <c r="K90" i="1"/>
  <c r="L90" i="1"/>
  <c r="M90" i="1"/>
  <c r="N90" i="1"/>
  <c r="O90" i="1"/>
  <c r="K30" i="1"/>
  <c r="L30" i="1"/>
  <c r="M30" i="1"/>
  <c r="N30" i="1"/>
  <c r="O30" i="1"/>
  <c r="K283" i="1"/>
  <c r="L283" i="1"/>
  <c r="M283" i="1"/>
  <c r="N283" i="1"/>
  <c r="O283" i="1"/>
  <c r="K271" i="1"/>
  <c r="L271" i="1"/>
  <c r="M271" i="1"/>
  <c r="N271" i="1"/>
  <c r="O271" i="1"/>
  <c r="K147" i="1"/>
  <c r="L147" i="1"/>
  <c r="M147" i="1"/>
  <c r="N147" i="1"/>
  <c r="O147" i="1"/>
  <c r="K267" i="1"/>
  <c r="L267" i="1"/>
  <c r="M267" i="1"/>
  <c r="N267" i="1"/>
  <c r="O267" i="1"/>
  <c r="K45" i="1"/>
  <c r="L45" i="1"/>
  <c r="M45" i="1"/>
  <c r="N45" i="1"/>
  <c r="O45" i="1"/>
  <c r="K107" i="1"/>
  <c r="L107" i="1"/>
  <c r="M107" i="1"/>
  <c r="N107" i="1"/>
  <c r="O107" i="1"/>
  <c r="K73" i="1"/>
  <c r="L73" i="1"/>
  <c r="M73" i="1"/>
  <c r="N73" i="1"/>
  <c r="O73" i="1"/>
  <c r="K181" i="1"/>
  <c r="L181" i="1"/>
  <c r="M181" i="1"/>
  <c r="N181" i="1"/>
  <c r="O181" i="1"/>
  <c r="K156" i="1"/>
  <c r="L156" i="1"/>
  <c r="M156" i="1"/>
  <c r="N156" i="1"/>
  <c r="O156" i="1"/>
  <c r="K144" i="1"/>
  <c r="L144" i="1"/>
  <c r="M144" i="1"/>
  <c r="N144" i="1"/>
  <c r="O144" i="1"/>
  <c r="K233" i="1"/>
  <c r="L233" i="1"/>
  <c r="M233" i="1"/>
  <c r="N233" i="1"/>
  <c r="O233" i="1"/>
  <c r="K291" i="1"/>
  <c r="L291" i="1"/>
  <c r="M291" i="1"/>
  <c r="N291" i="1"/>
  <c r="O291" i="1"/>
  <c r="K184" i="1"/>
  <c r="L184" i="1"/>
  <c r="M184" i="1"/>
  <c r="N184" i="1"/>
  <c r="O184" i="1"/>
  <c r="K130" i="1"/>
  <c r="L130" i="1"/>
  <c r="M130" i="1"/>
  <c r="N130" i="1"/>
  <c r="O130" i="1"/>
  <c r="K79" i="1"/>
  <c r="L79" i="1"/>
  <c r="M79" i="1"/>
  <c r="N79" i="1"/>
  <c r="O79" i="1"/>
  <c r="K173" i="1"/>
  <c r="L173" i="1"/>
  <c r="M173" i="1"/>
  <c r="N173" i="1"/>
  <c r="O173" i="1"/>
  <c r="K48" i="1"/>
  <c r="L48" i="1"/>
  <c r="M48" i="1"/>
  <c r="N48" i="1"/>
  <c r="O48" i="1"/>
  <c r="K34" i="1"/>
  <c r="L34" i="1"/>
  <c r="M34" i="1"/>
  <c r="N34" i="1"/>
  <c r="O34" i="1"/>
  <c r="K50" i="1"/>
  <c r="L50" i="1"/>
  <c r="M50" i="1"/>
  <c r="N50" i="1"/>
  <c r="O50" i="1"/>
  <c r="K306" i="1"/>
  <c r="L306" i="1"/>
  <c r="M306" i="1"/>
  <c r="N306" i="1"/>
  <c r="O306" i="1"/>
  <c r="K275" i="1"/>
  <c r="L275" i="1"/>
  <c r="M275" i="1"/>
  <c r="N275" i="1"/>
  <c r="O275" i="1"/>
  <c r="K83" i="1"/>
  <c r="L83" i="1"/>
  <c r="M83" i="1"/>
  <c r="N83" i="1"/>
  <c r="O83" i="1"/>
  <c r="K170" i="1"/>
  <c r="L170" i="1"/>
  <c r="M170" i="1"/>
  <c r="N170" i="1"/>
  <c r="O170" i="1"/>
  <c r="K235" i="1"/>
  <c r="L235" i="1"/>
  <c r="M235" i="1"/>
  <c r="N235" i="1"/>
  <c r="O235" i="1"/>
  <c r="K33" i="1"/>
  <c r="L33" i="1"/>
  <c r="M33" i="1"/>
  <c r="N33" i="1"/>
  <c r="O33" i="1"/>
  <c r="K227" i="1"/>
  <c r="L227" i="1"/>
  <c r="M227" i="1"/>
  <c r="N227" i="1"/>
  <c r="O227" i="1"/>
  <c r="K219" i="1"/>
  <c r="L219" i="1"/>
  <c r="M219" i="1"/>
  <c r="N219" i="1"/>
  <c r="O219" i="1"/>
  <c r="K250" i="1"/>
  <c r="L250" i="1"/>
  <c r="M250" i="1"/>
  <c r="N250" i="1"/>
  <c r="O250" i="1"/>
  <c r="K253" i="1"/>
  <c r="L253" i="1"/>
  <c r="M253" i="1"/>
  <c r="N253" i="1"/>
  <c r="O253" i="1"/>
  <c r="K140" i="1"/>
  <c r="L140" i="1"/>
  <c r="M140" i="1"/>
  <c r="N140" i="1"/>
  <c r="O140" i="1"/>
  <c r="K203" i="1"/>
  <c r="L203" i="1"/>
  <c r="M203" i="1"/>
  <c r="N203" i="1"/>
  <c r="O203" i="1"/>
  <c r="K215" i="1"/>
  <c r="L215" i="1"/>
  <c r="M215" i="1"/>
  <c r="N215" i="1"/>
  <c r="O215" i="1"/>
  <c r="K114" i="1"/>
  <c r="L114" i="1"/>
  <c r="M114" i="1"/>
  <c r="N114" i="1"/>
  <c r="O114" i="1"/>
  <c r="K290" i="1"/>
  <c r="L290" i="1"/>
  <c r="M290" i="1"/>
  <c r="N290" i="1"/>
  <c r="O290" i="1"/>
  <c r="K262" i="1"/>
  <c r="L262" i="1"/>
  <c r="M262" i="1"/>
  <c r="N262" i="1"/>
  <c r="O262" i="1"/>
  <c r="K194" i="1"/>
  <c r="L194" i="1"/>
  <c r="M194" i="1"/>
  <c r="N194" i="1"/>
  <c r="O194" i="1"/>
  <c r="C4" i="1"/>
  <c r="K248" i="1"/>
  <c r="L248" i="1"/>
  <c r="M248" i="1"/>
  <c r="N248" i="1"/>
  <c r="O248" i="1"/>
  <c r="K162" i="1"/>
  <c r="L162" i="1"/>
  <c r="M162" i="1"/>
  <c r="N162" i="1"/>
  <c r="O162" i="1"/>
  <c r="K106" i="1"/>
  <c r="L106" i="1"/>
  <c r="M106" i="1"/>
  <c r="N106" i="1"/>
  <c r="O106" i="1"/>
  <c r="K331" i="1"/>
  <c r="L331" i="1"/>
  <c r="M331" i="1"/>
  <c r="N331" i="1"/>
  <c r="O331" i="1"/>
  <c r="K205" i="1"/>
  <c r="L205" i="1"/>
  <c r="M205" i="1"/>
  <c r="N205" i="1"/>
  <c r="O205" i="1"/>
  <c r="K160" i="1"/>
  <c r="L160" i="1"/>
  <c r="M160" i="1"/>
  <c r="N160" i="1"/>
  <c r="O160" i="1"/>
  <c r="K110" i="1"/>
  <c r="L110" i="1"/>
  <c r="M110" i="1"/>
  <c r="N110" i="1"/>
  <c r="O110" i="1"/>
  <c r="K265" i="1"/>
  <c r="L265" i="1"/>
  <c r="M265" i="1"/>
  <c r="N265" i="1"/>
  <c r="O265" i="1"/>
  <c r="K117" i="1"/>
  <c r="L117" i="1"/>
  <c r="M117" i="1"/>
  <c r="N117" i="1"/>
  <c r="O117" i="1"/>
  <c r="K72" i="1"/>
  <c r="L72" i="1"/>
  <c r="M72" i="1"/>
  <c r="N72" i="1"/>
  <c r="O72" i="1"/>
  <c r="K284" i="1"/>
  <c r="L284" i="1"/>
  <c r="M284" i="1"/>
  <c r="N284" i="1"/>
  <c r="O284" i="1"/>
  <c r="K47" i="1"/>
  <c r="L47" i="1"/>
  <c r="M47" i="1"/>
  <c r="N47" i="1"/>
  <c r="O47" i="1"/>
  <c r="K309" i="1"/>
  <c r="L309" i="1"/>
  <c r="M309" i="1"/>
  <c r="N309" i="1"/>
  <c r="O309" i="1"/>
  <c r="K168" i="1"/>
  <c r="L168" i="1"/>
  <c r="M168" i="1"/>
  <c r="N168" i="1"/>
  <c r="O168" i="1"/>
  <c r="K228" i="1"/>
  <c r="L228" i="1"/>
  <c r="M228" i="1"/>
  <c r="N228" i="1"/>
  <c r="O228" i="1"/>
  <c r="K174" i="1"/>
  <c r="L174" i="1"/>
  <c r="M174" i="1"/>
  <c r="N174" i="1"/>
  <c r="O174" i="1"/>
  <c r="K123" i="1"/>
  <c r="L123" i="1"/>
  <c r="M123" i="1"/>
  <c r="N123" i="1"/>
  <c r="O123" i="1"/>
  <c r="K218" i="1"/>
  <c r="L218" i="1"/>
  <c r="M218" i="1"/>
  <c r="N218" i="1"/>
  <c r="O218" i="1"/>
  <c r="K299" i="1"/>
  <c r="L299" i="1"/>
  <c r="M299" i="1"/>
  <c r="N299" i="1"/>
  <c r="O299" i="1"/>
  <c r="K341" i="1"/>
  <c r="L341" i="1"/>
  <c r="M341" i="1"/>
  <c r="N341" i="1"/>
  <c r="O341" i="1"/>
  <c r="K349" i="1"/>
  <c r="L349" i="1"/>
  <c r="M349" i="1"/>
  <c r="N349" i="1"/>
  <c r="O349" i="1"/>
  <c r="K325" i="1"/>
  <c r="L325" i="1"/>
  <c r="M325" i="1"/>
  <c r="N325" i="1"/>
  <c r="O325" i="1"/>
  <c r="K210" i="1"/>
  <c r="L210" i="1"/>
  <c r="M210" i="1"/>
  <c r="N210" i="1"/>
  <c r="O210" i="1"/>
  <c r="K38" i="1"/>
  <c r="L38" i="1"/>
  <c r="M38" i="1"/>
  <c r="N38" i="1"/>
  <c r="O38" i="1"/>
  <c r="K63" i="1"/>
  <c r="L63" i="1"/>
  <c r="M63" i="1"/>
  <c r="N63" i="1"/>
  <c r="O63" i="1"/>
  <c r="K35" i="1"/>
  <c r="L35" i="1"/>
  <c r="M35" i="1"/>
  <c r="N35" i="1"/>
  <c r="O35" i="1"/>
  <c r="K40" i="1"/>
  <c r="L40" i="1"/>
  <c r="M40" i="1"/>
  <c r="N40" i="1"/>
  <c r="O40" i="1"/>
  <c r="K36" i="1"/>
  <c r="L36" i="1"/>
  <c r="M36" i="1"/>
  <c r="N36" i="1"/>
  <c r="O36" i="1"/>
  <c r="K221" i="1"/>
  <c r="L221" i="1"/>
  <c r="M221" i="1"/>
  <c r="N221" i="1"/>
  <c r="O221" i="1"/>
  <c r="K113" i="1"/>
  <c r="L113" i="1"/>
  <c r="M113" i="1"/>
  <c r="N113" i="1"/>
  <c r="O113" i="1"/>
  <c r="K301" i="1"/>
  <c r="L301" i="1"/>
  <c r="M301" i="1"/>
  <c r="N301" i="1"/>
  <c r="O301" i="1"/>
  <c r="K287" i="1"/>
  <c r="L287" i="1"/>
  <c r="M287" i="1"/>
  <c r="N287" i="1"/>
  <c r="O287" i="1"/>
  <c r="K338" i="1"/>
  <c r="L338" i="1"/>
  <c r="M338" i="1"/>
  <c r="N338" i="1"/>
  <c r="O338" i="1"/>
  <c r="K67" i="1"/>
  <c r="L67" i="1"/>
  <c r="M67" i="1"/>
  <c r="N67" i="1"/>
  <c r="O67" i="1"/>
  <c r="K346" i="1"/>
  <c r="L346" i="1"/>
  <c r="M346" i="1"/>
  <c r="N346" i="1"/>
  <c r="O346" i="1"/>
  <c r="K108" i="1"/>
  <c r="L108" i="1"/>
  <c r="M108" i="1"/>
  <c r="N108" i="1"/>
  <c r="O108" i="1"/>
  <c r="K322" i="1"/>
  <c r="L322" i="1"/>
  <c r="M322" i="1"/>
  <c r="N322" i="1"/>
  <c r="O322" i="1"/>
  <c r="K345" i="1"/>
  <c r="L345" i="1"/>
  <c r="M345" i="1"/>
  <c r="N345" i="1"/>
  <c r="O345" i="1"/>
  <c r="K44" i="1"/>
  <c r="L44" i="1"/>
  <c r="M44" i="1"/>
  <c r="N44" i="1"/>
  <c r="O44" i="1"/>
  <c r="K337" i="1"/>
  <c r="L337" i="1"/>
  <c r="M337" i="1"/>
  <c r="N337" i="1"/>
  <c r="O337" i="1"/>
  <c r="K53" i="1"/>
  <c r="L53" i="1"/>
  <c r="M53" i="1"/>
  <c r="N53" i="1"/>
  <c r="O53" i="1"/>
  <c r="K202" i="1"/>
  <c r="L202" i="1"/>
  <c r="M202" i="1"/>
  <c r="N202" i="1"/>
  <c r="O202" i="1"/>
  <c r="K303" i="1"/>
  <c r="L303" i="1"/>
  <c r="M303" i="1"/>
  <c r="N303" i="1"/>
  <c r="O303" i="1"/>
  <c r="K85" i="1"/>
  <c r="L85" i="1"/>
  <c r="M85" i="1"/>
  <c r="N85" i="1"/>
  <c r="O85" i="1"/>
  <c r="K176" i="1"/>
  <c r="L176" i="1"/>
  <c r="M176" i="1"/>
  <c r="N176" i="1"/>
  <c r="O176" i="1"/>
  <c r="K307" i="1"/>
  <c r="L307" i="1"/>
  <c r="M307" i="1"/>
  <c r="N307" i="1"/>
  <c r="O307" i="1"/>
  <c r="K82" i="1"/>
  <c r="L82" i="1"/>
  <c r="M82" i="1"/>
  <c r="N82" i="1"/>
  <c r="O82" i="1"/>
  <c r="K42" i="1"/>
  <c r="L42" i="1"/>
  <c r="M42" i="1"/>
  <c r="N42" i="1"/>
  <c r="O42" i="1"/>
  <c r="K252" i="1"/>
  <c r="L252" i="1"/>
  <c r="M252" i="1"/>
  <c r="N252" i="1"/>
  <c r="O252" i="1"/>
  <c r="K98" i="1"/>
  <c r="L98" i="1"/>
  <c r="M98" i="1"/>
  <c r="N98" i="1"/>
  <c r="O98" i="1"/>
  <c r="K145" i="1"/>
  <c r="L145" i="1"/>
  <c r="M145" i="1"/>
  <c r="N145" i="1"/>
  <c r="O145" i="1"/>
  <c r="K8" i="1"/>
  <c r="L8" i="1"/>
  <c r="M8" i="1"/>
  <c r="N8" i="1"/>
  <c r="O8" i="1"/>
  <c r="K88" i="1"/>
  <c r="L88" i="1"/>
  <c r="M88" i="1"/>
  <c r="N88" i="1"/>
  <c r="O88" i="1"/>
  <c r="K199" i="1"/>
  <c r="L199" i="1"/>
  <c r="M199" i="1"/>
  <c r="N199" i="1"/>
  <c r="O199" i="1"/>
  <c r="K103" i="1"/>
  <c r="L103" i="1"/>
  <c r="M103" i="1"/>
  <c r="N103" i="1"/>
  <c r="O103" i="1"/>
  <c r="K59" i="1"/>
  <c r="L59" i="1"/>
  <c r="M59" i="1"/>
  <c r="N59" i="1"/>
  <c r="O59" i="1"/>
  <c r="K277" i="1"/>
  <c r="L277" i="1"/>
  <c r="M277" i="1"/>
  <c r="N277" i="1"/>
  <c r="O277" i="1"/>
  <c r="K226" i="1"/>
  <c r="L226" i="1"/>
  <c r="M226" i="1"/>
  <c r="N226" i="1"/>
  <c r="O226" i="1"/>
  <c r="K251" i="1"/>
  <c r="L251" i="1"/>
  <c r="M251" i="1"/>
  <c r="N251" i="1"/>
  <c r="O251" i="1"/>
  <c r="K216" i="1"/>
  <c r="L216" i="1"/>
  <c r="M216" i="1"/>
  <c r="N216" i="1"/>
  <c r="O216" i="1"/>
  <c r="K24" i="1"/>
  <c r="L24" i="1"/>
  <c r="M24" i="1"/>
  <c r="N24" i="1"/>
  <c r="O24" i="1"/>
  <c r="K185" i="1"/>
  <c r="L185" i="1"/>
  <c r="M185" i="1"/>
  <c r="N185" i="1"/>
  <c r="O185" i="1"/>
  <c r="K256" i="1"/>
  <c r="L256" i="1"/>
  <c r="M256" i="1"/>
  <c r="N256" i="1"/>
  <c r="O256" i="1"/>
  <c r="K21" i="1"/>
  <c r="L21" i="1"/>
  <c r="M21" i="1"/>
  <c r="N21" i="1"/>
  <c r="O21" i="1"/>
  <c r="K142" i="1"/>
  <c r="L142" i="1"/>
  <c r="M142" i="1"/>
  <c r="N142" i="1"/>
  <c r="O142" i="1"/>
  <c r="K254" i="1"/>
  <c r="L254" i="1"/>
  <c r="M254" i="1"/>
  <c r="N254" i="1"/>
  <c r="O254" i="1"/>
  <c r="K316" i="1"/>
  <c r="L316" i="1"/>
  <c r="M316" i="1"/>
  <c r="N316" i="1"/>
  <c r="O316" i="1"/>
  <c r="K111" i="1"/>
  <c r="L111" i="1"/>
  <c r="M111" i="1"/>
  <c r="N111" i="1"/>
  <c r="O111" i="1"/>
  <c r="K66" i="1"/>
  <c r="L66" i="1"/>
  <c r="M66" i="1"/>
  <c r="N66" i="1"/>
  <c r="O66" i="1"/>
  <c r="K300" i="1"/>
  <c r="L300" i="1"/>
  <c r="M300" i="1"/>
  <c r="N300" i="1"/>
  <c r="O300" i="1"/>
  <c r="K294" i="1"/>
  <c r="L294" i="1"/>
  <c r="M294" i="1"/>
  <c r="N294" i="1"/>
  <c r="O294" i="1"/>
  <c r="K136" i="1"/>
  <c r="L136" i="1"/>
  <c r="M136" i="1"/>
  <c r="N136" i="1"/>
  <c r="O136" i="1"/>
  <c r="K328" i="1"/>
  <c r="L328" i="1"/>
  <c r="M328" i="1"/>
  <c r="N328" i="1"/>
  <c r="O328" i="1"/>
  <c r="K124" i="1"/>
  <c r="L124" i="1"/>
  <c r="M124" i="1"/>
  <c r="N124" i="1"/>
  <c r="O124" i="1"/>
  <c r="K96" i="1"/>
  <c r="L96" i="1"/>
  <c r="M96" i="1"/>
  <c r="N96" i="1"/>
  <c r="O96" i="1"/>
  <c r="K326" i="1"/>
  <c r="L326" i="1"/>
  <c r="M326" i="1"/>
  <c r="N326" i="1"/>
  <c r="O326" i="1"/>
  <c r="K166" i="1"/>
  <c r="L166" i="1"/>
  <c r="M166" i="1"/>
  <c r="N166" i="1"/>
  <c r="O166" i="1"/>
  <c r="K69" i="1"/>
  <c r="L69" i="1"/>
  <c r="M69" i="1"/>
  <c r="N69" i="1"/>
  <c r="O69" i="1"/>
  <c r="K293" i="1"/>
  <c r="L293" i="1"/>
  <c r="M293" i="1"/>
  <c r="N293" i="1"/>
  <c r="O293" i="1"/>
  <c r="K121" i="1"/>
  <c r="L121" i="1"/>
  <c r="M121" i="1"/>
  <c r="N121" i="1"/>
  <c r="O121" i="1"/>
  <c r="K7" i="1"/>
  <c r="L7" i="1"/>
  <c r="K19" i="3"/>
  <c r="L363" i="1"/>
  <c r="M7" i="1"/>
  <c r="M363" i="1"/>
  <c r="N7" i="1"/>
  <c r="O7" i="1"/>
  <c r="N363" i="1"/>
  <c r="O363" i="1"/>
  <c r="P363" i="1"/>
  <c r="P121" i="1"/>
  <c r="P96" i="1"/>
  <c r="P251" i="1"/>
  <c r="P303" i="1"/>
  <c r="P40" i="1"/>
  <c r="P284" i="1"/>
  <c r="P66" i="1"/>
  <c r="P88" i="1"/>
  <c r="P322" i="1"/>
  <c r="P349" i="1"/>
  <c r="P111" i="1"/>
  <c r="P8" i="1"/>
  <c r="P108" i="1"/>
  <c r="P341" i="1"/>
  <c r="P331" i="1"/>
  <c r="P275" i="1"/>
  <c r="P45" i="1"/>
  <c r="P330" i="1"/>
  <c r="P29" i="1"/>
  <c r="P264" i="1"/>
  <c r="P172" i="1"/>
  <c r="P342" i="1"/>
  <c r="P129" i="1"/>
  <c r="P84" i="1"/>
  <c r="P206" i="1"/>
  <c r="P102" i="1"/>
  <c r="P56" i="1"/>
  <c r="P189" i="1"/>
  <c r="P93" i="1"/>
  <c r="P355" i="1"/>
  <c r="P324" i="1"/>
  <c r="P359" i="1"/>
  <c r="P215" i="1"/>
  <c r="P173" i="1"/>
  <c r="P30" i="1"/>
  <c r="P310" i="1"/>
  <c r="P315" i="1"/>
  <c r="P100" i="1"/>
  <c r="P245" i="1"/>
  <c r="P127" i="1"/>
  <c r="P261" i="1"/>
  <c r="P115" i="1"/>
  <c r="P273" i="1"/>
  <c r="P80" i="1"/>
  <c r="P212" i="1"/>
  <c r="P11" i="1"/>
  <c r="P37" i="1"/>
  <c r="P18" i="1"/>
  <c r="P223" i="1"/>
  <c r="P254" i="1"/>
  <c r="P98" i="1"/>
  <c r="P67" i="1"/>
  <c r="P218" i="1"/>
  <c r="P162" i="1"/>
  <c r="P170" i="1"/>
  <c r="P73" i="1"/>
  <c r="P213" i="1"/>
  <c r="P146" i="1"/>
  <c r="P317" i="1"/>
  <c r="P91" i="1"/>
  <c r="P278" i="1"/>
  <c r="P282" i="1"/>
  <c r="P161" i="1"/>
  <c r="P99" i="1"/>
  <c r="P292" i="1"/>
  <c r="P55" i="1"/>
  <c r="P52" i="1"/>
  <c r="P201" i="1"/>
  <c r="P323" i="1"/>
  <c r="P104" i="1"/>
  <c r="P353" i="1"/>
  <c r="P290" i="1"/>
  <c r="P34" i="1"/>
  <c r="P271" i="1"/>
  <c r="P97" i="1"/>
  <c r="P180" i="1"/>
  <c r="P28" i="1"/>
  <c r="P207" i="1"/>
  <c r="P120" i="1"/>
  <c r="P92" i="1"/>
  <c r="P128" i="1"/>
  <c r="P298" i="1"/>
  <c r="P167" i="1"/>
  <c r="P74" i="1"/>
  <c r="P243" i="1"/>
  <c r="P171" i="1"/>
  <c r="P193" i="1"/>
  <c r="P19" i="1"/>
  <c r="P326" i="1"/>
  <c r="P294" i="1"/>
  <c r="P103" i="1"/>
  <c r="P44" i="1"/>
  <c r="P210" i="1"/>
  <c r="P69" i="1"/>
  <c r="P142" i="1"/>
  <c r="P252" i="1"/>
  <c r="P338" i="1"/>
  <c r="P123" i="1"/>
  <c r="P21" i="1"/>
  <c r="P42" i="1"/>
  <c r="P287" i="1"/>
  <c r="P174" i="1"/>
  <c r="P114" i="1"/>
  <c r="P48" i="1"/>
  <c r="P283" i="1"/>
  <c r="P57" i="1"/>
  <c r="P255" i="1"/>
  <c r="P187" i="1"/>
  <c r="P208" i="1"/>
  <c r="P178" i="1"/>
  <c r="P246" i="1"/>
  <c r="P158" i="1"/>
  <c r="P153" i="1"/>
  <c r="P321" i="1"/>
  <c r="P289" i="1"/>
  <c r="P319" i="1"/>
  <c r="P225" i="1"/>
  <c r="P10" i="1"/>
  <c r="P302" i="1"/>
  <c r="P110" i="1"/>
  <c r="P250" i="1"/>
  <c r="P291" i="1"/>
  <c r="P357" i="1"/>
  <c r="P340" i="1"/>
  <c r="P62" i="1"/>
  <c r="P354" i="1"/>
  <c r="P61" i="1"/>
  <c r="P86" i="1"/>
  <c r="P112" i="1"/>
  <c r="P134" i="1"/>
  <c r="P26" i="1"/>
  <c r="P68" i="1"/>
  <c r="P348" i="1"/>
  <c r="P313" i="1"/>
  <c r="P239" i="1"/>
  <c r="P105" i="1"/>
  <c r="P89" i="1"/>
  <c r="P185" i="1"/>
  <c r="P307" i="1"/>
  <c r="P113" i="1"/>
  <c r="P168" i="1"/>
  <c r="P262" i="1"/>
  <c r="P50" i="1"/>
  <c r="P147" i="1"/>
  <c r="P31" i="1"/>
  <c r="P296" i="1"/>
  <c r="P64" i="1"/>
  <c r="P280" i="1"/>
  <c r="P263" i="1"/>
  <c r="P39" i="1"/>
  <c r="P249" i="1"/>
  <c r="P22" i="1"/>
  <c r="P135" i="1"/>
  <c r="P169" i="1"/>
  <c r="P238" i="1"/>
  <c r="P65" i="1"/>
  <c r="P163" i="1"/>
  <c r="P198" i="1"/>
  <c r="P137" i="1"/>
  <c r="P140" i="1"/>
  <c r="P130" i="1"/>
  <c r="P188" i="1"/>
  <c r="P116" i="1"/>
  <c r="P41" i="1"/>
  <c r="P60" i="1"/>
  <c r="P122" i="1"/>
  <c r="P350" i="1"/>
  <c r="P269" i="1"/>
  <c r="P159" i="1"/>
  <c r="P175" i="1"/>
  <c r="P51" i="1"/>
  <c r="P78" i="1"/>
  <c r="P288" i="1"/>
  <c r="P270" i="1"/>
  <c r="P58" i="1"/>
  <c r="P204" i="1"/>
  <c r="P136" i="1"/>
  <c r="P316" i="1"/>
  <c r="P145" i="1"/>
  <c r="P346" i="1"/>
  <c r="P299" i="1"/>
  <c r="P124" i="1"/>
  <c r="P166" i="1"/>
  <c r="P24" i="1"/>
  <c r="P176" i="1"/>
  <c r="P221" i="1"/>
  <c r="P309" i="1"/>
  <c r="P216" i="1"/>
  <c r="P85" i="1"/>
  <c r="P36" i="1"/>
  <c r="P47" i="1"/>
  <c r="P253" i="1"/>
  <c r="P184" i="1"/>
  <c r="P214" i="1"/>
  <c r="P125" i="1"/>
  <c r="P75" i="1"/>
  <c r="P192" i="1"/>
  <c r="P87" i="1"/>
  <c r="P76" i="1"/>
  <c r="P196" i="1"/>
  <c r="P13" i="1"/>
  <c r="P25" i="1"/>
  <c r="P191" i="1"/>
  <c r="P126" i="1"/>
  <c r="P12" i="1"/>
  <c r="P286" i="1"/>
  <c r="P333" i="1"/>
  <c r="P118" i="1"/>
  <c r="P106" i="1"/>
  <c r="P235" i="1"/>
  <c r="P181" i="1"/>
  <c r="P297" i="1"/>
  <c r="P109" i="1"/>
  <c r="P149" i="1"/>
  <c r="P358" i="1"/>
  <c r="P154" i="1"/>
  <c r="P179" i="1"/>
  <c r="P217" i="1"/>
  <c r="P241" i="1"/>
  <c r="P360" i="1"/>
  <c r="P182" i="1"/>
  <c r="P23" i="1"/>
  <c r="P9" i="1"/>
  <c r="P257" i="1"/>
  <c r="P332" i="1"/>
  <c r="P94" i="1"/>
  <c r="P226" i="1"/>
  <c r="P202" i="1"/>
  <c r="P35" i="1"/>
  <c r="P72" i="1"/>
  <c r="P203" i="1"/>
  <c r="P79" i="1"/>
  <c r="P90" i="1"/>
  <c r="P165" i="1"/>
  <c r="P54" i="1"/>
  <c r="P141" i="1"/>
  <c r="P334" i="1"/>
  <c r="P143" i="1"/>
  <c r="P258" i="1"/>
  <c r="P17" i="1"/>
  <c r="P318" i="1"/>
  <c r="P177" i="1"/>
  <c r="P71" i="1"/>
  <c r="P335" i="1"/>
  <c r="P285" i="1"/>
  <c r="P351" i="1"/>
  <c r="P276" i="1"/>
  <c r="P205" i="1"/>
  <c r="P227" i="1"/>
  <c r="P144" i="1"/>
  <c r="P304" i="1"/>
  <c r="P131" i="1"/>
  <c r="P314" i="1"/>
  <c r="P95" i="1"/>
  <c r="P272" i="1"/>
  <c r="P347" i="1"/>
  <c r="P32" i="1"/>
  <c r="P46" i="1"/>
  <c r="P14" i="1"/>
  <c r="P356" i="1"/>
  <c r="P186" i="1"/>
  <c r="P70" i="1"/>
  <c r="P231" i="1"/>
  <c r="P190" i="1"/>
  <c r="P361" i="1"/>
  <c r="P293" i="1"/>
  <c r="P256" i="1"/>
  <c r="P82" i="1"/>
  <c r="P301" i="1"/>
  <c r="P228" i="1"/>
  <c r="P300" i="1"/>
  <c r="P328" i="1"/>
  <c r="P277" i="1"/>
  <c r="P53" i="1"/>
  <c r="P63" i="1"/>
  <c r="P117" i="1"/>
  <c r="P59" i="1"/>
  <c r="P337" i="1"/>
  <c r="P38" i="1"/>
  <c r="P265" i="1"/>
  <c r="P33" i="1"/>
  <c r="P156" i="1"/>
  <c r="P259" i="1"/>
  <c r="P311" i="1"/>
  <c r="P344" i="1"/>
  <c r="P329" i="1"/>
  <c r="P77" i="1"/>
  <c r="P236" i="1"/>
  <c r="P281" i="1"/>
  <c r="P220" i="1"/>
  <c r="P362" i="1"/>
  <c r="P274" i="1"/>
  <c r="P148" i="1"/>
  <c r="P151" i="1"/>
  <c r="P15" i="1"/>
  <c r="P308" i="1"/>
  <c r="P81" i="1"/>
  <c r="P194" i="1"/>
  <c r="P306" i="1"/>
  <c r="P267" i="1"/>
  <c r="P197" i="1"/>
  <c r="P101" i="1"/>
  <c r="P266" i="1"/>
  <c r="P133" i="1"/>
  <c r="P312" i="1"/>
  <c r="P352" i="1"/>
  <c r="P327" i="1"/>
  <c r="P27" i="1"/>
  <c r="P279" i="1"/>
  <c r="P305" i="1"/>
  <c r="P132" i="1"/>
  <c r="P138" i="1"/>
  <c r="P20" i="1"/>
  <c r="P222" i="1"/>
  <c r="P164" i="1"/>
  <c r="P199" i="1"/>
  <c r="P345" i="1"/>
  <c r="P325" i="1"/>
  <c r="P160" i="1"/>
  <c r="P219" i="1"/>
  <c r="P233" i="1"/>
  <c r="P150" i="1"/>
  <c r="P260" i="1"/>
  <c r="P232" i="1"/>
  <c r="P195" i="1"/>
  <c r="P200" i="1"/>
  <c r="P237" i="1"/>
  <c r="P339" i="1"/>
  <c r="P247" i="1"/>
  <c r="P230" i="1"/>
  <c r="P152" i="1"/>
  <c r="P211" i="1"/>
  <c r="P157" i="1"/>
  <c r="P320" i="1"/>
  <c r="P16" i="1"/>
  <c r="P240" i="1"/>
  <c r="P248" i="1"/>
  <c r="P83" i="1"/>
  <c r="P107" i="1"/>
  <c r="P229" i="1"/>
  <c r="P234" i="1"/>
  <c r="P343" i="1"/>
  <c r="P119" i="1"/>
  <c r="P268" i="1"/>
  <c r="P295" i="1"/>
  <c r="P139" i="1"/>
  <c r="P242" i="1"/>
  <c r="P43" i="1"/>
  <c r="P336" i="1"/>
  <c r="P209" i="1"/>
  <c r="P224" i="1"/>
  <c r="P49" i="1"/>
  <c r="P183" i="1"/>
  <c r="P244" i="1"/>
  <c r="P155" i="1"/>
  <c r="P7" i="1"/>
</calcChain>
</file>

<file path=xl/sharedStrings.xml><?xml version="1.0" encoding="utf-8"?>
<sst xmlns="http://schemas.openxmlformats.org/spreadsheetml/2006/main" count="506" uniqueCount="447">
  <si>
    <t>Nr</t>
  </si>
  <si>
    <t>Kommunenavn</t>
  </si>
  <si>
    <t>Skatter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</si>
  <si>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</si>
  <si>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</si>
  <si>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</si>
  <si>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</si>
  <si>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</si>
  <si>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</si>
  <si>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</si>
  <si>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</si>
  <si>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</si>
  <si>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</si>
  <si>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</si>
  <si>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</si>
  <si>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</si>
  <si>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</si>
  <si>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</si>
  <si>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</si>
  <si>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</si>
  <si>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</si>
  <si>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</si>
  <si>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</si>
  <si>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</si>
  <si>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</si>
  <si>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</si>
  <si>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Endring fra 2019</t>
  </si>
  <si>
    <t>1.1.2020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</si>
  <si>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</si>
  <si>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</si>
  <si>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</si>
  <si>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</si>
  <si>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</si>
  <si>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</si>
  <si>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</si>
  <si>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</si>
  <si>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</si>
  <si>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</si>
  <si>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</si>
  <si>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</si>
  <si>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</si>
  <si>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</si>
  <si>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</si>
  <si>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</si>
  <si>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</si>
  <si>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</si>
  <si>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</si>
  <si>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</si>
  <si>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</si>
  <si>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</si>
  <si>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</si>
  <si>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</si>
  <si>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</si>
  <si>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</si>
  <si>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</si>
  <si>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</si>
  <si>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</si>
  <si>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</si>
  <si>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</si>
  <si>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</si>
  <si>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</si>
  <si>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</si>
  <si>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</si>
  <si>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</si>
  <si>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</si>
  <si>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</si>
  <si>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</si>
  <si>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</si>
  <si>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</si>
  <si>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</si>
  <si>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</si>
  <si>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</si>
  <si>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</si>
  <si>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</si>
  <si>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</si>
  <si>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</si>
  <si>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</si>
  <si>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</si>
  <si>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</si>
  <si>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</si>
  <si>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</si>
  <si>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</si>
  <si>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</si>
  <si>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</si>
  <si>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</si>
  <si>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</si>
  <si>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</si>
  <si>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</si>
  <si>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</si>
  <si>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</si>
  <si>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</si>
  <si>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</si>
  <si>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</si>
  <si>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</si>
  <si>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</si>
  <si>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</si>
  <si>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</si>
  <si>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</si>
  <si>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</si>
  <si>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</si>
  <si>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</si>
  <si>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</si>
  <si>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</si>
  <si>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</si>
  <si>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</si>
  <si>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</si>
  <si>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</si>
  <si>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</si>
  <si>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</si>
  <si>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</si>
  <si>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</si>
  <si>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</si>
  <si>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</si>
  <si>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</si>
  <si>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</si>
  <si>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</si>
  <si>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</si>
  <si>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</si>
  <si>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</si>
  <si>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</si>
  <si>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</si>
  <si>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</si>
  <si>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</si>
  <si>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</si>
  <si>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</si>
  <si>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</si>
  <si>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</si>
  <si>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</si>
  <si>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</si>
  <si>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</si>
  <si>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</si>
  <si>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</si>
  <si>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</si>
  <si>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</si>
  <si>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</si>
  <si>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</si>
  <si>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</si>
  <si>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</si>
  <si>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</si>
  <si>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</si>
  <si>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</si>
  <si>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</si>
  <si>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</si>
  <si>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</si>
  <si>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</si>
  <si>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</si>
  <si>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</si>
  <si>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</si>
  <si>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</si>
  <si>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</si>
  <si>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</si>
  <si>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</si>
  <si>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</si>
  <si>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</si>
  <si>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</si>
  <si>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</si>
  <si>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</si>
  <si>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</si>
  <si>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</si>
  <si>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</si>
  <si>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</si>
  <si>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</si>
  <si>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</si>
  <si>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</si>
  <si>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</si>
  <si>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</si>
  <si>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</si>
  <si>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</si>
  <si>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</si>
  <si>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</si>
  <si>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</si>
  <si>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</si>
  <si>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</si>
  <si>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</si>
  <si>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</si>
  <si>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</si>
  <si>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</si>
  <si>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</si>
  <si>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</si>
  <si>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</si>
  <si>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</si>
  <si>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</si>
  <si>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</si>
  <si>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</si>
  <si>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</si>
  <si>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</si>
  <si>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</si>
  <si>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</si>
  <si>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</si>
  <si>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</si>
  <si>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</si>
  <si>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</si>
  <si>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</si>
  <si>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</si>
  <si>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</si>
  <si>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</si>
  <si>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</si>
  <si>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</si>
  <si>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</si>
  <si>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</si>
  <si>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</si>
  <si>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</si>
  <si>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</si>
  <si>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</si>
  <si>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</si>
  <si>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</si>
  <si>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</si>
  <si>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</si>
  <si>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</si>
  <si>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</si>
  <si>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</si>
  <si>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</si>
  <si>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</si>
  <si>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</si>
  <si>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</si>
  <si>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</si>
  <si>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</si>
  <si>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</si>
  <si>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</si>
  <si>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</si>
  <si>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</si>
  <si>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</si>
  <si>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</si>
  <si>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</si>
  <si>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</si>
  <si>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</si>
  <si>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</si>
  <si>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</si>
  <si>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</si>
  <si>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</si>
  <si>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</si>
  <si>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</si>
  <si>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</si>
  <si>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</si>
  <si>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</si>
  <si>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</si>
  <si>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</si>
  <si>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</si>
  <si>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</si>
  <si>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</si>
  <si>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</si>
  <si>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</si>
  <si>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</si>
  <si>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</si>
  <si>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</si>
  <si>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</si>
  <si>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</si>
  <si>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</si>
  <si>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</si>
  <si>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</si>
  <si>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</si>
  <si>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</si>
  <si>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</si>
  <si>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</si>
  <si>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</si>
  <si>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</si>
  <si>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</si>
  <si>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</si>
  <si>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</si>
  <si>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</si>
  <si>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</si>
  <si>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</si>
  <si>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</si>
  <si>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</si>
  <si>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</si>
  <si>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</si>
  <si>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</si>
  <si>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</si>
  <si>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</si>
  <si>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</si>
  <si>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</si>
  <si>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</si>
  <si>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</si>
  <si>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</si>
  <si>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</si>
  <si>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</si>
  <si>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</si>
  <si>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</si>
  <si>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</si>
  <si>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</si>
  <si>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</si>
  <si>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</si>
  <si>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</si>
  <si>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</si>
  <si>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</si>
  <si>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</si>
  <si>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</si>
  <si>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</si>
  <si>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</si>
  <si>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</si>
  <si>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</si>
  <si>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</si>
  <si>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</si>
  <si>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</si>
  <si>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</si>
  <si>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</si>
  <si>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</si>
  <si>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</si>
  <si>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</si>
  <si>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</si>
  <si>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</si>
  <si>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</si>
  <si>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</si>
  <si>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</si>
  <si>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</si>
  <si>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</si>
  <si>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</si>
  <si>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</si>
  <si>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</si>
  <si>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</si>
  <si>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</si>
  <si>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</si>
  <si>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</si>
  <si>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</si>
  <si>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</si>
  <si>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</si>
  <si>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</si>
  <si>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</si>
  <si>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</si>
  <si>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</si>
  <si>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</si>
  <si>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</si>
  <si>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</si>
  <si>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</si>
  <si>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</si>
  <si>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</si>
  <si>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</si>
  <si>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</si>
  <si>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</si>
  <si>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</si>
  <si>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</si>
  <si>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</si>
  <si>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</si>
  <si>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</si>
  <si>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</si>
  <si>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</si>
  <si>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</si>
  <si>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</si>
  <si>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</si>
  <si>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</si>
  <si>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</si>
  <si>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</si>
  <si>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</si>
  <si>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</si>
  <si>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</si>
  <si>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</si>
  <si>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</si>
  <si>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</si>
  <si>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</si>
  <si>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</si>
  <si>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</si>
  <si>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</si>
  <si>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</si>
  <si>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</si>
  <si>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</si>
  <si>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</si>
  <si>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</si>
  <si>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</si>
  <si>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</si>
  <si>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</si>
  <si>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</si>
  <si>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</si>
  <si>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</si>
  <si>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</si>
  <si>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</si>
  <si>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</si>
  <si>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</si>
  <si>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</si>
  <si>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</si>
  <si>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</si>
  <si>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</si>
  <si>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</si>
  <si>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</si>
  <si>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</si>
  <si>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</si>
  <si>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</si>
  <si>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</si>
  <si>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</si>
  <si>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</si>
  <si>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</si>
  <si>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</si>
  <si>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</si>
  <si>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</si>
  <si>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2020   2)</t>
  </si>
  <si>
    <t>Symmetrisk</t>
  </si>
  <si>
    <t>Hele landet</t>
  </si>
  <si>
    <t>i prosent</t>
  </si>
  <si>
    <t>Nr.</t>
  </si>
  <si>
    <t>Fylkeskommune</t>
  </si>
  <si>
    <t>Skatt 2019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</si>
  <si>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</si>
  <si>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</si>
  <si>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</si>
  <si>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</si>
  <si>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</si>
  <si>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</si>
  <si>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</si>
  <si>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</si>
  <si>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Skatt 2020</t>
  </si>
  <si>
    <t>Skatt og netto skatteutjevning 2020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</si>
  <si>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</si>
  <si>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</si>
  <si>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</si>
  <si>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</si>
  <si>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</si>
  <si>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</si>
  <si>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</si>
  <si>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</si>
  <si>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</si>
  <si>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</si>
  <si>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Netto utjevn.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</si>
  <si>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</si>
  <si>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</si>
  <si>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</si>
  <si>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</si>
  <si>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</si>
  <si>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</si>
  <si>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</si>
  <si>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</si>
  <si>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</si>
  <si>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</si>
  <si>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</si>
  <si>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</si>
  <si>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</si>
  <si>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</si>
  <si>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</si>
  <si>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Anslag NB2020</t>
  </si>
  <si>
    <t>Pst-vis endring</t>
  </si>
  <si>
    <t>fra året før</t>
  </si>
  <si>
    <t>Analyse pr måned:</t>
  </si>
  <si>
    <t>Hele året</t>
  </si>
  <si>
    <t>Anslag RNB2020</t>
  </si>
  <si>
    <t>Anslag NB2021</t>
  </si>
  <si>
    <t>endring 19-20</t>
  </si>
  <si>
    <t>Folketall 1.1.2020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</si>
  <si>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</si>
  <si>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</si>
  <si>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</si>
  <si>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</si>
  <si>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</si>
  <si>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 xml:space="preserve"> kommuner merket med gult el. rosa har grensejusteringer 1.1.2020</t>
  </si>
  <si>
    <t>Anslag RNB2020 etter prp. 127 S</t>
  </si>
  <si>
    <t>oktober</t>
  </si>
  <si>
    <t>Januar-oktober</t>
  </si>
  <si>
    <t>Utbetales/trekkes ved 1. termin rammetilskudd i januar</t>
  </si>
  <si>
    <t>Januar-okt 2020</t>
  </si>
  <si>
    <t>jan.-okt.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</si>
</sst>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"/>
    <numFmt numFmtId="177" formatCode="_ * #,##0.000_ ;_ * \-#,##0.000_ ;_ * &quot;-&quot;??_ ;_ @_ "/>
  </numFmts>
  <fonts count="37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0"/>
      <color rgb="FF000000"/>
      <name val="DepCentury Old Style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9"/>
      <color indexed="10"/>
      <name val="Times New Roman"/>
      <family val="1"/>
    </font>
    <font>
      <b/>
      <sz val="9"/>
      <name val="Arial"/>
      <family val="2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C1C1C1"/>
      </bottom>
      <diagonal/>
    </border>
    <border>
      <left/>
      <right style="thin">
        <color rgb="FFC1C1C1"/>
      </right>
      <top/>
      <bottom/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" fontId="5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0" fontId="16" fillId="0" borderId="0" applyNumberFormat="0" applyBorder="0" applyProtection="0"/>
    <xf numFmtId="0" fontId="4" fillId="0" borderId="0"/>
    <xf numFmtId="171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" fillId="0" borderId="0"/>
    <xf numFmtId="175" fontId="6" fillId="0" borderId="0" applyFont="0" applyFill="0" applyBorder="0" applyAlignment="0" applyProtection="0"/>
  </cellStyleXfs>
  <cellXfs count="255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0" fillId="0" borderId="0" xfId="0" applyNumberFormat="1"/>
    <xf numFmtId="0" fontId="8" fillId="0" borderId="1" xfId="2" applyFont="1" applyBorder="1" applyAlignment="1">
      <alignment horizontal="left"/>
    </xf>
    <xf numFmtId="0" fontId="9" fillId="0" borderId="1" xfId="2" applyFont="1" applyBorder="1" applyAlignment="1">
      <alignment horizontal="center"/>
    </xf>
    <xf numFmtId="3" fontId="8" fillId="2" borderId="1" xfId="3" applyNumberFormat="1" applyFont="1" applyFill="1" applyBorder="1" applyAlignment="1">
      <alignment horizontal="center"/>
    </xf>
    <xf numFmtId="3" fontId="8" fillId="0" borderId="1" xfId="3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0" fontId="10" fillId="0" borderId="0" xfId="2" applyFont="1" applyBorder="1" applyAlignment="1">
      <alignment horizontal="left"/>
    </xf>
    <xf numFmtId="0" fontId="8" fillId="0" borderId="0" xfId="2" applyFont="1" applyBorder="1"/>
    <xf numFmtId="0" fontId="8" fillId="0" borderId="0" xfId="2" applyFont="1" applyBorder="1" applyAlignment="1">
      <alignment horizontal="centerContinuous"/>
    </xf>
    <xf numFmtId="49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3" fontId="8" fillId="2" borderId="0" xfId="3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10" fillId="0" borderId="0" xfId="2" applyFont="1" applyBorder="1"/>
    <xf numFmtId="0" fontId="8" fillId="0" borderId="0" xfId="2" applyFont="1" applyBorder="1" applyAlignment="1">
      <alignment horizontal="right"/>
    </xf>
    <xf numFmtId="3" fontId="8" fillId="0" borderId="0" xfId="3" applyNumberFormat="1" applyFont="1" applyBorder="1" applyAlignment="1">
      <alignment horizontal="center"/>
    </xf>
    <xf numFmtId="3" fontId="8" fillId="0" borderId="0" xfId="3" applyNumberFormat="1" applyFont="1" applyBorder="1" applyAlignment="1">
      <alignment horizontal="centerContinuous"/>
    </xf>
    <xf numFmtId="0" fontId="8" fillId="0" borderId="0" xfId="2" applyFont="1" applyBorder="1" applyAlignment="1">
      <alignment horizontal="center"/>
    </xf>
    <xf numFmtId="17" fontId="9" fillId="0" borderId="0" xfId="2" applyNumberFormat="1" applyFont="1" applyBorder="1" applyAlignment="1">
      <alignment horizontal="center"/>
    </xf>
    <xf numFmtId="3" fontId="9" fillId="2" borderId="0" xfId="3" quotePrefix="1" applyNumberFormat="1" applyFont="1" applyFill="1" applyBorder="1" applyAlignment="1">
      <alignment horizontal="center"/>
    </xf>
    <xf numFmtId="3" fontId="8" fillId="0" borderId="0" xfId="3" quotePrefix="1" applyNumberFormat="1" applyFont="1" applyFill="1" applyBorder="1" applyAlignment="1">
      <alignment horizontal="center"/>
    </xf>
    <xf numFmtId="165" fontId="9" fillId="2" borderId="2" xfId="2" applyNumberFormat="1" applyFont="1" applyFill="1" applyBorder="1" applyAlignment="1">
      <alignment horizontal="left"/>
    </xf>
    <xf numFmtId="0" fontId="8" fillId="0" borderId="0" xfId="4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0" fontId="10" fillId="3" borderId="3" xfId="2" applyFont="1" applyFill="1" applyBorder="1" applyAlignment="1">
      <alignment horizontal="right"/>
    </xf>
    <xf numFmtId="0" fontId="10" fillId="3" borderId="3" xfId="2" applyFont="1" applyFill="1" applyBorder="1" applyAlignment="1">
      <alignment horizontal="center"/>
    </xf>
    <xf numFmtId="0" fontId="10" fillId="4" borderId="3" xfId="2" applyFont="1" applyFill="1" applyBorder="1" applyAlignment="1">
      <alignment horizontal="center"/>
    </xf>
    <xf numFmtId="3" fontId="8" fillId="6" borderId="0" xfId="3" applyNumberFormat="1" applyFont="1" applyFill="1" applyBorder="1" applyAlignment="1">
      <alignment horizontal="center"/>
    </xf>
    <xf numFmtId="0" fontId="8" fillId="6" borderId="0" xfId="2" applyFont="1" applyFill="1" applyBorder="1" applyAlignment="1">
      <alignment horizontal="center"/>
    </xf>
    <xf numFmtId="0" fontId="10" fillId="7" borderId="3" xfId="2" applyFont="1" applyFill="1" applyBorder="1" applyAlignment="1">
      <alignment horizontal="center"/>
    </xf>
    <xf numFmtId="0" fontId="0" fillId="5" borderId="0" xfId="0" applyFill="1"/>
    <xf numFmtId="164" fontId="0" fillId="0" borderId="0" xfId="0" applyNumberFormat="1"/>
    <xf numFmtId="167" fontId="0" fillId="0" borderId="0" xfId="5" applyNumberFormat="1" applyFont="1"/>
    <xf numFmtId="168" fontId="8" fillId="0" borderId="0" xfId="1" applyNumberFormat="1" applyFont="1" applyBorder="1"/>
    <xf numFmtId="3" fontId="8" fillId="0" borderId="0" xfId="2" applyNumberFormat="1" applyFont="1" applyBorder="1"/>
    <xf numFmtId="164" fontId="8" fillId="0" borderId="0" xfId="1" applyNumberFormat="1" applyFont="1"/>
    <xf numFmtId="14" fontId="3" fillId="2" borderId="0" xfId="2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20" fillId="0" borderId="0" xfId="0" applyFont="1" applyAlignment="1">
      <alignment horizontal="center"/>
    </xf>
    <xf numFmtId="0" fontId="21" fillId="3" borderId="3" xfId="2" applyFont="1" applyFill="1" applyBorder="1" applyAlignment="1">
      <alignment horizontal="center"/>
    </xf>
    <xf numFmtId="0" fontId="12" fillId="0" borderId="0" xfId="2" applyFont="1" applyBorder="1" applyAlignment="1"/>
    <xf numFmtId="0" fontId="21" fillId="0" borderId="0" xfId="2" applyFont="1" applyBorder="1" applyAlignment="1">
      <alignment horizontal="right"/>
    </xf>
    <xf numFmtId="0" fontId="18" fillId="0" borderId="0" xfId="2" applyFont="1"/>
    <xf numFmtId="0" fontId="19" fillId="0" borderId="0" xfId="2" applyFont="1" applyFill="1"/>
    <xf numFmtId="0" fontId="22" fillId="8" borderId="0" xfId="0" applyFont="1" applyFill="1"/>
    <xf numFmtId="0" fontId="20" fillId="0" borderId="0" xfId="0" applyFont="1"/>
    <xf numFmtId="173" fontId="12" fillId="0" borderId="0" xfId="2" applyNumberFormat="1" applyFont="1" applyBorder="1"/>
    <xf numFmtId="0" fontId="12" fillId="0" borderId="0" xfId="2" applyFont="1" applyBorder="1"/>
    <xf numFmtId="0" fontId="0" fillId="8" borderId="0" xfId="0" applyFont="1" applyFill="1"/>
    <xf numFmtId="164" fontId="20" fillId="0" borderId="0" xfId="0" applyNumberFormat="1" applyFont="1"/>
    <xf numFmtId="0" fontId="13" fillId="0" borderId="4" xfId="2" applyFont="1" applyBorder="1"/>
    <xf numFmtId="0" fontId="12" fillId="0" borderId="4" xfId="2" applyFont="1" applyBorder="1"/>
    <xf numFmtId="3" fontId="0" fillId="8" borderId="4" xfId="0" applyNumberFormat="1" applyFont="1" applyFill="1" applyBorder="1"/>
    <xf numFmtId="164" fontId="20" fillId="0" borderId="4" xfId="0" applyNumberFormat="1" applyFont="1" applyBorder="1"/>
    <xf numFmtId="1" fontId="8" fillId="0" borderId="0" xfId="9" applyNumberFormat="1" applyFont="1"/>
    <xf numFmtId="0" fontId="8" fillId="0" borderId="0" xfId="9" applyFont="1"/>
    <xf numFmtId="0" fontId="20" fillId="0" borderId="0" xfId="0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"/>
    </xf>
    <xf numFmtId="0" fontId="20" fillId="0" borderId="0" xfId="0" applyFont="1" applyFill="1" applyBorder="1"/>
    <xf numFmtId="164" fontId="0" fillId="0" borderId="0" xfId="0" applyNumberFormat="1" applyFill="1" applyBorder="1"/>
    <xf numFmtId="164" fontId="20" fillId="0" borderId="0" xfId="0" applyNumberFormat="1" applyFont="1" applyFill="1" applyBorder="1"/>
    <xf numFmtId="3" fontId="20" fillId="0" borderId="0" xfId="0" applyNumberFormat="1" applyFont="1" applyFill="1" applyBorder="1"/>
    <xf numFmtId="164" fontId="24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24" fillId="0" borderId="3" xfId="0" applyFont="1" applyBorder="1" applyAlignment="1">
      <alignment horizontal="center"/>
    </xf>
    <xf numFmtId="164" fontId="22" fillId="0" borderId="0" xfId="0" applyNumberFormat="1" applyFont="1"/>
    <xf numFmtId="164" fontId="12" fillId="0" borderId="0" xfId="11" applyNumberFormat="1" applyFont="1"/>
    <xf numFmtId="164" fontId="12" fillId="0" borderId="0" xfId="1" applyNumberFormat="1" applyFont="1" applyBorder="1"/>
    <xf numFmtId="164" fontId="25" fillId="0" borderId="0" xfId="11" applyNumberFormat="1" applyFont="1"/>
    <xf numFmtId="164" fontId="26" fillId="0" borderId="0" xfId="0" applyNumberFormat="1" applyFont="1"/>
    <xf numFmtId="164" fontId="25" fillId="0" borderId="0" xfId="1" applyNumberFormat="1" applyFont="1"/>
    <xf numFmtId="164" fontId="27" fillId="0" borderId="0" xfId="1" applyNumberFormat="1" applyFont="1" applyBorder="1"/>
    <xf numFmtId="10" fontId="20" fillId="0" borderId="0" xfId="5" applyNumberFormat="1" applyFont="1"/>
    <xf numFmtId="164" fontId="0" fillId="0" borderId="1" xfId="0" applyNumberFormat="1" applyBorder="1"/>
    <xf numFmtId="167" fontId="0" fillId="0" borderId="0" xfId="0" applyNumberFormat="1"/>
    <xf numFmtId="167" fontId="12" fillId="0" borderId="0" xfId="5" applyNumberFormat="1" applyFont="1"/>
    <xf numFmtId="0" fontId="28" fillId="0" borderId="0" xfId="0" applyFont="1"/>
    <xf numFmtId="3" fontId="29" fillId="0" borderId="0" xfId="0" applyNumberFormat="1" applyFont="1"/>
    <xf numFmtId="164" fontId="12" fillId="0" borderId="0" xfId="1" applyNumberFormat="1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67" fontId="0" fillId="0" borderId="1" xfId="5" applyNumberFormat="1" applyFont="1" applyBorder="1"/>
    <xf numFmtId="164" fontId="0" fillId="0" borderId="0" xfId="0" applyNumberFormat="1" applyBorder="1"/>
    <xf numFmtId="167" fontId="0" fillId="0" borderId="0" xfId="5" applyNumberFormat="1" applyFont="1" applyBorder="1"/>
    <xf numFmtId="164" fontId="0" fillId="0" borderId="3" xfId="0" applyNumberFormat="1" applyBorder="1"/>
    <xf numFmtId="167" fontId="0" fillId="0" borderId="3" xfId="5" applyNumberFormat="1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Fill="1"/>
    <xf numFmtId="3" fontId="8" fillId="0" borderId="0" xfId="11" applyNumberFormat="1" applyFont="1" applyFill="1"/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0" fontId="2" fillId="0" borderId="0" xfId="0" applyFont="1"/>
    <xf numFmtId="3" fontId="3" fillId="0" borderId="0" xfId="11" applyNumberFormat="1" applyFont="1" applyFill="1"/>
    <xf numFmtId="3" fontId="8" fillId="0" borderId="0" xfId="1" applyNumberFormat="1" applyFont="1" applyFill="1"/>
    <xf numFmtId="3" fontId="8" fillId="0" borderId="0" xfId="12" applyNumberFormat="1" applyFont="1" applyBorder="1"/>
    <xf numFmtId="164" fontId="8" fillId="0" borderId="0" xfId="12" applyNumberFormat="1" applyFont="1" applyBorder="1"/>
    <xf numFmtId="164" fontId="8" fillId="0" borderId="0" xfId="1" applyNumberFormat="1" applyFont="1" applyFill="1"/>
    <xf numFmtId="3" fontId="8" fillId="0" borderId="0" xfId="13" applyNumberFormat="1" applyFont="1" applyFill="1"/>
    <xf numFmtId="3" fontId="31" fillId="11" borderId="5" xfId="0" applyNumberFormat="1" applyFont="1" applyFill="1" applyBorder="1" applyAlignment="1" applyProtection="1">
      <alignment horizontal="right" wrapText="1"/>
    </xf>
    <xf numFmtId="164" fontId="8" fillId="0" borderId="0" xfId="11" applyNumberFormat="1" applyFont="1" applyFill="1"/>
    <xf numFmtId="3" fontId="2" fillId="12" borderId="0" xfId="1" applyNumberFormat="1" applyFont="1" applyFill="1"/>
    <xf numFmtId="3" fontId="2" fillId="0" borderId="0" xfId="1" applyNumberFormat="1" applyFont="1" applyFill="1"/>
    <xf numFmtId="164" fontId="30" fillId="0" borderId="6" xfId="1" applyNumberFormat="1" applyFont="1" applyBorder="1"/>
    <xf numFmtId="164" fontId="2" fillId="0" borderId="0" xfId="1" applyNumberFormat="1" applyFont="1" applyFill="1"/>
    <xf numFmtId="164" fontId="3" fillId="0" borderId="0" xfId="1" applyNumberFormat="1" applyFont="1" applyFill="1"/>
    <xf numFmtId="164" fontId="2" fillId="0" borderId="0" xfId="0" applyNumberFormat="1" applyFont="1"/>
    <xf numFmtId="164" fontId="8" fillId="0" borderId="3" xfId="1" applyNumberFormat="1" applyFont="1" applyBorder="1"/>
    <xf numFmtId="3" fontId="8" fillId="0" borderId="3" xfId="11" applyNumberFormat="1" applyFont="1" applyFill="1" applyBorder="1"/>
    <xf numFmtId="3" fontId="3" fillId="0" borderId="3" xfId="11" applyNumberFormat="1" applyFont="1" applyFill="1" applyBorder="1"/>
    <xf numFmtId="164" fontId="30" fillId="0" borderId="7" xfId="1" applyNumberFormat="1" applyFont="1" applyBorder="1"/>
    <xf numFmtId="164" fontId="8" fillId="0" borderId="3" xfId="11" applyNumberFormat="1" applyFont="1" applyFill="1" applyBorder="1"/>
    <xf numFmtId="0" fontId="30" fillId="0" borderId="0" xfId="0" applyFont="1"/>
    <xf numFmtId="164" fontId="30" fillId="0" borderId="0" xfId="0" applyNumberFormat="1" applyFont="1"/>
    <xf numFmtId="164" fontId="8" fillId="0" borderId="1" xfId="1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7" fontId="8" fillId="0" borderId="0" xfId="5" applyNumberFormat="1" applyFont="1"/>
    <xf numFmtId="164" fontId="8" fillId="0" borderId="0" xfId="1" applyNumberFormat="1" applyFont="1" applyBorder="1"/>
    <xf numFmtId="167" fontId="8" fillId="0" borderId="0" xfId="5" applyNumberFormat="1" applyFont="1" applyBorder="1"/>
    <xf numFmtId="167" fontId="8" fillId="0" borderId="3" xfId="5" applyNumberFormat="1" applyFont="1" applyBorder="1"/>
    <xf numFmtId="164" fontId="8" fillId="0" borderId="0" xfId="11" applyNumberFormat="1" applyFont="1"/>
    <xf numFmtId="164" fontId="8" fillId="0" borderId="0" xfId="7" applyNumberFormat="1" applyFont="1" applyBorder="1" applyProtection="1"/>
    <xf numFmtId="164" fontId="8" fillId="0" borderId="8" xfId="1" applyNumberFormat="1" applyFont="1" applyBorder="1"/>
    <xf numFmtId="164" fontId="8" fillId="0" borderId="0" xfId="7" applyNumberFormat="1" applyFont="1" applyFill="1" applyBorder="1" applyAlignment="1" applyProtection="1">
      <alignment horizontal="center"/>
    </xf>
    <xf numFmtId="164" fontId="8" fillId="0" borderId="0" xfId="1" applyNumberFormat="1" applyFont="1" applyFill="1" applyBorder="1"/>
    <xf numFmtId="164" fontId="32" fillId="0" borderId="0" xfId="0" applyNumberFormat="1" applyFont="1"/>
    <xf numFmtId="0" fontId="8" fillId="0" borderId="0" xfId="0" applyFont="1"/>
    <xf numFmtId="164" fontId="14" fillId="0" borderId="0" xfId="0" applyNumberFormat="1" applyFont="1"/>
    <xf numFmtId="170" fontId="8" fillId="0" borderId="0" xfId="1" applyNumberFormat="1" applyFont="1" applyBorder="1"/>
    <xf numFmtId="164" fontId="8" fillId="0" borderId="9" xfId="1" applyNumberFormat="1" applyFont="1" applyBorder="1"/>
    <xf numFmtId="0" fontId="7" fillId="5" borderId="0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3" fontId="17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167" fontId="3" fillId="0" borderId="0" xfId="5" applyNumberFormat="1" applyFont="1"/>
    <xf numFmtId="167" fontId="3" fillId="0" borderId="3" xfId="5" applyNumberFormat="1" applyFont="1" applyBorder="1"/>
    <xf numFmtId="3" fontId="8" fillId="0" borderId="0" xfId="3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1" fontId="17" fillId="0" borderId="0" xfId="6" applyNumberFormat="1" applyFont="1" applyFill="1" applyBorder="1" applyAlignment="1">
      <alignment horizontal="right" vertical="center"/>
    </xf>
    <xf numFmtId="0" fontId="8" fillId="0" borderId="1" xfId="2" applyFont="1" applyBorder="1"/>
    <xf numFmtId="3" fontId="8" fillId="8" borderId="1" xfId="3" applyNumberFormat="1" applyFont="1" applyFill="1" applyBorder="1" applyAlignment="1">
      <alignment horizontal="center"/>
    </xf>
    <xf numFmtId="0" fontId="8" fillId="0" borderId="0" xfId="2" applyFont="1" applyBorder="1" applyAlignment="1">
      <alignment horizontal="left"/>
    </xf>
    <xf numFmtId="3" fontId="8" fillId="8" borderId="0" xfId="3" applyNumberFormat="1" applyFont="1" applyFill="1" applyBorder="1" applyAlignment="1">
      <alignment horizontal="center"/>
    </xf>
    <xf numFmtId="172" fontId="8" fillId="0" borderId="0" xfId="2" applyNumberFormat="1" applyFont="1" applyBorder="1" applyAlignment="1">
      <alignment horizontal="left"/>
    </xf>
    <xf numFmtId="0" fontId="9" fillId="0" borderId="0" xfId="2" applyFont="1" applyAlignment="1">
      <alignment horizontal="center"/>
    </xf>
    <xf numFmtId="49" fontId="8" fillId="8" borderId="0" xfId="3" quotePrefix="1" applyNumberFormat="1" applyFont="1" applyFill="1" applyBorder="1" applyAlignment="1">
      <alignment horizontal="center"/>
    </xf>
    <xf numFmtId="3" fontId="8" fillId="9" borderId="0" xfId="3" applyNumberFormat="1" applyFont="1" applyFill="1" applyBorder="1" applyAlignment="1">
      <alignment horizontal="center"/>
    </xf>
    <xf numFmtId="0" fontId="3" fillId="8" borderId="0" xfId="2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33" fillId="10" borderId="3" xfId="2" applyFont="1" applyFill="1" applyBorder="1" applyAlignment="1">
      <alignment horizontal="center"/>
    </xf>
    <xf numFmtId="164" fontId="8" fillId="0" borderId="0" xfId="7" applyNumberFormat="1" applyFont="1"/>
    <xf numFmtId="164" fontId="8" fillId="0" borderId="0" xfId="10" applyNumberFormat="1" applyFont="1"/>
    <xf numFmtId="3" fontId="8" fillId="0" borderId="0" xfId="3" applyNumberFormat="1" applyFont="1"/>
    <xf numFmtId="164" fontId="9" fillId="0" borderId="0" xfId="7" applyNumberFormat="1" applyFont="1" applyFill="1"/>
    <xf numFmtId="164" fontId="3" fillId="0" borderId="0" xfId="7" applyNumberFormat="1" applyFont="1"/>
    <xf numFmtId="174" fontId="8" fillId="0" borderId="0" xfId="7" applyNumberFormat="1" applyFont="1"/>
    <xf numFmtId="167" fontId="9" fillId="0" borderId="0" xfId="5" applyNumberFormat="1" applyFont="1" applyFill="1"/>
    <xf numFmtId="164" fontId="8" fillId="0" borderId="4" xfId="7" applyNumberFormat="1" applyFont="1" applyBorder="1"/>
    <xf numFmtId="167" fontId="8" fillId="0" borderId="4" xfId="5" applyNumberFormat="1" applyFont="1" applyBorder="1"/>
    <xf numFmtId="174" fontId="8" fillId="0" borderId="4" xfId="7" applyNumberFormat="1" applyFont="1" applyBorder="1"/>
    <xf numFmtId="3" fontId="8" fillId="0" borderId="4" xfId="3" applyNumberFormat="1" applyFont="1" applyBorder="1"/>
    <xf numFmtId="164" fontId="9" fillId="0" borderId="4" xfId="7" applyNumberFormat="1" applyFont="1" applyFill="1" applyBorder="1"/>
    <xf numFmtId="3" fontId="8" fillId="8" borderId="0" xfId="0" applyNumberFormat="1" applyFont="1" applyFill="1"/>
    <xf numFmtId="167" fontId="2" fillId="0" borderId="0" xfId="5" applyNumberFormat="1" applyFont="1"/>
    <xf numFmtId="0" fontId="11" fillId="0" borderId="4" xfId="0" applyFont="1" applyBorder="1"/>
    <xf numFmtId="167" fontId="11" fillId="0" borderId="4" xfId="5" applyNumberFormat="1" applyFont="1" applyBorder="1"/>
    <xf numFmtId="3" fontId="9" fillId="0" borderId="4" xfId="2" applyNumberFormat="1" applyFont="1" applyBorder="1"/>
    <xf numFmtId="3" fontId="11" fillId="0" borderId="4" xfId="0" applyNumberFormat="1" applyFont="1" applyBorder="1"/>
    <xf numFmtId="3" fontId="13" fillId="0" borderId="4" xfId="2" applyNumberFormat="1" applyFont="1" applyBorder="1"/>
    <xf numFmtId="164" fontId="11" fillId="0" borderId="4" xfId="0" applyNumberFormat="1" applyFont="1" applyBorder="1"/>
    <xf numFmtId="3" fontId="11" fillId="0" borderId="4" xfId="0" applyNumberFormat="1" applyFont="1" applyFill="1" applyBorder="1"/>
    <xf numFmtId="164" fontId="8" fillId="0" borderId="0" xfId="0" applyNumberFormat="1" applyFont="1" applyFill="1" applyBorder="1"/>
    <xf numFmtId="3" fontId="24" fillId="0" borderId="0" xfId="1" applyNumberFormat="1" applyFont="1" applyFill="1" applyAlignment="1">
      <alignment horizontal="right"/>
    </xf>
    <xf numFmtId="0" fontId="34" fillId="2" borderId="0" xfId="0" applyFont="1" applyFill="1" applyBorder="1" applyAlignment="1">
      <alignment horizontal="right"/>
    </xf>
    <xf numFmtId="0" fontId="31" fillId="2" borderId="0" xfId="2" applyFont="1" applyFill="1" applyBorder="1"/>
    <xf numFmtId="3" fontId="31" fillId="2" borderId="0" xfId="3" applyNumberFormat="1" applyFont="1" applyFill="1" applyBorder="1"/>
    <xf numFmtId="4" fontId="31" fillId="2" borderId="0" xfId="1" applyNumberFormat="1" applyFont="1" applyFill="1" applyBorder="1"/>
    <xf numFmtId="0" fontId="35" fillId="2" borderId="0" xfId="0" applyFont="1" applyFill="1" applyAlignment="1">
      <alignment horizontal="right"/>
    </xf>
    <xf numFmtId="0" fontId="31" fillId="2" borderId="0" xfId="2" applyFont="1" applyFill="1"/>
    <xf numFmtId="167" fontId="31" fillId="2" borderId="0" xfId="5" applyNumberFormat="1" applyFont="1" applyFill="1"/>
    <xf numFmtId="0" fontId="35" fillId="2" borderId="0" xfId="0" applyFont="1" applyFill="1"/>
    <xf numFmtId="0" fontId="35" fillId="0" borderId="0" xfId="0" applyFont="1" applyFill="1" applyAlignment="1">
      <alignment horizontal="right"/>
    </xf>
    <xf numFmtId="0" fontId="31" fillId="0" borderId="0" xfId="2" applyFont="1" applyFill="1"/>
    <xf numFmtId="0" fontId="35" fillId="0" borderId="0" xfId="0" applyFont="1" applyFill="1"/>
    <xf numFmtId="167" fontId="0" fillId="0" borderId="0" xfId="5" applyNumberFormat="1" applyFont="1" applyFill="1"/>
    <xf numFmtId="167" fontId="8" fillId="0" borderId="0" xfId="5" applyNumberFormat="1" applyFont="1" applyFill="1"/>
    <xf numFmtId="3" fontId="8" fillId="2" borderId="0" xfId="8" applyNumberFormat="1" applyFont="1" applyFill="1" applyBorder="1" applyAlignment="1" applyProtection="1">
      <alignment horizontal="right"/>
    </xf>
    <xf numFmtId="3" fontId="8" fillId="2" borderId="0" xfId="6" applyNumberFormat="1" applyFont="1" applyFill="1" applyBorder="1" applyAlignment="1">
      <alignment horizontal="right"/>
    </xf>
    <xf numFmtId="3" fontId="11" fillId="2" borderId="4" xfId="0" applyNumberFormat="1" applyFont="1" applyFill="1" applyBorder="1"/>
    <xf numFmtId="170" fontId="11" fillId="0" borderId="0" xfId="1" applyNumberFormat="1" applyFont="1"/>
    <xf numFmtId="167" fontId="0" fillId="0" borderId="0" xfId="0" applyNumberFormat="1" applyFill="1"/>
    <xf numFmtId="0" fontId="7" fillId="13" borderId="0" xfId="0" applyFont="1" applyFill="1" applyBorder="1" applyAlignment="1">
      <alignment horizontal="center"/>
    </xf>
    <xf numFmtId="0" fontId="0" fillId="13" borderId="0" xfId="0" applyFill="1"/>
    <xf numFmtId="3" fontId="8" fillId="0" borderId="0" xfId="2" applyNumberFormat="1" applyFont="1"/>
    <xf numFmtId="3" fontId="24" fillId="0" borderId="0" xfId="12" applyNumberFormat="1" applyFont="1"/>
    <xf numFmtId="164" fontId="2" fillId="0" borderId="0" xfId="12" applyNumberFormat="1" applyFont="1" applyFill="1" applyBorder="1"/>
    <xf numFmtId="3" fontId="16" fillId="0" borderId="0" xfId="0" applyNumberFormat="1" applyFont="1"/>
    <xf numFmtId="176" fontId="0" fillId="0" borderId="0" xfId="0" applyNumberFormat="1" applyFill="1" applyBorder="1"/>
    <xf numFmtId="168" fontId="9" fillId="0" borderId="4" xfId="1" applyNumberFormat="1" applyFont="1" applyBorder="1"/>
    <xf numFmtId="10" fontId="0" fillId="0" borderId="0" xfId="0" applyNumberFormat="1"/>
    <xf numFmtId="164" fontId="8" fillId="0" borderId="5" xfId="0" applyNumberFormat="1" applyFont="1" applyFill="1" applyBorder="1" applyAlignment="1" applyProtection="1">
      <alignment horizontal="right" wrapText="1"/>
    </xf>
    <xf numFmtId="3" fontId="8" fillId="0" borderId="5" xfId="0" applyNumberFormat="1" applyFont="1" applyFill="1" applyBorder="1" applyAlignment="1" applyProtection="1">
      <alignment horizontal="right" wrapText="1"/>
    </xf>
    <xf numFmtId="167" fontId="0" fillId="0" borderId="4" xfId="5" applyNumberFormat="1" applyFont="1" applyBorder="1"/>
    <xf numFmtId="3" fontId="0" fillId="0" borderId="10" xfId="0" applyNumberFormat="1" applyBorder="1"/>
    <xf numFmtId="177" fontId="20" fillId="0" borderId="0" xfId="0" applyNumberFormat="1" applyFont="1" applyFill="1" applyBorder="1"/>
    <xf numFmtId="3" fontId="36" fillId="0" borderId="0" xfId="7" applyNumberFormat="1" applyFont="1" applyAlignment="1">
      <alignment horizontal="right" indent="1"/>
    </xf>
    <xf numFmtId="164" fontId="0" fillId="0" borderId="4" xfId="0" applyNumberFormat="1" applyBorder="1"/>
    <xf numFmtId="3" fontId="8" fillId="6" borderId="1" xfId="3" applyNumberFormat="1" applyFont="1" applyFill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3" fontId="8" fillId="0" borderId="0" xfId="3" applyNumberFormat="1" applyFont="1" applyBorder="1" applyAlignment="1">
      <alignment horizontal="center"/>
    </xf>
    <xf numFmtId="49" fontId="8" fillId="0" borderId="0" xfId="2" applyNumberFormat="1" applyFont="1" applyBorder="1" applyAlignment="1">
      <alignment horizontal="center"/>
    </xf>
    <xf numFmtId="0" fontId="8" fillId="0" borderId="0" xfId="2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3" fontId="8" fillId="0" borderId="1" xfId="3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3" fontId="8" fillId="6" borderId="0" xfId="3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8" fillId="0" borderId="0" xfId="3" quotePrefix="1" applyNumberFormat="1" applyFont="1" applyBorder="1" applyAlignment="1">
      <alignment horizontal="center"/>
    </xf>
    <xf numFmtId="3" fontId="8" fillId="0" borderId="0" xfId="2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1" xfId="2" applyFont="1" applyBorder="1" applyAlignment="1">
      <alignment horizontal="center" wrapText="1"/>
    </xf>
    <xf numFmtId="0" fontId="8" fillId="9" borderId="0" xfId="0" applyFont="1" applyFill="1" applyBorder="1" applyAlignment="1">
      <alignment horizontal="center"/>
    </xf>
    <xf numFmtId="3" fontId="8" fillId="0" borderId="3" xfId="3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3" fontId="8" fillId="9" borderId="3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1" fillId="0" borderId="4" xfId="0" applyNumberFormat="1" applyFont="1" applyBorder="1"/>
    <xf numFmtId="3" fontId="8" fillId="0" borderId="11" xfId="0" applyNumberFormat="1" applyFont="1" applyFill="1" applyBorder="1" applyAlignment="1" applyProtection="1">
      <alignment horizontal="right" wrapText="1"/>
    </xf>
    <xf numFmtId="3" fontId="8" fillId="0" borderId="12" xfId="0" applyNumberFormat="1" applyFont="1" applyFill="1" applyBorder="1" applyAlignment="1" applyProtection="1">
      <alignment horizontal="right" wrapText="1"/>
    </xf>
    <xf numFmtId="3" fontId="8" fillId="0" borderId="0" xfId="0" applyNumberFormat="1" applyFont="1" applyFill="1" applyBorder="1" applyAlignment="1" applyProtection="1">
      <alignment horizontal="right" wrapText="1"/>
    </xf>
    <xf numFmtId="164" fontId="1" fillId="0" borderId="0" xfId="7" applyNumberFormat="1" applyFont="1" applyFill="1" applyBorder="1"/>
    <xf numFmtId="164" fontId="30" fillId="0" borderId="8" xfId="1" applyNumberFormat="1" applyFont="1" applyBorder="1"/>
    <xf numFmtId="3" fontId="8" fillId="0" borderId="0" xfId="11" applyNumberFormat="1" applyFont="1" applyFill="1" applyBorder="1"/>
    <xf numFmtId="3" fontId="8" fillId="0" borderId="0" xfId="1" applyNumberFormat="1" applyFont="1" applyFill="1" applyBorder="1"/>
  </cellXfs>
  <cellStyles count="14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4" xfId="13" xr:uid="{C78843C7-AB92-441F-B839-B01C6EF3273B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Kristiansund</c:v>
                </c:pt>
                <c:pt idx="1">
                  <c:v>Molde</c:v>
                </c:pt>
                <c:pt idx="2">
                  <c:v>Ålesund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</c:strCache>
            </c:strRef>
          </c:cat>
          <c:val>
            <c:numRef>
              <c:f>komm!$F$31:$F$56</c:f>
              <c:numCache>
                <c:formatCode>0.0\ %</c:formatCode>
                <c:ptCount val="26"/>
                <c:pt idx="0">
                  <c:v>0.86519823302621424</c:v>
                </c:pt>
                <c:pt idx="1">
                  <c:v>0.94912134818695582</c:v>
                </c:pt>
                <c:pt idx="2">
                  <c:v>0.9744937226542425</c:v>
                </c:pt>
                <c:pt idx="3">
                  <c:v>0.86061168537210286</c:v>
                </c:pt>
                <c:pt idx="4">
                  <c:v>0.92563766515289414</c:v>
                </c:pt>
                <c:pt idx="5">
                  <c:v>1.0785233896850406</c:v>
                </c:pt>
                <c:pt idx="6">
                  <c:v>1.0221897799287365</c:v>
                </c:pt>
                <c:pt idx="7">
                  <c:v>0.79242898509581527</c:v>
                </c:pt>
                <c:pt idx="8">
                  <c:v>0.82048439174201482</c:v>
                </c:pt>
                <c:pt idx="9">
                  <c:v>0.88538737976326454</c:v>
                </c:pt>
                <c:pt idx="10">
                  <c:v>0.8352439144031909</c:v>
                </c:pt>
                <c:pt idx="11">
                  <c:v>0.82127554864312025</c:v>
                </c:pt>
                <c:pt idx="12">
                  <c:v>0.90261264701645427</c:v>
                </c:pt>
                <c:pt idx="13">
                  <c:v>0.93698928163972472</c:v>
                </c:pt>
                <c:pt idx="14">
                  <c:v>0.87187490362934128</c:v>
                </c:pt>
                <c:pt idx="15">
                  <c:v>0.93785087073568318</c:v>
                </c:pt>
                <c:pt idx="16">
                  <c:v>0.90499722832175855</c:v>
                </c:pt>
                <c:pt idx="17">
                  <c:v>0.80173421426086711</c:v>
                </c:pt>
                <c:pt idx="18">
                  <c:v>0.78457213213525612</c:v>
                </c:pt>
                <c:pt idx="19">
                  <c:v>0.93197496220607079</c:v>
                </c:pt>
                <c:pt idx="20">
                  <c:v>0.7710328182450259</c:v>
                </c:pt>
                <c:pt idx="21">
                  <c:v>0.8397653180292205</c:v>
                </c:pt>
                <c:pt idx="22">
                  <c:v>0.85959239680078103</c:v>
                </c:pt>
                <c:pt idx="23">
                  <c:v>0.77391653948557482</c:v>
                </c:pt>
                <c:pt idx="24">
                  <c:v>0.88311598889962017</c:v>
                </c:pt>
                <c:pt idx="25">
                  <c:v>0.81577331764174132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Kristiansund</c:v>
                </c:pt>
                <c:pt idx="1">
                  <c:v>Molde</c:v>
                </c:pt>
                <c:pt idx="2">
                  <c:v>Ålesund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</c:strCache>
            </c:strRef>
          </c:cat>
          <c:val>
            <c:numRef>
              <c:f>komm!$P$31:$P$56</c:f>
              <c:numCache>
                <c:formatCode>0.0\ %</c:formatCode>
                <c:ptCount val="26"/>
                <c:pt idx="0">
                  <c:v>0.94680635522248635</c:v>
                </c:pt>
                <c:pt idx="1">
                  <c:v>0.96819498284595829</c:v>
                </c:pt>
                <c:pt idx="2">
                  <c:v>0.97834393263287267</c:v>
                </c:pt>
                <c:pt idx="3">
                  <c:v>0.94657702783978082</c:v>
                </c:pt>
                <c:pt idx="4">
                  <c:v>0.95880150963233346</c:v>
                </c:pt>
                <c:pt idx="5">
                  <c:v>1.019955799445192</c:v>
                </c:pt>
                <c:pt idx="6">
                  <c:v>0.99742235554267045</c:v>
                </c:pt>
                <c:pt idx="7">
                  <c:v>0.94316789282596658</c:v>
                </c:pt>
                <c:pt idx="8">
                  <c:v>0.94457066315827654</c:v>
                </c:pt>
                <c:pt idx="9">
                  <c:v>0.94781581255933911</c:v>
                </c:pt>
                <c:pt idx="10">
                  <c:v>0.94530863929133513</c:v>
                </c:pt>
                <c:pt idx="11">
                  <c:v>0.94461022100333203</c:v>
                </c:pt>
                <c:pt idx="12">
                  <c:v>0.94959150237775747</c:v>
                </c:pt>
                <c:pt idx="13">
                  <c:v>0.96334215622706554</c:v>
                </c:pt>
                <c:pt idx="14">
                  <c:v>0.94714018875264294</c:v>
                </c:pt>
                <c:pt idx="15">
                  <c:v>0.96368679186544903</c:v>
                </c:pt>
                <c:pt idx="16">
                  <c:v>0.95054533489987914</c:v>
                </c:pt>
                <c:pt idx="17">
                  <c:v>0.94363315428421923</c:v>
                </c:pt>
                <c:pt idx="18">
                  <c:v>0.9427750501779385</c:v>
                </c:pt>
                <c:pt idx="19">
                  <c:v>0.96133642845360423</c:v>
                </c:pt>
                <c:pt idx="20">
                  <c:v>0.94209808448342713</c:v>
                </c:pt>
                <c:pt idx="21">
                  <c:v>0.94553470947263674</c:v>
                </c:pt>
                <c:pt idx="22">
                  <c:v>0.94652606341121481</c:v>
                </c:pt>
                <c:pt idx="23">
                  <c:v>0.94224227054545462</c:v>
                </c:pt>
                <c:pt idx="24">
                  <c:v>0.94770224301615669</c:v>
                </c:pt>
                <c:pt idx="25">
                  <c:v>0.94433510945326282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Tromsø</c:v>
                </c:pt>
                <c:pt idx="1">
                  <c:v>Harstad</c:v>
                </c:pt>
                <c:pt idx="2">
                  <c:v>Alta</c:v>
                </c:pt>
                <c:pt idx="3">
                  <c:v>Vardø</c:v>
                </c:pt>
                <c:pt idx="4">
                  <c:v>Vadsø</c:v>
                </c:pt>
                <c:pt idx="5">
                  <c:v>Hammerfest</c:v>
                </c:pt>
                <c:pt idx="6">
                  <c:v>Kvæfjord</c:v>
                </c:pt>
                <c:pt idx="7">
                  <c:v>Tjeldsund</c:v>
                </c:pt>
                <c:pt idx="8">
                  <c:v>Ibestad</c:v>
                </c:pt>
                <c:pt idx="9">
                  <c:v>Gratangen</c:v>
                </c:pt>
                <c:pt idx="10">
                  <c:v>Lavangen</c:v>
                </c:pt>
                <c:pt idx="11">
                  <c:v>Bardu</c:v>
                </c:pt>
                <c:pt idx="12">
                  <c:v>Salangen</c:v>
                </c:pt>
                <c:pt idx="13">
                  <c:v>Målselv</c:v>
                </c:pt>
                <c:pt idx="14">
                  <c:v>Sørreisa</c:v>
                </c:pt>
                <c:pt idx="15">
                  <c:v>Dyrøy</c:v>
                </c:pt>
                <c:pt idx="16">
                  <c:v>Senja</c:v>
                </c:pt>
                <c:pt idx="17">
                  <c:v>Balsfjord</c:v>
                </c:pt>
                <c:pt idx="18">
                  <c:v>Karlsøy</c:v>
                </c:pt>
                <c:pt idx="19">
                  <c:v>Lyngen</c:v>
                </c:pt>
                <c:pt idx="20">
                  <c:v>Storfjord</c:v>
                </c:pt>
                <c:pt idx="21">
                  <c:v>Kåfjord</c:v>
                </c:pt>
                <c:pt idx="22">
                  <c:v>Skjervøy</c:v>
                </c:pt>
                <c:pt idx="23">
                  <c:v>Nordreisa</c:v>
                </c:pt>
                <c:pt idx="24">
                  <c:v>Kvænangen</c:v>
                </c:pt>
                <c:pt idx="25">
                  <c:v>Kautokeino</c:v>
                </c:pt>
                <c:pt idx="26">
                  <c:v>Loppa</c:v>
                </c:pt>
                <c:pt idx="27">
                  <c:v>Hasvik</c:v>
                </c:pt>
                <c:pt idx="28">
                  <c:v>Måsøy</c:v>
                </c:pt>
                <c:pt idx="29">
                  <c:v>Nordkapp</c:v>
                </c:pt>
                <c:pt idx="30">
                  <c:v>Porsanger</c:v>
                </c:pt>
                <c:pt idx="31">
                  <c:v>Karasjok</c:v>
                </c:pt>
                <c:pt idx="32">
                  <c:v>Lebesby</c:v>
                </c:pt>
                <c:pt idx="33">
                  <c:v>Gamvik</c:v>
                </c:pt>
                <c:pt idx="34">
                  <c:v>Berlevåg</c:v>
                </c:pt>
                <c:pt idx="35">
                  <c:v>Tana</c:v>
                </c:pt>
                <c:pt idx="36">
                  <c:v>Nesseby</c:v>
                </c:pt>
                <c:pt idx="37">
                  <c:v>Båtsfjord</c:v>
                </c:pt>
                <c:pt idx="38">
                  <c:v>Sør-Varanger</c:v>
                </c:pt>
              </c:strCache>
            </c:strRef>
          </c:cat>
          <c:val>
            <c:numRef>
              <c:f>komm!$F$324:$F$362</c:f>
              <c:numCache>
                <c:formatCode>0.0\ %</c:formatCode>
                <c:ptCount val="39"/>
                <c:pt idx="0">
                  <c:v>0.98140887019596834</c:v>
                </c:pt>
                <c:pt idx="1">
                  <c:v>0.85320955100955642</c:v>
                </c:pt>
                <c:pt idx="2">
                  <c:v>0.86273679508538081</c:v>
                </c:pt>
                <c:pt idx="3">
                  <c:v>0.72449744068778366</c:v>
                </c:pt>
                <c:pt idx="4">
                  <c:v>0.83487164449043749</c:v>
                </c:pt>
                <c:pt idx="5">
                  <c:v>0.91095732632084536</c:v>
                </c:pt>
                <c:pt idx="6">
                  <c:v>0.71432205957087558</c:v>
                </c:pt>
                <c:pt idx="7">
                  <c:v>0.74550135989609434</c:v>
                </c:pt>
                <c:pt idx="8">
                  <c:v>0.81192784821011332</c:v>
                </c:pt>
                <c:pt idx="9">
                  <c:v>0.7960271803047464</c:v>
                </c:pt>
                <c:pt idx="10">
                  <c:v>0.65897332235461437</c:v>
                </c:pt>
                <c:pt idx="11">
                  <c:v>0.97165102779431423</c:v>
                </c:pt>
                <c:pt idx="12">
                  <c:v>0.80813702116601216</c:v>
                </c:pt>
                <c:pt idx="13">
                  <c:v>0.91527514302964486</c:v>
                </c:pt>
                <c:pt idx="14">
                  <c:v>0.79150353911202298</c:v>
                </c:pt>
                <c:pt idx="15">
                  <c:v>0.71946895898206775</c:v>
                </c:pt>
                <c:pt idx="16">
                  <c:v>0.8192690841491912</c:v>
                </c:pt>
                <c:pt idx="17">
                  <c:v>0.72112798122479815</c:v>
                </c:pt>
                <c:pt idx="18">
                  <c:v>0.80382030528901427</c:v>
                </c:pt>
                <c:pt idx="19">
                  <c:v>0.71105454414237079</c:v>
                </c:pt>
                <c:pt idx="20">
                  <c:v>0.89875665661176229</c:v>
                </c:pt>
                <c:pt idx="21">
                  <c:v>0.7647260526467996</c:v>
                </c:pt>
                <c:pt idx="22">
                  <c:v>0.78889959031033563</c:v>
                </c:pt>
                <c:pt idx="23">
                  <c:v>0.77587839224493782</c:v>
                </c:pt>
                <c:pt idx="24">
                  <c:v>0.78297892004798042</c:v>
                </c:pt>
                <c:pt idx="25">
                  <c:v>0.60779503420844005</c:v>
                </c:pt>
                <c:pt idx="26">
                  <c:v>0.70984657393154837</c:v>
                </c:pt>
                <c:pt idx="27">
                  <c:v>0.72484471893172631</c:v>
                </c:pt>
                <c:pt idx="28">
                  <c:v>0.91319100354135996</c:v>
                </c:pt>
                <c:pt idx="29">
                  <c:v>0.86488186970723702</c:v>
                </c:pt>
                <c:pt idx="30">
                  <c:v>0.80180637929712073</c:v>
                </c:pt>
                <c:pt idx="31">
                  <c:v>0.70304642248209437</c:v>
                </c:pt>
                <c:pt idx="32">
                  <c:v>0.94120522783889493</c:v>
                </c:pt>
                <c:pt idx="33">
                  <c:v>0.78247003902623058</c:v>
                </c:pt>
                <c:pt idx="34">
                  <c:v>0.83925640846425964</c:v>
                </c:pt>
                <c:pt idx="35">
                  <c:v>0.78378264081245375</c:v>
                </c:pt>
                <c:pt idx="36">
                  <c:v>0.66230277040517993</c:v>
                </c:pt>
                <c:pt idx="37">
                  <c:v>0.87354958349551037</c:v>
                </c:pt>
                <c:pt idx="38">
                  <c:v>0.83939482195735582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Tromsø</c:v>
                </c:pt>
                <c:pt idx="1">
                  <c:v>Harstad</c:v>
                </c:pt>
                <c:pt idx="2">
                  <c:v>Alta</c:v>
                </c:pt>
                <c:pt idx="3">
                  <c:v>Vardø</c:v>
                </c:pt>
                <c:pt idx="4">
                  <c:v>Vadsø</c:v>
                </c:pt>
                <c:pt idx="5">
                  <c:v>Hammerfest</c:v>
                </c:pt>
                <c:pt idx="6">
                  <c:v>Kvæfjord</c:v>
                </c:pt>
                <c:pt idx="7">
                  <c:v>Tjeldsund</c:v>
                </c:pt>
                <c:pt idx="8">
                  <c:v>Ibestad</c:v>
                </c:pt>
                <c:pt idx="9">
                  <c:v>Gratangen</c:v>
                </c:pt>
                <c:pt idx="10">
                  <c:v>Lavangen</c:v>
                </c:pt>
                <c:pt idx="11">
                  <c:v>Bardu</c:v>
                </c:pt>
                <c:pt idx="12">
                  <c:v>Salangen</c:v>
                </c:pt>
                <c:pt idx="13">
                  <c:v>Målselv</c:v>
                </c:pt>
                <c:pt idx="14">
                  <c:v>Sørreisa</c:v>
                </c:pt>
                <c:pt idx="15">
                  <c:v>Dyrøy</c:v>
                </c:pt>
                <c:pt idx="16">
                  <c:v>Senja</c:v>
                </c:pt>
                <c:pt idx="17">
                  <c:v>Balsfjord</c:v>
                </c:pt>
                <c:pt idx="18">
                  <c:v>Karlsøy</c:v>
                </c:pt>
                <c:pt idx="19">
                  <c:v>Lyngen</c:v>
                </c:pt>
                <c:pt idx="20">
                  <c:v>Storfjord</c:v>
                </c:pt>
                <c:pt idx="21">
                  <c:v>Kåfjord</c:v>
                </c:pt>
                <c:pt idx="22">
                  <c:v>Skjervøy</c:v>
                </c:pt>
                <c:pt idx="23">
                  <c:v>Nordreisa</c:v>
                </c:pt>
                <c:pt idx="24">
                  <c:v>Kvænangen</c:v>
                </c:pt>
                <c:pt idx="25">
                  <c:v>Kautokeino</c:v>
                </c:pt>
                <c:pt idx="26">
                  <c:v>Loppa</c:v>
                </c:pt>
                <c:pt idx="27">
                  <c:v>Hasvik</c:v>
                </c:pt>
                <c:pt idx="28">
                  <c:v>Måsøy</c:v>
                </c:pt>
                <c:pt idx="29">
                  <c:v>Nordkapp</c:v>
                </c:pt>
                <c:pt idx="30">
                  <c:v>Porsanger</c:v>
                </c:pt>
                <c:pt idx="31">
                  <c:v>Karasjok</c:v>
                </c:pt>
                <c:pt idx="32">
                  <c:v>Lebesby</c:v>
                </c:pt>
                <c:pt idx="33">
                  <c:v>Gamvik</c:v>
                </c:pt>
                <c:pt idx="34">
                  <c:v>Berlevåg</c:v>
                </c:pt>
                <c:pt idx="35">
                  <c:v>Tana</c:v>
                </c:pt>
                <c:pt idx="36">
                  <c:v>Nesseby</c:v>
                </c:pt>
                <c:pt idx="37">
                  <c:v>Båtsfjord</c:v>
                </c:pt>
                <c:pt idx="38">
                  <c:v>Sør-Varanger</c:v>
                </c:pt>
              </c:strCache>
            </c:strRef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0.98110999164956325</c:v>
                </c:pt>
                <c:pt idx="1">
                  <c:v>0.94620692112165361</c:v>
                </c:pt>
                <c:pt idx="2">
                  <c:v>0.94668328332544482</c:v>
                </c:pt>
                <c:pt idx="3">
                  <c:v>0.93977131560556471</c:v>
                </c:pt>
                <c:pt idx="4">
                  <c:v>0.94529002579569765</c:v>
                </c:pt>
                <c:pt idx="5">
                  <c:v>0.95292937409951395</c:v>
                </c:pt>
                <c:pt idx="6">
                  <c:v>0.93926254654971952</c:v>
                </c:pt>
                <c:pt idx="7">
                  <c:v>0.94082151156598037</c:v>
                </c:pt>
                <c:pt idx="8">
                  <c:v>0.94414283598168158</c:v>
                </c:pt>
                <c:pt idx="9">
                  <c:v>0.94334780258641326</c:v>
                </c:pt>
                <c:pt idx="10">
                  <c:v>0.93649510968890648</c:v>
                </c:pt>
                <c:pt idx="11">
                  <c:v>0.97720685468890156</c:v>
                </c:pt>
                <c:pt idx="12">
                  <c:v>0.94395329462947664</c:v>
                </c:pt>
                <c:pt idx="13">
                  <c:v>0.95465650078303377</c:v>
                </c:pt>
                <c:pt idx="14">
                  <c:v>0.94312162052677706</c:v>
                </c:pt>
                <c:pt idx="15">
                  <c:v>0.93951989152027915</c:v>
                </c:pt>
                <c:pt idx="16">
                  <c:v>0.94450989777863559</c:v>
                </c:pt>
                <c:pt idx="17">
                  <c:v>0.93960284263241556</c:v>
                </c:pt>
                <c:pt idx="18">
                  <c:v>0.94373745883562654</c:v>
                </c:pt>
                <c:pt idx="19">
                  <c:v>0.93909917077829419</c:v>
                </c:pt>
                <c:pt idx="20">
                  <c:v>0.94848427640176403</c:v>
                </c:pt>
                <c:pt idx="21">
                  <c:v>0.94178274620351576</c:v>
                </c:pt>
                <c:pt idx="22">
                  <c:v>0.94299142308669237</c:v>
                </c:pt>
                <c:pt idx="23">
                  <c:v>0.94234036318342274</c:v>
                </c:pt>
                <c:pt idx="24">
                  <c:v>0.9426953895735749</c:v>
                </c:pt>
                <c:pt idx="25">
                  <c:v>0.93393619528159777</c:v>
                </c:pt>
                <c:pt idx="26">
                  <c:v>0.93903877226775301</c:v>
                </c:pt>
                <c:pt idx="27">
                  <c:v>0.93978867951776202</c:v>
                </c:pt>
                <c:pt idx="28">
                  <c:v>0.95382284498771974</c:v>
                </c:pt>
                <c:pt idx="29">
                  <c:v>0.94679053705653748</c:v>
                </c:pt>
                <c:pt idx="30">
                  <c:v>0.94363676253603179</c:v>
                </c:pt>
                <c:pt idx="31">
                  <c:v>0.93869876469528046</c:v>
                </c:pt>
                <c:pt idx="32">
                  <c:v>0.96502853470673366</c:v>
                </c:pt>
                <c:pt idx="33">
                  <c:v>0.94266994552248728</c:v>
                </c:pt>
                <c:pt idx="34">
                  <c:v>0.94550926399438884</c:v>
                </c:pt>
                <c:pt idx="35">
                  <c:v>0.94273557561179844</c:v>
                </c:pt>
                <c:pt idx="36">
                  <c:v>0.93666158209143469</c:v>
                </c:pt>
                <c:pt idx="37">
                  <c:v>0.94722392274595124</c:v>
                </c:pt>
                <c:pt idx="38">
                  <c:v>0.94551618466904341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2018-2019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tabellalle!$C$23:$C$37</c:f>
              <c:numCache>
                <c:formatCode>0.0\ %</c:formatCode>
                <c:ptCount val="15"/>
                <c:pt idx="0">
                  <c:v>4.9639711769415534E-2</c:v>
                </c:pt>
                <c:pt idx="1">
                  <c:v>5.0998956453042275E-2</c:v>
                </c:pt>
                <c:pt idx="2">
                  <c:v>4.529658581192194E-2</c:v>
                </c:pt>
                <c:pt idx="3">
                  <c:v>4.3856291671998185E-2</c:v>
                </c:pt>
                <c:pt idx="4">
                  <c:v>4.1595956792621638E-2</c:v>
                </c:pt>
                <c:pt idx="5">
                  <c:v>4.0420930008418191E-2</c:v>
                </c:pt>
                <c:pt idx="6">
                  <c:v>3.8394161473502254E-2</c:v>
                </c:pt>
                <c:pt idx="7">
                  <c:v>3.5749173999527997E-2</c:v>
                </c:pt>
                <c:pt idx="8">
                  <c:v>3.7530420719007189E-2</c:v>
                </c:pt>
                <c:pt idx="9">
                  <c:v>3.3472386974800893E-2</c:v>
                </c:pt>
                <c:pt idx="10">
                  <c:v>4.6121616369663977E-2</c:v>
                </c:pt>
                <c:pt idx="11">
                  <c:v>4.6664745379349531E-2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2019-2020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tabellalle!$D$23:$D$37</c:f>
              <c:numCache>
                <c:formatCode>0.0\ %</c:formatCode>
                <c:ptCount val="15"/>
                <c:pt idx="0">
                  <c:v>3.0746113615962672E-2</c:v>
                </c:pt>
                <c:pt idx="1">
                  <c:v>2.6474443429102629E-2</c:v>
                </c:pt>
                <c:pt idx="2">
                  <c:v>1.5979408592894182E-2</c:v>
                </c:pt>
                <c:pt idx="3">
                  <c:v>1.1582888104399681E-2</c:v>
                </c:pt>
                <c:pt idx="4">
                  <c:v>-3.5277100205936024E-2</c:v>
                </c:pt>
                <c:pt idx="5">
                  <c:v>-2.2991003673369984E-2</c:v>
                </c:pt>
                <c:pt idx="6">
                  <c:v>4.1055409585105422E-3</c:v>
                </c:pt>
                <c:pt idx="7">
                  <c:v>5.640009789606863E-3</c:v>
                </c:pt>
                <c:pt idx="8">
                  <c:v>-9.4198804596434154E-4</c:v>
                </c:pt>
                <c:pt idx="9">
                  <c:v>7.7850546456893538E-4</c:v>
                </c:pt>
                <c:pt idx="12">
                  <c:v>1.2746194711539182E-2</c:v>
                </c:pt>
                <c:pt idx="13">
                  <c:v>-1.39405992056376E-2</c:v>
                </c:pt>
                <c:pt idx="14">
                  <c:v>-3.3011505294063279E-3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2018-2019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tabellalle!$G$23:$G$37</c:f>
              <c:numCache>
                <c:formatCode>0.0\ %</c:formatCode>
                <c:ptCount val="15"/>
                <c:pt idx="0">
                  <c:v>4.4899297713702317E-2</c:v>
                </c:pt>
                <c:pt idx="1">
                  <c:v>4.6184918353063917E-2</c:v>
                </c:pt>
                <c:pt idx="2">
                  <c:v>4.0905092567784254E-2</c:v>
                </c:pt>
                <c:pt idx="3">
                  <c:v>3.9957336737771437E-2</c:v>
                </c:pt>
                <c:pt idx="4">
                  <c:v>3.7511853758293266E-2</c:v>
                </c:pt>
                <c:pt idx="5">
                  <c:v>3.6340993108159449E-2</c:v>
                </c:pt>
                <c:pt idx="6">
                  <c:v>3.4307054189664593E-2</c:v>
                </c:pt>
                <c:pt idx="7">
                  <c:v>3.1646345577987518E-2</c:v>
                </c:pt>
                <c:pt idx="8">
                  <c:v>3.3474628757003154E-2</c:v>
                </c:pt>
                <c:pt idx="9">
                  <c:v>2.975949763816324E-2</c:v>
                </c:pt>
                <c:pt idx="10">
                  <c:v>5.0067295399548552E-2</c:v>
                </c:pt>
                <c:pt idx="11">
                  <c:v>5.0565621820177514E-2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2019-2020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tabellalle!$H$23:$H$37</c:f>
              <c:numCache>
                <c:formatCode>0.0\ %</c:formatCode>
                <c:ptCount val="15"/>
                <c:pt idx="0">
                  <c:v>2.6398549428736897E-2</c:v>
                </c:pt>
                <c:pt idx="1">
                  <c:v>2.2562749033607651E-2</c:v>
                </c:pt>
                <c:pt idx="2">
                  <c:v>1.4934014244971374E-2</c:v>
                </c:pt>
                <c:pt idx="3">
                  <c:v>1.0104384462184084E-2</c:v>
                </c:pt>
                <c:pt idx="4">
                  <c:v>-5.2112404672988707E-2</c:v>
                </c:pt>
                <c:pt idx="5">
                  <c:v>-3.9963550671534682E-2</c:v>
                </c:pt>
                <c:pt idx="6">
                  <c:v>-1.4943817671916276E-2</c:v>
                </c:pt>
                <c:pt idx="7">
                  <c:v>-1.3261331612922787E-2</c:v>
                </c:pt>
                <c:pt idx="8">
                  <c:v>-2.0615363952366648E-2</c:v>
                </c:pt>
                <c:pt idx="9">
                  <c:v>-1.9177454835129955E-2</c:v>
                </c:pt>
                <c:pt idx="12">
                  <c:v>7.6374995496790894E-3</c:v>
                </c:pt>
                <c:pt idx="13">
                  <c:v>-2.9640250363059673E-2</c:v>
                </c:pt>
                <c:pt idx="14">
                  <c:v>-1.7119479400002378E-2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Eigersund</c:v>
                </c:pt>
                <c:pt idx="1">
                  <c:v>Stavanger</c:v>
                </c:pt>
                <c:pt idx="2">
                  <c:v>Haugesund</c:v>
                </c:pt>
                <c:pt idx="3">
                  <c:v>Sandnes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Strand</c:v>
                </c:pt>
                <c:pt idx="14">
                  <c:v>Hjelmeland</c:v>
                </c:pt>
                <c:pt idx="15">
                  <c:v>Suldal</c:v>
                </c:pt>
                <c:pt idx="16">
                  <c:v>Sauda</c:v>
                </c:pt>
                <c:pt idx="17">
                  <c:v>Kvitsøy</c:v>
                </c:pt>
                <c:pt idx="18">
                  <c:v>Bokn</c:v>
                </c:pt>
                <c:pt idx="19">
                  <c:v>Tysvær</c:v>
                </c:pt>
                <c:pt idx="20">
                  <c:v>Karmøy</c:v>
                </c:pt>
                <c:pt idx="21">
                  <c:v>Utsira</c:v>
                </c:pt>
                <c:pt idx="22">
                  <c:v>Vindafjord</c:v>
                </c:pt>
              </c:strCache>
            </c:strRef>
          </c:cat>
          <c:val>
            <c:numRef>
              <c:f>komm!$F$8:$F$30</c:f>
              <c:numCache>
                <c:formatCode>0.0\ %</c:formatCode>
                <c:ptCount val="23"/>
                <c:pt idx="0">
                  <c:v>1.0508336587596927</c:v>
                </c:pt>
                <c:pt idx="1">
                  <c:v>1.2291899554668955</c:v>
                </c:pt>
                <c:pt idx="2">
                  <c:v>0.95560361050212128</c:v>
                </c:pt>
                <c:pt idx="3">
                  <c:v>0.99786588636730678</c:v>
                </c:pt>
                <c:pt idx="4">
                  <c:v>0.8301111956868672</c:v>
                </c:pt>
                <c:pt idx="5">
                  <c:v>0.7810796199630301</c:v>
                </c:pt>
                <c:pt idx="6">
                  <c:v>0.82944343083475014</c:v>
                </c:pt>
                <c:pt idx="7">
                  <c:v>0.8410832086214336</c:v>
                </c:pt>
                <c:pt idx="8">
                  <c:v>0.93403435842336113</c:v>
                </c:pt>
                <c:pt idx="9">
                  <c:v>0.95546202360660315</c:v>
                </c:pt>
                <c:pt idx="10">
                  <c:v>0.87289841634422638</c:v>
                </c:pt>
                <c:pt idx="11">
                  <c:v>1.2524409010301472</c:v>
                </c:pt>
                <c:pt idx="12">
                  <c:v>1.098586604399421</c:v>
                </c:pt>
                <c:pt idx="13">
                  <c:v>0.88281128876853121</c:v>
                </c:pt>
                <c:pt idx="14">
                  <c:v>1.2096317769577427</c:v>
                </c:pt>
                <c:pt idx="15">
                  <c:v>1.3561417644776799</c:v>
                </c:pt>
                <c:pt idx="16">
                  <c:v>1.031757232295448</c:v>
                </c:pt>
                <c:pt idx="17">
                  <c:v>0.85851859724641966</c:v>
                </c:pt>
                <c:pt idx="18">
                  <c:v>0.88778940528268158</c:v>
                </c:pt>
                <c:pt idx="19">
                  <c:v>0.85564085233163178</c:v>
                </c:pt>
                <c:pt idx="20">
                  <c:v>0.85160974287634028</c:v>
                </c:pt>
                <c:pt idx="21">
                  <c:v>0.97546905571103826</c:v>
                </c:pt>
                <c:pt idx="22">
                  <c:v>1.1658073230366346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Eigersund</c:v>
                </c:pt>
                <c:pt idx="1">
                  <c:v>Stavanger</c:v>
                </c:pt>
                <c:pt idx="2">
                  <c:v>Haugesund</c:v>
                </c:pt>
                <c:pt idx="3">
                  <c:v>Sandnes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Strand</c:v>
                </c:pt>
                <c:pt idx="14">
                  <c:v>Hjelmeland</c:v>
                </c:pt>
                <c:pt idx="15">
                  <c:v>Suldal</c:v>
                </c:pt>
                <c:pt idx="16">
                  <c:v>Sauda</c:v>
                </c:pt>
                <c:pt idx="17">
                  <c:v>Kvitsøy</c:v>
                </c:pt>
                <c:pt idx="18">
                  <c:v>Bokn</c:v>
                </c:pt>
                <c:pt idx="19">
                  <c:v>Tysvær</c:v>
                </c:pt>
                <c:pt idx="20">
                  <c:v>Karmøy</c:v>
                </c:pt>
                <c:pt idx="21">
                  <c:v>Utsira</c:v>
                </c:pt>
                <c:pt idx="22">
                  <c:v>Vindafjord</c:v>
                </c:pt>
              </c:strCache>
            </c:strRef>
          </c:cat>
          <c:val>
            <c:numRef>
              <c:f>komm!$P$8:$P$30</c:f>
              <c:numCache>
                <c:formatCode>0.0\ %</c:formatCode>
                <c:ptCount val="23"/>
                <c:pt idx="0">
                  <c:v>1.0088799070750529</c:v>
                </c:pt>
                <c:pt idx="1">
                  <c:v>1.0802224257579338</c:v>
                </c:pt>
                <c:pt idx="2">
                  <c:v>0.9707878877720244</c:v>
                </c:pt>
                <c:pt idx="3">
                  <c:v>0.98769279811809851</c:v>
                </c:pt>
                <c:pt idx="4">
                  <c:v>0.9450520033555192</c:v>
                </c:pt>
                <c:pt idx="5">
                  <c:v>0.94260042456932736</c:v>
                </c:pt>
                <c:pt idx="6">
                  <c:v>0.94501861511291307</c:v>
                </c:pt>
                <c:pt idx="7">
                  <c:v>0.94560060400224744</c:v>
                </c:pt>
                <c:pt idx="8">
                  <c:v>0.9621601869405203</c:v>
                </c:pt>
                <c:pt idx="9">
                  <c:v>0.97073125301381702</c:v>
                </c:pt>
                <c:pt idx="10">
                  <c:v>0.94719136438838714</c:v>
                </c:pt>
                <c:pt idx="11">
                  <c:v>1.0895228039832348</c:v>
                </c:pt>
                <c:pt idx="12">
                  <c:v>1.0279810853309441</c:v>
                </c:pt>
                <c:pt idx="13">
                  <c:v>0.94768700800960237</c:v>
                </c:pt>
                <c:pt idx="14">
                  <c:v>1.0723991543542728</c:v>
                </c:pt>
                <c:pt idx="15">
                  <c:v>1.1310031493622477</c:v>
                </c:pt>
                <c:pt idx="16">
                  <c:v>1.0012493364893549</c:v>
                </c:pt>
                <c:pt idx="17">
                  <c:v>0.94647237343349677</c:v>
                </c:pt>
                <c:pt idx="18">
                  <c:v>0.94793591383530984</c:v>
                </c:pt>
                <c:pt idx="19">
                  <c:v>0.94632848618775767</c:v>
                </c:pt>
                <c:pt idx="20">
                  <c:v>0.94612693071499288</c:v>
                </c:pt>
                <c:pt idx="21">
                  <c:v>0.9787340658555912</c:v>
                </c:pt>
                <c:pt idx="22">
                  <c:v>1.0548693727858298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komm!$F$57:$F$97</c:f>
              <c:numCache>
                <c:formatCode>0.0\ %</c:formatCode>
                <c:ptCount val="41"/>
                <c:pt idx="0">
                  <c:v>0.97161481388837523</c:v>
                </c:pt>
                <c:pt idx="1">
                  <c:v>0.88361704145248166</c:v>
                </c:pt>
                <c:pt idx="2">
                  <c:v>0.87918342744333644</c:v>
                </c:pt>
                <c:pt idx="3">
                  <c:v>0.71717514359187873</c:v>
                </c:pt>
                <c:pt idx="4">
                  <c:v>0.7919027599856312</c:v>
                </c:pt>
                <c:pt idx="5">
                  <c:v>0.70825029399851291</c:v>
                </c:pt>
                <c:pt idx="6">
                  <c:v>0.79843245993887046</c:v>
                </c:pt>
                <c:pt idx="7">
                  <c:v>0.9002830921492524</c:v>
                </c:pt>
                <c:pt idx="8">
                  <c:v>0.81456595068886894</c:v>
                </c:pt>
                <c:pt idx="9">
                  <c:v>0.66867830345055845</c:v>
                </c:pt>
                <c:pt idx="10">
                  <c:v>0.82182661311384186</c:v>
                </c:pt>
                <c:pt idx="11">
                  <c:v>0.75015308452865515</c:v>
                </c:pt>
                <c:pt idx="12">
                  <c:v>0.72746619229004206</c:v>
                </c:pt>
                <c:pt idx="13">
                  <c:v>0.85947399871205665</c:v>
                </c:pt>
                <c:pt idx="14">
                  <c:v>0.74575577588055852</c:v>
                </c:pt>
                <c:pt idx="15">
                  <c:v>0.99474028007576099</c:v>
                </c:pt>
                <c:pt idx="16">
                  <c:v>0.87675035190261785</c:v>
                </c:pt>
                <c:pt idx="17">
                  <c:v>1.2290442526818439</c:v>
                </c:pt>
                <c:pt idx="18">
                  <c:v>1.0503943376531997</c:v>
                </c:pt>
                <c:pt idx="19">
                  <c:v>0.78283535534473447</c:v>
                </c:pt>
                <c:pt idx="20">
                  <c:v>0.96235561474417242</c:v>
                </c:pt>
                <c:pt idx="21">
                  <c:v>0.85551162152948235</c:v>
                </c:pt>
                <c:pt idx="22">
                  <c:v>0.92128820122643096</c:v>
                </c:pt>
                <c:pt idx="23">
                  <c:v>0.75389236105331203</c:v>
                </c:pt>
                <c:pt idx="24">
                  <c:v>0.86942100067379446</c:v>
                </c:pt>
                <c:pt idx="25">
                  <c:v>1.0577585553368885</c:v>
                </c:pt>
                <c:pt idx="26">
                  <c:v>0.86160992544166271</c:v>
                </c:pt>
                <c:pt idx="27">
                  <c:v>0.84247062061296141</c:v>
                </c:pt>
                <c:pt idx="28">
                  <c:v>0.71540045645535177</c:v>
                </c:pt>
                <c:pt idx="29">
                  <c:v>1.1588713180792312</c:v>
                </c:pt>
                <c:pt idx="30">
                  <c:v>0.94816300653361962</c:v>
                </c:pt>
                <c:pt idx="31">
                  <c:v>0.98321376612906919</c:v>
                </c:pt>
                <c:pt idx="32">
                  <c:v>0.8192140988490324</c:v>
                </c:pt>
                <c:pt idx="33">
                  <c:v>0.89360682742719511</c:v>
                </c:pt>
                <c:pt idx="34">
                  <c:v>0.82854816566906631</c:v>
                </c:pt>
                <c:pt idx="35">
                  <c:v>0.77421458128499443</c:v>
                </c:pt>
                <c:pt idx="36">
                  <c:v>0.90212984014981734</c:v>
                </c:pt>
                <c:pt idx="37">
                  <c:v>0.83711636343863138</c:v>
                </c:pt>
                <c:pt idx="38">
                  <c:v>0.83690713352794355</c:v>
                </c:pt>
                <c:pt idx="39">
                  <c:v>0.95458279928723944</c:v>
                </c:pt>
                <c:pt idx="40">
                  <c:v>0.90595711739284834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komm!$P$57:$P$97</c:f>
              <c:numCache>
                <c:formatCode>0.0\ %</c:formatCode>
                <c:ptCount val="41"/>
                <c:pt idx="0">
                  <c:v>0.97719236912652574</c:v>
                </c:pt>
                <c:pt idx="1">
                  <c:v>0.94772729564379976</c:v>
                </c:pt>
                <c:pt idx="2">
                  <c:v>0.94750561494334251</c:v>
                </c:pt>
                <c:pt idx="3">
                  <c:v>0.93940520075076972</c:v>
                </c:pt>
                <c:pt idx="4">
                  <c:v>0.94314158157045747</c:v>
                </c:pt>
                <c:pt idx="5">
                  <c:v>0.93895895827110143</c:v>
                </c:pt>
                <c:pt idx="6">
                  <c:v>0.94346806656811921</c:v>
                </c:pt>
                <c:pt idx="7">
                  <c:v>0.94865968043087656</c:v>
                </c:pt>
                <c:pt idx="8">
                  <c:v>0.94427474110561904</c:v>
                </c:pt>
                <c:pt idx="9">
                  <c:v>0.93698035874370378</c:v>
                </c:pt>
                <c:pt idx="10">
                  <c:v>0.94463777422686779</c:v>
                </c:pt>
                <c:pt idx="11">
                  <c:v>0.9410540977976084</c:v>
                </c:pt>
                <c:pt idx="12">
                  <c:v>0.939919753185678</c:v>
                </c:pt>
                <c:pt idx="13">
                  <c:v>0.9465201435067786</c:v>
                </c:pt>
                <c:pt idx="14">
                  <c:v>0.94083423236520369</c:v>
                </c:pt>
                <c:pt idx="15">
                  <c:v>0.98644255560148009</c:v>
                </c:pt>
                <c:pt idx="16">
                  <c:v>0.94738396116630663</c:v>
                </c:pt>
                <c:pt idx="17">
                  <c:v>1.0801641446439134</c:v>
                </c:pt>
                <c:pt idx="18">
                  <c:v>1.0087041786324558</c:v>
                </c:pt>
                <c:pt idx="19">
                  <c:v>0.94268821133841241</c:v>
                </c:pt>
                <c:pt idx="20">
                  <c:v>0.9734886894688447</c:v>
                </c:pt>
                <c:pt idx="21">
                  <c:v>0.94632202464764992</c:v>
                </c:pt>
                <c:pt idx="22">
                  <c:v>0.95706172406174839</c:v>
                </c:pt>
                <c:pt idx="23">
                  <c:v>0.94124106162384136</c:v>
                </c:pt>
                <c:pt idx="24">
                  <c:v>0.94701749360486542</c:v>
                </c:pt>
                <c:pt idx="25">
                  <c:v>1.0116498657059312</c:v>
                </c:pt>
                <c:pt idx="26">
                  <c:v>0.94662693984325896</c:v>
                </c:pt>
                <c:pt idx="27">
                  <c:v>0.94566997460182389</c:v>
                </c:pt>
                <c:pt idx="28">
                  <c:v>0.93931646639394351</c:v>
                </c:pt>
                <c:pt idx="29">
                  <c:v>1.0520949708028682</c:v>
                </c:pt>
                <c:pt idx="30">
                  <c:v>0.96781164618462356</c:v>
                </c:pt>
                <c:pt idx="31">
                  <c:v>0.98183195002280332</c:v>
                </c:pt>
                <c:pt idx="32">
                  <c:v>0.94450714851362738</c:v>
                </c:pt>
                <c:pt idx="33">
                  <c:v>0.94822678494253554</c:v>
                </c:pt>
                <c:pt idx="34">
                  <c:v>0.94497385185462923</c:v>
                </c:pt>
                <c:pt idx="35">
                  <c:v>0.94225717263542563</c:v>
                </c:pt>
                <c:pt idx="36">
                  <c:v>0.94939837963110274</c:v>
                </c:pt>
                <c:pt idx="37">
                  <c:v>0.94540226174310749</c:v>
                </c:pt>
                <c:pt idx="38">
                  <c:v>0.94539180024757308</c:v>
                </c:pt>
                <c:pt idx="39">
                  <c:v>0.97037956328607144</c:v>
                </c:pt>
                <c:pt idx="40">
                  <c:v>0.95092929052831521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 2020.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Drammen</c:v>
                </c:pt>
                <c:pt idx="5">
                  <c:v>Kongsberg</c:v>
                </c:pt>
                <c:pt idx="6">
                  <c:v>Ringerike</c:v>
                </c:pt>
                <c:pt idx="7">
                  <c:v>Hvaler</c:v>
                </c:pt>
                <c:pt idx="8">
                  <c:v>Aremark</c:v>
                </c:pt>
                <c:pt idx="9">
                  <c:v>Marker</c:v>
                </c:pt>
                <c:pt idx="10">
                  <c:v>Indre Østfold</c:v>
                </c:pt>
                <c:pt idx="11">
                  <c:v>Skiptvet</c:v>
                </c:pt>
                <c:pt idx="12">
                  <c:v>Rakkestad</c:v>
                </c:pt>
                <c:pt idx="13">
                  <c:v>Råde</c:v>
                </c:pt>
                <c:pt idx="14">
                  <c:v>Våler</c:v>
                </c:pt>
                <c:pt idx="15">
                  <c:v>Vestby</c:v>
                </c:pt>
                <c:pt idx="16">
                  <c:v>Nordre Follo</c:v>
                </c:pt>
                <c:pt idx="17">
                  <c:v>Ås</c:v>
                </c:pt>
                <c:pt idx="18">
                  <c:v>Frogn</c:v>
                </c:pt>
                <c:pt idx="19">
                  <c:v>Nesodden</c:v>
                </c:pt>
                <c:pt idx="20">
                  <c:v>Bærum</c:v>
                </c:pt>
                <c:pt idx="21">
                  <c:v>Asker</c:v>
                </c:pt>
                <c:pt idx="22">
                  <c:v>Aurskog-Høland</c:v>
                </c:pt>
                <c:pt idx="23">
                  <c:v>Rælingen</c:v>
                </c:pt>
                <c:pt idx="24">
                  <c:v>Enebakk</c:v>
                </c:pt>
                <c:pt idx="25">
                  <c:v>Lørenskog</c:v>
                </c:pt>
                <c:pt idx="26">
                  <c:v>Lillestrøm</c:v>
                </c:pt>
                <c:pt idx="27">
                  <c:v>Nittedal</c:v>
                </c:pt>
                <c:pt idx="28">
                  <c:v>Gjerdrum</c:v>
                </c:pt>
                <c:pt idx="29">
                  <c:v>Ullensaker</c:v>
                </c:pt>
                <c:pt idx="30">
                  <c:v>Nes</c:v>
                </c:pt>
                <c:pt idx="31">
                  <c:v>Eidsvoll</c:v>
                </c:pt>
                <c:pt idx="32">
                  <c:v>Nannestad</c:v>
                </c:pt>
                <c:pt idx="33">
                  <c:v>Hurdal</c:v>
                </c:pt>
                <c:pt idx="34">
                  <c:v>Hole</c:v>
                </c:pt>
                <c:pt idx="35">
                  <c:v>Flå</c:v>
                </c:pt>
                <c:pt idx="36">
                  <c:v>Nesbyen</c:v>
                </c:pt>
                <c:pt idx="37">
                  <c:v>Gol</c:v>
                </c:pt>
                <c:pt idx="38">
                  <c:v>Hemsedal</c:v>
                </c:pt>
                <c:pt idx="39">
                  <c:v>Ål</c:v>
                </c:pt>
                <c:pt idx="40">
                  <c:v>Hol</c:v>
                </c:pt>
                <c:pt idx="41">
                  <c:v>Sigdal</c:v>
                </c:pt>
                <c:pt idx="42">
                  <c:v>Krødsherad</c:v>
                </c:pt>
                <c:pt idx="43">
                  <c:v>Modum</c:v>
                </c:pt>
                <c:pt idx="44">
                  <c:v>Øvre Eiker</c:v>
                </c:pt>
                <c:pt idx="45">
                  <c:v>Lier</c:v>
                </c:pt>
                <c:pt idx="46">
                  <c:v>Flesberg</c:v>
                </c:pt>
                <c:pt idx="47">
                  <c:v>Rollag</c:v>
                </c:pt>
                <c:pt idx="48">
                  <c:v>Nore og Uvdal</c:v>
                </c:pt>
                <c:pt idx="49">
                  <c:v>Jevnaker</c:v>
                </c:pt>
                <c:pt idx="50">
                  <c:v>Lunner</c:v>
                </c:pt>
              </c:strCache>
            </c:strRef>
          </c:cat>
          <c:val>
            <c:numRef>
              <c:f>komm!$F$98:$F$148</c:f>
              <c:numCache>
                <c:formatCode>0.0\ %</c:formatCode>
                <c:ptCount val="51"/>
                <c:pt idx="0">
                  <c:v>0.76379513083578099</c:v>
                </c:pt>
                <c:pt idx="1">
                  <c:v>0.87340983643386094</c:v>
                </c:pt>
                <c:pt idx="2">
                  <c:v>0.8054309285107869</c:v>
                </c:pt>
                <c:pt idx="3">
                  <c:v>0.83785428698138376</c:v>
                </c:pt>
                <c:pt idx="4">
                  <c:v>0.93335462200762398</c:v>
                </c:pt>
                <c:pt idx="5">
                  <c:v>1.0209528880617187</c:v>
                </c:pt>
                <c:pt idx="6">
                  <c:v>0.87626279987544209</c:v>
                </c:pt>
                <c:pt idx="7">
                  <c:v>1.0766107518317554</c:v>
                </c:pt>
                <c:pt idx="8">
                  <c:v>0.79592206737622606</c:v>
                </c:pt>
                <c:pt idx="9">
                  <c:v>0.79170740395031791</c:v>
                </c:pt>
                <c:pt idx="10">
                  <c:v>0.83426960630206903</c:v>
                </c:pt>
                <c:pt idx="11">
                  <c:v>0.78621897190391798</c:v>
                </c:pt>
                <c:pt idx="12">
                  <c:v>0.8408807264154069</c:v>
                </c:pt>
                <c:pt idx="13">
                  <c:v>0.87462684126805779</c:v>
                </c:pt>
                <c:pt idx="14">
                  <c:v>0.82615289020508154</c:v>
                </c:pt>
                <c:pt idx="15">
                  <c:v>0.98026157535909642</c:v>
                </c:pt>
                <c:pt idx="16">
                  <c:v>1.1173071442410483</c:v>
                </c:pt>
                <c:pt idx="17">
                  <c:v>0.94127459216551335</c:v>
                </c:pt>
                <c:pt idx="18">
                  <c:v>1.2125301111454814</c:v>
                </c:pt>
                <c:pt idx="19">
                  <c:v>1.0245867041976753</c:v>
                </c:pt>
                <c:pt idx="20">
                  <c:v>1.6155485384497106</c:v>
                </c:pt>
                <c:pt idx="21">
                  <c:v>1.3379678698405417</c:v>
                </c:pt>
                <c:pt idx="22">
                  <c:v>0.79328428811634555</c:v>
                </c:pt>
                <c:pt idx="23">
                  <c:v>1.0083895010299833</c:v>
                </c:pt>
                <c:pt idx="24">
                  <c:v>0.84174727083638712</c:v>
                </c:pt>
                <c:pt idx="25">
                  <c:v>1.0239860304811972</c:v>
                </c:pt>
                <c:pt idx="26">
                  <c:v>1.0080506008740733</c:v>
                </c:pt>
                <c:pt idx="27">
                  <c:v>1.0513958297983652</c:v>
                </c:pt>
                <c:pt idx="28">
                  <c:v>1.1217391260158847</c:v>
                </c:pt>
                <c:pt idx="29">
                  <c:v>0.9079369951026679</c:v>
                </c:pt>
                <c:pt idx="30">
                  <c:v>0.81887390681200101</c:v>
                </c:pt>
                <c:pt idx="31">
                  <c:v>0.79670788568004813</c:v>
                </c:pt>
                <c:pt idx="32">
                  <c:v>0.83186051948560324</c:v>
                </c:pt>
                <c:pt idx="33">
                  <c:v>0.75198483586874332</c:v>
                </c:pt>
                <c:pt idx="34">
                  <c:v>1.1338288817744671</c:v>
                </c:pt>
                <c:pt idx="35">
                  <c:v>1.0046055023644724</c:v>
                </c:pt>
                <c:pt idx="36">
                  <c:v>0.95691968713637687</c:v>
                </c:pt>
                <c:pt idx="37">
                  <c:v>1.0002289649140998</c:v>
                </c:pt>
                <c:pt idx="38">
                  <c:v>1.2223705044699327</c:v>
                </c:pt>
                <c:pt idx="39">
                  <c:v>1.0089570625018147</c:v>
                </c:pt>
                <c:pt idx="40">
                  <c:v>1.3914650450447545</c:v>
                </c:pt>
                <c:pt idx="41">
                  <c:v>0.96076077457511655</c:v>
                </c:pt>
                <c:pt idx="42">
                  <c:v>1.0378134184992232</c:v>
                </c:pt>
                <c:pt idx="43">
                  <c:v>0.84530447700598921</c:v>
                </c:pt>
                <c:pt idx="44">
                  <c:v>0.922468669635222</c:v>
                </c:pt>
                <c:pt idx="45">
                  <c:v>1.1122975414506899</c:v>
                </c:pt>
                <c:pt idx="46">
                  <c:v>0.95861317549679537</c:v>
                </c:pt>
                <c:pt idx="47">
                  <c:v>0.91212853350958645</c:v>
                </c:pt>
                <c:pt idx="48">
                  <c:v>1.2397677353974599</c:v>
                </c:pt>
                <c:pt idx="49">
                  <c:v>0.82712150922990113</c:v>
                </c:pt>
                <c:pt idx="50">
                  <c:v>0.88593580314959408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Drammen</c:v>
                </c:pt>
                <c:pt idx="5">
                  <c:v>Kongsberg</c:v>
                </c:pt>
                <c:pt idx="6">
                  <c:v>Ringerike</c:v>
                </c:pt>
                <c:pt idx="7">
                  <c:v>Hvaler</c:v>
                </c:pt>
                <c:pt idx="8">
                  <c:v>Aremark</c:v>
                </c:pt>
                <c:pt idx="9">
                  <c:v>Marker</c:v>
                </c:pt>
                <c:pt idx="10">
                  <c:v>Indre Østfold</c:v>
                </c:pt>
                <c:pt idx="11">
                  <c:v>Skiptvet</c:v>
                </c:pt>
                <c:pt idx="12">
                  <c:v>Rakkestad</c:v>
                </c:pt>
                <c:pt idx="13">
                  <c:v>Råde</c:v>
                </c:pt>
                <c:pt idx="14">
                  <c:v>Våler</c:v>
                </c:pt>
                <c:pt idx="15">
                  <c:v>Vestby</c:v>
                </c:pt>
                <c:pt idx="16">
                  <c:v>Nordre Follo</c:v>
                </c:pt>
                <c:pt idx="17">
                  <c:v>Ås</c:v>
                </c:pt>
                <c:pt idx="18">
                  <c:v>Frogn</c:v>
                </c:pt>
                <c:pt idx="19">
                  <c:v>Nesodden</c:v>
                </c:pt>
                <c:pt idx="20">
                  <c:v>Bærum</c:v>
                </c:pt>
                <c:pt idx="21">
                  <c:v>Asker</c:v>
                </c:pt>
                <c:pt idx="22">
                  <c:v>Aurskog-Høland</c:v>
                </c:pt>
                <c:pt idx="23">
                  <c:v>Rælingen</c:v>
                </c:pt>
                <c:pt idx="24">
                  <c:v>Enebakk</c:v>
                </c:pt>
                <c:pt idx="25">
                  <c:v>Lørenskog</c:v>
                </c:pt>
                <c:pt idx="26">
                  <c:v>Lillestrøm</c:v>
                </c:pt>
                <c:pt idx="27">
                  <c:v>Nittedal</c:v>
                </c:pt>
                <c:pt idx="28">
                  <c:v>Gjerdrum</c:v>
                </c:pt>
                <c:pt idx="29">
                  <c:v>Ullensaker</c:v>
                </c:pt>
                <c:pt idx="30">
                  <c:v>Nes</c:v>
                </c:pt>
                <c:pt idx="31">
                  <c:v>Eidsvoll</c:v>
                </c:pt>
                <c:pt idx="32">
                  <c:v>Nannestad</c:v>
                </c:pt>
                <c:pt idx="33">
                  <c:v>Hurdal</c:v>
                </c:pt>
                <c:pt idx="34">
                  <c:v>Hole</c:v>
                </c:pt>
                <c:pt idx="35">
                  <c:v>Flå</c:v>
                </c:pt>
                <c:pt idx="36">
                  <c:v>Nesbyen</c:v>
                </c:pt>
                <c:pt idx="37">
                  <c:v>Gol</c:v>
                </c:pt>
                <c:pt idx="38">
                  <c:v>Hemsedal</c:v>
                </c:pt>
                <c:pt idx="39">
                  <c:v>Ål</c:v>
                </c:pt>
                <c:pt idx="40">
                  <c:v>Hol</c:v>
                </c:pt>
                <c:pt idx="41">
                  <c:v>Sigdal</c:v>
                </c:pt>
                <c:pt idx="42">
                  <c:v>Krødsherad</c:v>
                </c:pt>
                <c:pt idx="43">
                  <c:v>Modum</c:v>
                </c:pt>
                <c:pt idx="44">
                  <c:v>Øvre Eiker</c:v>
                </c:pt>
                <c:pt idx="45">
                  <c:v>Lier</c:v>
                </c:pt>
                <c:pt idx="46">
                  <c:v>Flesberg</c:v>
                </c:pt>
                <c:pt idx="47">
                  <c:v>Rollag</c:v>
                </c:pt>
                <c:pt idx="48">
                  <c:v>Nore og Uvdal</c:v>
                </c:pt>
                <c:pt idx="49">
                  <c:v>Jevnaker</c:v>
                </c:pt>
                <c:pt idx="50">
                  <c:v>Lunner</c:v>
                </c:pt>
              </c:strCache>
            </c:strRef>
          </c:cat>
          <c:val>
            <c:numRef>
              <c:f>komm!$P$98:$P$148</c:f>
              <c:numCache>
                <c:formatCode>0.0\ %</c:formatCode>
                <c:ptCount val="51"/>
                <c:pt idx="0">
                  <c:v>0.94173620011296488</c:v>
                </c:pt>
                <c:pt idx="1">
                  <c:v>0.94721693539286889</c:v>
                </c:pt>
                <c:pt idx="2">
                  <c:v>0.94381798999671518</c:v>
                </c:pt>
                <c:pt idx="3">
                  <c:v>0.94543915792024502</c:v>
                </c:pt>
                <c:pt idx="4">
                  <c:v>0.96188829237422524</c:v>
                </c:pt>
                <c:pt idx="5">
                  <c:v>0.99692759879586346</c:v>
                </c:pt>
                <c:pt idx="6">
                  <c:v>0.94735958356494798</c:v>
                </c:pt>
                <c:pt idx="7">
                  <c:v>1.0191907443038781</c:v>
                </c:pt>
                <c:pt idx="8">
                  <c:v>0.94334254693998687</c:v>
                </c:pt>
                <c:pt idx="9">
                  <c:v>0.94313181376869171</c:v>
                </c:pt>
                <c:pt idx="10">
                  <c:v>0.94525992388627922</c:v>
                </c:pt>
                <c:pt idx="11">
                  <c:v>0.94285739216637154</c:v>
                </c:pt>
                <c:pt idx="12">
                  <c:v>0.94559047989194633</c:v>
                </c:pt>
                <c:pt idx="13">
                  <c:v>0.94727778563457876</c:v>
                </c:pt>
                <c:pt idx="14">
                  <c:v>0.94485408808142979</c:v>
                </c:pt>
                <c:pt idx="15">
                  <c:v>0.98065107371481441</c:v>
                </c:pt>
                <c:pt idx="16">
                  <c:v>1.0354693012675948</c:v>
                </c:pt>
                <c:pt idx="17">
                  <c:v>0.96505628043738101</c:v>
                </c:pt>
                <c:pt idx="18">
                  <c:v>1.0735584880293683</c:v>
                </c:pt>
                <c:pt idx="19">
                  <c:v>0.99838112525024614</c:v>
                </c:pt>
                <c:pt idx="20">
                  <c:v>1.2347658589510599</c:v>
                </c:pt>
                <c:pt idx="21">
                  <c:v>1.1237335915073925</c:v>
                </c:pt>
                <c:pt idx="22">
                  <c:v>0.94321065797699277</c:v>
                </c:pt>
                <c:pt idx="23">
                  <c:v>0.99190224398316917</c:v>
                </c:pt>
                <c:pt idx="24">
                  <c:v>0.94563380711299527</c:v>
                </c:pt>
                <c:pt idx="25">
                  <c:v>0.99814085576365463</c:v>
                </c:pt>
                <c:pt idx="26">
                  <c:v>0.99176668392080525</c:v>
                </c:pt>
                <c:pt idx="27">
                  <c:v>1.0091047754905218</c:v>
                </c:pt>
                <c:pt idx="28">
                  <c:v>1.0372420939775295</c:v>
                </c:pt>
                <c:pt idx="29">
                  <c:v>0.95172124161224303</c:v>
                </c:pt>
                <c:pt idx="30">
                  <c:v>0.9444901389117758</c:v>
                </c:pt>
                <c:pt idx="31">
                  <c:v>0.94338183785517815</c:v>
                </c:pt>
                <c:pt idx="32">
                  <c:v>0.94513946954545591</c:v>
                </c:pt>
                <c:pt idx="33">
                  <c:v>0.94114568536461296</c:v>
                </c:pt>
                <c:pt idx="34">
                  <c:v>1.0420779962809628</c:v>
                </c:pt>
                <c:pt idx="35">
                  <c:v>0.99038864451696462</c:v>
                </c:pt>
                <c:pt idx="36">
                  <c:v>0.97131431842572657</c:v>
                </c:pt>
                <c:pt idx="37">
                  <c:v>0.98863802953681557</c:v>
                </c:pt>
                <c:pt idx="38">
                  <c:v>1.077494645359149</c:v>
                </c:pt>
                <c:pt idx="39">
                  <c:v>0.99212926857190153</c:v>
                </c:pt>
                <c:pt idx="40">
                  <c:v>1.1451324615890774</c:v>
                </c:pt>
                <c:pt idx="41">
                  <c:v>0.97285075340122229</c:v>
                </c:pt>
                <c:pt idx="42">
                  <c:v>1.0036718109708653</c:v>
                </c:pt>
                <c:pt idx="43">
                  <c:v>0.94581166742147538</c:v>
                </c:pt>
                <c:pt idx="44">
                  <c:v>0.95753391142526467</c:v>
                </c:pt>
                <c:pt idx="45">
                  <c:v>1.0334654601514517</c:v>
                </c:pt>
                <c:pt idx="46">
                  <c:v>0.97199171376989379</c:v>
                </c:pt>
                <c:pt idx="47">
                  <c:v>0.95339785697501034</c:v>
                </c:pt>
                <c:pt idx="48">
                  <c:v>1.0844535377301596</c:v>
                </c:pt>
                <c:pt idx="49">
                  <c:v>0.94490251903267086</c:v>
                </c:pt>
                <c:pt idx="50">
                  <c:v>0.94784323372865553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Porsgrunn</c:v>
                </c:pt>
                <c:pt idx="6">
                  <c:v>Skien</c:v>
                </c:pt>
                <c:pt idx="7">
                  <c:v>Notodden</c:v>
                </c:pt>
                <c:pt idx="8">
                  <c:v>Færder</c:v>
                </c:pt>
                <c:pt idx="9">
                  <c:v>Siljan</c:v>
                </c:pt>
                <c:pt idx="10">
                  <c:v>Bamble</c:v>
                </c:pt>
                <c:pt idx="11">
                  <c:v>Kragerø</c:v>
                </c:pt>
                <c:pt idx="12">
                  <c:v>Drangedal</c:v>
                </c:pt>
                <c:pt idx="13">
                  <c:v>Nome</c:v>
                </c:pt>
                <c:pt idx="14">
                  <c:v>Midt-Telemark</c:v>
                </c:pt>
                <c:pt idx="15">
                  <c:v>Tinn</c:v>
                </c:pt>
                <c:pt idx="16">
                  <c:v>Hjartdal</c:v>
                </c:pt>
                <c:pt idx="17">
                  <c:v>Seljord</c:v>
                </c:pt>
                <c:pt idx="18">
                  <c:v>Kviteseid</c:v>
                </c:pt>
                <c:pt idx="19">
                  <c:v>Nissedal</c:v>
                </c:pt>
                <c:pt idx="20">
                  <c:v>Fyresdal</c:v>
                </c:pt>
                <c:pt idx="21">
                  <c:v>Tokke</c:v>
                </c:pt>
                <c:pt idx="22">
                  <c:v>Vinje</c:v>
                </c:pt>
              </c:strCache>
            </c:strRef>
          </c:cat>
          <c:val>
            <c:numRef>
              <c:f>komm!$F$195:$F$217</c:f>
              <c:numCache>
                <c:formatCode>0.0\ %</c:formatCode>
                <c:ptCount val="23"/>
                <c:pt idx="0">
                  <c:v>0.79415028606502469</c:v>
                </c:pt>
                <c:pt idx="1">
                  <c:v>0.87114889204844459</c:v>
                </c:pt>
                <c:pt idx="2">
                  <c:v>0.94002742866385369</c:v>
                </c:pt>
                <c:pt idx="3">
                  <c:v>0.87226228654769367</c:v>
                </c:pt>
                <c:pt idx="4">
                  <c:v>0.87387816462867918</c:v>
                </c:pt>
                <c:pt idx="5">
                  <c:v>0.89481324741897839</c:v>
                </c:pt>
                <c:pt idx="6">
                  <c:v>0.82065637454570128</c:v>
                </c:pt>
                <c:pt idx="7">
                  <c:v>0.82551439791067771</c:v>
                </c:pt>
                <c:pt idx="8">
                  <c:v>1.0326396981125845</c:v>
                </c:pt>
                <c:pt idx="9">
                  <c:v>0.81324067667242317</c:v>
                </c:pt>
                <c:pt idx="10">
                  <c:v>0.87919628082766466</c:v>
                </c:pt>
                <c:pt idx="11">
                  <c:v>0.81238064220847694</c:v>
                </c:pt>
                <c:pt idx="12">
                  <c:v>0.72164811086741543</c:v>
                </c:pt>
                <c:pt idx="13">
                  <c:v>0.77159992930203347</c:v>
                </c:pt>
                <c:pt idx="14">
                  <c:v>0.75936897208191956</c:v>
                </c:pt>
                <c:pt idx="15">
                  <c:v>1.200952436662861</c:v>
                </c:pt>
                <c:pt idx="16">
                  <c:v>0.98555772774571504</c:v>
                </c:pt>
                <c:pt idx="17">
                  <c:v>0.89672436233901065</c:v>
                </c:pt>
                <c:pt idx="18">
                  <c:v>0.85510290718052073</c:v>
                </c:pt>
                <c:pt idx="19">
                  <c:v>0.95337396257694573</c:v>
                </c:pt>
                <c:pt idx="20">
                  <c:v>0.89399423486083984</c:v>
                </c:pt>
                <c:pt idx="21">
                  <c:v>1.289821650077646</c:v>
                </c:pt>
                <c:pt idx="22">
                  <c:v>1.3913332979792545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Porsgrunn</c:v>
                </c:pt>
                <c:pt idx="6">
                  <c:v>Skien</c:v>
                </c:pt>
                <c:pt idx="7">
                  <c:v>Notodden</c:v>
                </c:pt>
                <c:pt idx="8">
                  <c:v>Færder</c:v>
                </c:pt>
                <c:pt idx="9">
                  <c:v>Siljan</c:v>
                </c:pt>
                <c:pt idx="10">
                  <c:v>Bamble</c:v>
                </c:pt>
                <c:pt idx="11">
                  <c:v>Kragerø</c:v>
                </c:pt>
                <c:pt idx="12">
                  <c:v>Drangedal</c:v>
                </c:pt>
                <c:pt idx="13">
                  <c:v>Nome</c:v>
                </c:pt>
                <c:pt idx="14">
                  <c:v>Midt-Telemark</c:v>
                </c:pt>
                <c:pt idx="15">
                  <c:v>Tinn</c:v>
                </c:pt>
                <c:pt idx="16">
                  <c:v>Hjartdal</c:v>
                </c:pt>
                <c:pt idx="17">
                  <c:v>Seljord</c:v>
                </c:pt>
                <c:pt idx="18">
                  <c:v>Kviteseid</c:v>
                </c:pt>
                <c:pt idx="19">
                  <c:v>Nissedal</c:v>
                </c:pt>
                <c:pt idx="20">
                  <c:v>Fyresdal</c:v>
                </c:pt>
                <c:pt idx="21">
                  <c:v>Tokke</c:v>
                </c:pt>
                <c:pt idx="22">
                  <c:v>Vinje</c:v>
                </c:pt>
              </c:strCache>
            </c:strRef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0.94325395787442701</c:v>
                </c:pt>
                <c:pt idx="1">
                  <c:v>0.94710388817359792</c:v>
                </c:pt>
                <c:pt idx="2">
                  <c:v>0.9645574150367171</c:v>
                </c:pt>
                <c:pt idx="3">
                  <c:v>0.94715955789856043</c:v>
                </c:pt>
                <c:pt idx="4">
                  <c:v>0.9472403518026099</c:v>
                </c:pt>
                <c:pt idx="5">
                  <c:v>0.94828710594212462</c:v>
                </c:pt>
                <c:pt idx="6">
                  <c:v>0.9445792622984609</c:v>
                </c:pt>
                <c:pt idx="7">
                  <c:v>0.94482216346670955</c:v>
                </c:pt>
                <c:pt idx="8">
                  <c:v>1.0016023228162096</c:v>
                </c:pt>
                <c:pt idx="9">
                  <c:v>0.94420847740479708</c:v>
                </c:pt>
                <c:pt idx="10">
                  <c:v>0.94750625761255902</c:v>
                </c:pt>
                <c:pt idx="11">
                  <c:v>0.94416547568159981</c:v>
                </c:pt>
                <c:pt idx="12">
                  <c:v>0.93962884911454658</c:v>
                </c:pt>
                <c:pt idx="13">
                  <c:v>0.94212644003627743</c:v>
                </c:pt>
                <c:pt idx="14">
                  <c:v>0.94151489217527173</c:v>
                </c:pt>
                <c:pt idx="15">
                  <c:v>1.0689274182363202</c:v>
                </c:pt>
                <c:pt idx="16">
                  <c:v>0.98276953466946171</c:v>
                </c:pt>
                <c:pt idx="17">
                  <c:v>0.94838266168812646</c:v>
                </c:pt>
                <c:pt idx="18">
                  <c:v>0.94630158893020166</c:v>
                </c:pt>
                <c:pt idx="19">
                  <c:v>0.96989602860195401</c:v>
                </c:pt>
                <c:pt idx="20">
                  <c:v>0.94824615531421774</c:v>
                </c:pt>
                <c:pt idx="21">
                  <c:v>1.1044751036022342</c:v>
                </c:pt>
                <c:pt idx="22">
                  <c:v>1.1450797627628775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20147993219597551"/>
          <c:y val="2.3870424141725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komm!$F$149:$F$194</c:f>
              <c:numCache>
                <c:formatCode>0.0\ %</c:formatCode>
                <c:ptCount val="46"/>
                <c:pt idx="0">
                  <c:v>0.83990734050826887</c:v>
                </c:pt>
                <c:pt idx="1">
                  <c:v>0.92045598667987694</c:v>
                </c:pt>
                <c:pt idx="2">
                  <c:v>0.9275981225034986</c:v>
                </c:pt>
                <c:pt idx="3">
                  <c:v>0.84009754393429192</c:v>
                </c:pt>
                <c:pt idx="4">
                  <c:v>0.79313067567921014</c:v>
                </c:pt>
                <c:pt idx="5">
                  <c:v>0.70882896644200377</c:v>
                </c:pt>
                <c:pt idx="6">
                  <c:v>0.78906591536532811</c:v>
                </c:pt>
                <c:pt idx="7">
                  <c:v>0.69373183625932233</c:v>
                </c:pt>
                <c:pt idx="8">
                  <c:v>0.7901717197361392</c:v>
                </c:pt>
                <c:pt idx="9">
                  <c:v>0.67973473075346447</c:v>
                </c:pt>
                <c:pt idx="10">
                  <c:v>0.74964635264860224</c:v>
                </c:pt>
                <c:pt idx="11">
                  <c:v>0.70582588250717515</c:v>
                </c:pt>
                <c:pt idx="12">
                  <c:v>0.72066125312195817</c:v>
                </c:pt>
                <c:pt idx="13">
                  <c:v>0.78738238384052917</c:v>
                </c:pt>
                <c:pt idx="14">
                  <c:v>0.8239129221012983</c:v>
                </c:pt>
                <c:pt idx="15">
                  <c:v>0.77060006711286033</c:v>
                </c:pt>
                <c:pt idx="16">
                  <c:v>0.69919582012049919</c:v>
                </c:pt>
                <c:pt idx="17">
                  <c:v>0.78376779116513351</c:v>
                </c:pt>
                <c:pt idx="18">
                  <c:v>0.69955122604632569</c:v>
                </c:pt>
                <c:pt idx="19">
                  <c:v>0.64865767566003163</c:v>
                </c:pt>
                <c:pt idx="20">
                  <c:v>0.79897957182913681</c:v>
                </c:pt>
                <c:pt idx="21">
                  <c:v>0.79864513520818148</c:v>
                </c:pt>
                <c:pt idx="22">
                  <c:v>0.70832152841630203</c:v>
                </c:pt>
                <c:pt idx="23">
                  <c:v>1.0468086991316172</c:v>
                </c:pt>
                <c:pt idx="24">
                  <c:v>0.74245723443999712</c:v>
                </c:pt>
                <c:pt idx="25">
                  <c:v>0.7972781586736819</c:v>
                </c:pt>
                <c:pt idx="26">
                  <c:v>0.93651405810606192</c:v>
                </c:pt>
                <c:pt idx="27">
                  <c:v>0.7773212142416055</c:v>
                </c:pt>
                <c:pt idx="28">
                  <c:v>0.77776694630958154</c:v>
                </c:pt>
                <c:pt idx="29">
                  <c:v>0.90933091952077016</c:v>
                </c:pt>
                <c:pt idx="30">
                  <c:v>0.66309257543274913</c:v>
                </c:pt>
                <c:pt idx="31">
                  <c:v>0.87882370787318309</c:v>
                </c:pt>
                <c:pt idx="32">
                  <c:v>0.85954700315131838</c:v>
                </c:pt>
                <c:pt idx="33">
                  <c:v>0.92831191595023754</c:v>
                </c:pt>
                <c:pt idx="34">
                  <c:v>0.82316679082462485</c:v>
                </c:pt>
                <c:pt idx="35">
                  <c:v>0.78985474383228049</c:v>
                </c:pt>
                <c:pt idx="36">
                  <c:v>0.76031312424668507</c:v>
                </c:pt>
                <c:pt idx="37">
                  <c:v>0.84392354991507834</c:v>
                </c:pt>
                <c:pt idx="38">
                  <c:v>0.6847931891197705</c:v>
                </c:pt>
                <c:pt idx="39">
                  <c:v>0.73623864533118843</c:v>
                </c:pt>
                <c:pt idx="40">
                  <c:v>0.79433945188763522</c:v>
                </c:pt>
                <c:pt idx="41">
                  <c:v>0.73648936906990392</c:v>
                </c:pt>
                <c:pt idx="42">
                  <c:v>0.86608641033637901</c:v>
                </c:pt>
                <c:pt idx="43">
                  <c:v>0.95478422586282441</c:v>
                </c:pt>
                <c:pt idx="44">
                  <c:v>1.007294231290019</c:v>
                </c:pt>
                <c:pt idx="45">
                  <c:v>0.98887289583958282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0.94554181059658937</c:v>
                </c:pt>
                <c:pt idx="1">
                  <c:v>0.95672883824312649</c:v>
                </c:pt>
                <c:pt idx="2">
                  <c:v>0.95958569257257531</c:v>
                </c:pt>
                <c:pt idx="3">
                  <c:v>0.94555132076789039</c:v>
                </c:pt>
                <c:pt idx="4">
                  <c:v>0.94320297735513625</c:v>
                </c:pt>
                <c:pt idx="5">
                  <c:v>0.93898789189327581</c:v>
                </c:pt>
                <c:pt idx="6">
                  <c:v>0.94299973933944226</c:v>
                </c:pt>
                <c:pt idx="7">
                  <c:v>0.93823303538414193</c:v>
                </c:pt>
                <c:pt idx="8">
                  <c:v>0.94305502955798282</c:v>
                </c:pt>
                <c:pt idx="9">
                  <c:v>0.93753318010884912</c:v>
                </c:pt>
                <c:pt idx="10">
                  <c:v>0.94102876120360579</c:v>
                </c:pt>
                <c:pt idx="11">
                  <c:v>0.93883773769653456</c:v>
                </c:pt>
                <c:pt idx="12">
                  <c:v>0.93957950622727371</c:v>
                </c:pt>
                <c:pt idx="13">
                  <c:v>0.94291556276320232</c:v>
                </c:pt>
                <c:pt idx="14">
                  <c:v>0.94474208967624074</c:v>
                </c:pt>
                <c:pt idx="15">
                  <c:v>0.94207644692681891</c:v>
                </c:pt>
                <c:pt idx="16">
                  <c:v>0.93850623457720073</c:v>
                </c:pt>
                <c:pt idx="17">
                  <c:v>0.94273483312943251</c:v>
                </c:pt>
                <c:pt idx="18">
                  <c:v>0.93852400487349197</c:v>
                </c:pt>
                <c:pt idx="19">
                  <c:v>0.93597932735417733</c:v>
                </c:pt>
                <c:pt idx="20">
                  <c:v>0.94349542216263271</c:v>
                </c:pt>
                <c:pt idx="21">
                  <c:v>0.94347870033158487</c:v>
                </c:pt>
                <c:pt idx="22">
                  <c:v>0.93896251999199076</c:v>
                </c:pt>
                <c:pt idx="23">
                  <c:v>1.0072699232238227</c:v>
                </c:pt>
                <c:pt idx="24">
                  <c:v>0.94066930529317583</c:v>
                </c:pt>
                <c:pt idx="25">
                  <c:v>0.94341035150485986</c:v>
                </c:pt>
                <c:pt idx="26">
                  <c:v>0.96315206681360066</c:v>
                </c:pt>
                <c:pt idx="27">
                  <c:v>0.94241250428325607</c:v>
                </c:pt>
                <c:pt idx="28">
                  <c:v>0.94243479088665483</c:v>
                </c:pt>
                <c:pt idx="29">
                  <c:v>0.95227881137948367</c:v>
                </c:pt>
                <c:pt idx="30">
                  <c:v>0.93670107234281341</c:v>
                </c:pt>
                <c:pt idx="31">
                  <c:v>0.94748762896483496</c:v>
                </c:pt>
                <c:pt idx="32">
                  <c:v>0.94652379372874162</c:v>
                </c:pt>
                <c:pt idx="33">
                  <c:v>0.95987120995127084</c:v>
                </c:pt>
                <c:pt idx="34">
                  <c:v>0.94470478311240702</c:v>
                </c:pt>
                <c:pt idx="35">
                  <c:v>0.9430391807627897</c:v>
                </c:pt>
                <c:pt idx="36">
                  <c:v>0.94156209978351013</c:v>
                </c:pt>
                <c:pt idx="37">
                  <c:v>0.94574262106692986</c:v>
                </c:pt>
                <c:pt idx="38">
                  <c:v>0.93778610302716425</c:v>
                </c:pt>
                <c:pt idx="39">
                  <c:v>0.94035837583773518</c:v>
                </c:pt>
                <c:pt idx="40">
                  <c:v>0.94326341616555776</c:v>
                </c:pt>
                <c:pt idx="41">
                  <c:v>0.94037091202467094</c:v>
                </c:pt>
                <c:pt idx="42">
                  <c:v>0.94685076408799485</c:v>
                </c:pt>
                <c:pt idx="43">
                  <c:v>0.97046013391630548</c:v>
                </c:pt>
                <c:pt idx="44">
                  <c:v>0.9914641360871832</c:v>
                </c:pt>
                <c:pt idx="45">
                  <c:v>0.98409560190700884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komm!$F$218:$F$242</c:f>
              <c:numCache>
                <c:formatCode>0.0\ %</c:formatCode>
                <c:ptCount val="25"/>
                <c:pt idx="0">
                  <c:v>0.81857743626622337</c:v>
                </c:pt>
                <c:pt idx="1">
                  <c:v>0.8601392237776605</c:v>
                </c:pt>
                <c:pt idx="2">
                  <c:v>0.82223003201144151</c:v>
                </c:pt>
                <c:pt idx="3">
                  <c:v>0.86730908540367002</c:v>
                </c:pt>
                <c:pt idx="4">
                  <c:v>0.8128018253349697</c:v>
                </c:pt>
                <c:pt idx="5">
                  <c:v>0.81218561486087859</c:v>
                </c:pt>
                <c:pt idx="6">
                  <c:v>0.8691921413491569</c:v>
                </c:pt>
                <c:pt idx="7">
                  <c:v>0.68958125890258204</c:v>
                </c:pt>
                <c:pt idx="8">
                  <c:v>0.72929261933132183</c:v>
                </c:pt>
                <c:pt idx="9">
                  <c:v>0.79408232455370231</c:v>
                </c:pt>
                <c:pt idx="10">
                  <c:v>0.74540610442998279</c:v>
                </c:pt>
                <c:pt idx="11">
                  <c:v>0.8797724229119589</c:v>
                </c:pt>
                <c:pt idx="12">
                  <c:v>0.70384235044287569</c:v>
                </c:pt>
                <c:pt idx="13">
                  <c:v>0.78442549586547594</c:v>
                </c:pt>
                <c:pt idx="14">
                  <c:v>0.78215720567420244</c:v>
                </c:pt>
                <c:pt idx="15">
                  <c:v>0.77481312763547172</c:v>
                </c:pt>
                <c:pt idx="16">
                  <c:v>0.88418766164213614</c:v>
                </c:pt>
                <c:pt idx="17">
                  <c:v>1.3854564246944163</c:v>
                </c:pt>
                <c:pt idx="18">
                  <c:v>2.8918669153002439</c:v>
                </c:pt>
                <c:pt idx="19">
                  <c:v>0.72019415508044005</c:v>
                </c:pt>
                <c:pt idx="20">
                  <c:v>1.5226716827233773</c:v>
                </c:pt>
                <c:pt idx="21">
                  <c:v>0.74014209038576084</c:v>
                </c:pt>
                <c:pt idx="22">
                  <c:v>0.77872388031698603</c:v>
                </c:pt>
                <c:pt idx="23">
                  <c:v>0.92867029672756241</c:v>
                </c:pt>
                <c:pt idx="24">
                  <c:v>1.930738641954193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0.94447531538448692</c:v>
                </c:pt>
                <c:pt idx="1">
                  <c:v>0.94655340476005878</c:v>
                </c:pt>
                <c:pt idx="2">
                  <c:v>0.94465794517174784</c:v>
                </c:pt>
                <c:pt idx="3">
                  <c:v>0.94691189784135932</c:v>
                </c:pt>
                <c:pt idx="4">
                  <c:v>0.94418653483792436</c:v>
                </c:pt>
                <c:pt idx="5">
                  <c:v>0.94415572431421957</c:v>
                </c:pt>
                <c:pt idx="6">
                  <c:v>0.94700605063863363</c:v>
                </c:pt>
                <c:pt idx="7">
                  <c:v>0.93802550651630479</c:v>
                </c:pt>
                <c:pt idx="8">
                  <c:v>0.9400110745377418</c:v>
                </c:pt>
                <c:pt idx="9">
                  <c:v>0.94325055979886074</c:v>
                </c:pt>
                <c:pt idx="10">
                  <c:v>0.94081674879267485</c:v>
                </c:pt>
                <c:pt idx="11">
                  <c:v>0.94753506471677384</c:v>
                </c:pt>
                <c:pt idx="12">
                  <c:v>0.93873856109331932</c:v>
                </c:pt>
                <c:pt idx="13">
                  <c:v>0.94276771836444972</c:v>
                </c:pt>
                <c:pt idx="14">
                  <c:v>0.94265430385488602</c:v>
                </c:pt>
                <c:pt idx="15">
                  <c:v>0.94228709995294935</c:v>
                </c:pt>
                <c:pt idx="16">
                  <c:v>0.94775582665328251</c:v>
                </c:pt>
                <c:pt idx="17">
                  <c:v>1.1427290134489423</c:v>
                </c:pt>
                <c:pt idx="18">
                  <c:v>1.7452932096912734</c:v>
                </c:pt>
                <c:pt idx="19">
                  <c:v>0.93955615132519799</c:v>
                </c:pt>
                <c:pt idx="20">
                  <c:v>1.1976151166605267</c:v>
                </c:pt>
                <c:pt idx="21">
                  <c:v>0.94055354809046388</c:v>
                </c:pt>
                <c:pt idx="22">
                  <c:v>0.94248263758702522</c:v>
                </c:pt>
                <c:pt idx="23">
                  <c:v>0.96001456226220072</c:v>
                </c:pt>
                <c:pt idx="24">
                  <c:v>1.3608419003528529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komm!$F$243:$F$285</c:f>
              <c:numCache>
                <c:formatCode>0.0\ %</c:formatCode>
                <c:ptCount val="43"/>
                <c:pt idx="0">
                  <c:v>1.0531745610337719</c:v>
                </c:pt>
                <c:pt idx="1">
                  <c:v>1.0163117816878813</c:v>
                </c:pt>
                <c:pt idx="2">
                  <c:v>0.8720108379063316</c:v>
                </c:pt>
                <c:pt idx="3">
                  <c:v>0.788530367277815</c:v>
                </c:pt>
                <c:pt idx="4">
                  <c:v>0.88646251335551973</c:v>
                </c:pt>
                <c:pt idx="5">
                  <c:v>0.94276674804141447</c:v>
                </c:pt>
                <c:pt idx="6">
                  <c:v>0.88062106022067888</c:v>
                </c:pt>
                <c:pt idx="7">
                  <c:v>1.028278110317304</c:v>
                </c:pt>
                <c:pt idx="8">
                  <c:v>0.92636830894748856</c:v>
                </c:pt>
                <c:pt idx="9">
                  <c:v>1.0465422247857035</c:v>
                </c:pt>
                <c:pt idx="10">
                  <c:v>2.1068430241029272</c:v>
                </c:pt>
                <c:pt idx="11">
                  <c:v>1.1148845365040629</c:v>
                </c:pt>
                <c:pt idx="12">
                  <c:v>0.90148841277063763</c:v>
                </c:pt>
                <c:pt idx="13">
                  <c:v>0.89311688476883122</c:v>
                </c:pt>
                <c:pt idx="14">
                  <c:v>0.87591231116376234</c:v>
                </c:pt>
                <c:pt idx="15">
                  <c:v>0.9069818032016812</c:v>
                </c:pt>
                <c:pt idx="16">
                  <c:v>1.569589891211888</c:v>
                </c:pt>
                <c:pt idx="17">
                  <c:v>0.89972469704855562</c:v>
                </c:pt>
                <c:pt idx="18">
                  <c:v>0.82258947236416258</c:v>
                </c:pt>
                <c:pt idx="19">
                  <c:v>0.89024753218863684</c:v>
                </c:pt>
                <c:pt idx="20">
                  <c:v>2.5256111819616511</c:v>
                </c:pt>
                <c:pt idx="21">
                  <c:v>0.79453097030619624</c:v>
                </c:pt>
                <c:pt idx="22">
                  <c:v>0.84902161091173867</c:v>
                </c:pt>
                <c:pt idx="23">
                  <c:v>1.0562240592075358</c:v>
                </c:pt>
                <c:pt idx="24">
                  <c:v>0.87749123631446402</c:v>
                </c:pt>
                <c:pt idx="25">
                  <c:v>1.1129671794247442</c:v>
                </c:pt>
                <c:pt idx="26">
                  <c:v>1.0669477925506405</c:v>
                </c:pt>
                <c:pt idx="27">
                  <c:v>0.98655420503799329</c:v>
                </c:pt>
                <c:pt idx="28">
                  <c:v>0.96257278868968843</c:v>
                </c:pt>
                <c:pt idx="29">
                  <c:v>0.98071142383186061</c:v>
                </c:pt>
                <c:pt idx="30">
                  <c:v>1.0210756748815664</c:v>
                </c:pt>
                <c:pt idx="31">
                  <c:v>0.87264987158308038</c:v>
                </c:pt>
                <c:pt idx="32">
                  <c:v>1.6055779995591606</c:v>
                </c:pt>
                <c:pt idx="33">
                  <c:v>1.1331640412443849</c:v>
                </c:pt>
                <c:pt idx="34">
                  <c:v>1.105599666337006</c:v>
                </c:pt>
                <c:pt idx="35">
                  <c:v>1.0495844058619124</c:v>
                </c:pt>
                <c:pt idx="36">
                  <c:v>0.85609710015681562</c:v>
                </c:pt>
                <c:pt idx="37">
                  <c:v>0.76356584275996564</c:v>
                </c:pt>
                <c:pt idx="38">
                  <c:v>0.90973045193151592</c:v>
                </c:pt>
                <c:pt idx="39">
                  <c:v>0.98874696019492447</c:v>
                </c:pt>
                <c:pt idx="40">
                  <c:v>0.81656854255045008</c:v>
                </c:pt>
                <c:pt idx="41">
                  <c:v>0.83551081610429268</c:v>
                </c:pt>
                <c:pt idx="42">
                  <c:v>0.82909603830734835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1.0098162679846845</c:v>
                </c:pt>
                <c:pt idx="1">
                  <c:v>0.99507115624632825</c:v>
                </c:pt>
                <c:pt idx="2">
                  <c:v>0.94714698546649223</c:v>
                </c:pt>
                <c:pt idx="3">
                  <c:v>0.9429729619350663</c:v>
                </c:pt>
                <c:pt idx="4">
                  <c:v>0.9478695692389516</c:v>
                </c:pt>
                <c:pt idx="5">
                  <c:v>0.96565314278774161</c:v>
                </c:pt>
                <c:pt idx="6">
                  <c:v>0.94757749658220969</c:v>
                </c:pt>
                <c:pt idx="7">
                  <c:v>0.99985768769809746</c:v>
                </c:pt>
                <c:pt idx="8">
                  <c:v>0.95909376715017136</c:v>
                </c:pt>
                <c:pt idx="9">
                  <c:v>1.0071633334854571</c:v>
                </c:pt>
                <c:pt idx="10">
                  <c:v>1.4312836532123467</c:v>
                </c:pt>
                <c:pt idx="11">
                  <c:v>1.0345002581728009</c:v>
                </c:pt>
                <c:pt idx="12">
                  <c:v>0.94914180867943077</c:v>
                </c:pt>
                <c:pt idx="13">
                  <c:v>0.94820228780961724</c:v>
                </c:pt>
                <c:pt idx="14">
                  <c:v>0.94734205912936387</c:v>
                </c:pt>
                <c:pt idx="15">
                  <c:v>0.95133916485184833</c:v>
                </c:pt>
                <c:pt idx="16">
                  <c:v>1.2163824000559307</c:v>
                </c:pt>
                <c:pt idx="17">
                  <c:v>0.94853267842360356</c:v>
                </c:pt>
                <c:pt idx="18">
                  <c:v>0.94467591718938382</c:v>
                </c:pt>
                <c:pt idx="19">
                  <c:v>0.94805882018060772</c:v>
                </c:pt>
                <c:pt idx="20">
                  <c:v>1.5987909163558363</c:v>
                </c:pt>
                <c:pt idx="21">
                  <c:v>0.94327299208648563</c:v>
                </c:pt>
                <c:pt idx="22">
                  <c:v>0.94599752411676263</c:v>
                </c:pt>
                <c:pt idx="23">
                  <c:v>1.01103606725419</c:v>
                </c:pt>
                <c:pt idx="24">
                  <c:v>0.94742100538689888</c:v>
                </c:pt>
                <c:pt idx="25">
                  <c:v>1.0337333153410733</c:v>
                </c:pt>
                <c:pt idx="26">
                  <c:v>1.015325560591432</c:v>
                </c:pt>
                <c:pt idx="27">
                  <c:v>0.98316812558637312</c:v>
                </c:pt>
                <c:pt idx="28">
                  <c:v>0.97357555904705118</c:v>
                </c:pt>
                <c:pt idx="29">
                  <c:v>0.98083101310392007</c:v>
                </c:pt>
                <c:pt idx="30">
                  <c:v>0.99697671352380257</c:v>
                </c:pt>
                <c:pt idx="31">
                  <c:v>0.94717893715032975</c:v>
                </c:pt>
                <c:pt idx="32">
                  <c:v>1.2307776433948399</c:v>
                </c:pt>
                <c:pt idx="33">
                  <c:v>1.0418120600689296</c:v>
                </c:pt>
                <c:pt idx="34">
                  <c:v>1.0307863101059782</c:v>
                </c:pt>
                <c:pt idx="35">
                  <c:v>1.0083802059159406</c:v>
                </c:pt>
                <c:pt idx="36">
                  <c:v>0.94635129857901645</c:v>
                </c:pt>
                <c:pt idx="37">
                  <c:v>0.94172473570917403</c:v>
                </c:pt>
                <c:pt idx="38">
                  <c:v>0.95243862434378235</c:v>
                </c:pt>
                <c:pt idx="39">
                  <c:v>0.9840452276491457</c:v>
                </c:pt>
                <c:pt idx="40">
                  <c:v>0.9443748706986983</c:v>
                </c:pt>
                <c:pt idx="41">
                  <c:v>0.94532198437639048</c:v>
                </c:pt>
                <c:pt idx="42">
                  <c:v>0.94500124548654318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komm!$F$286:$F$323</c:f>
              <c:numCache>
                <c:formatCode>0.0\ %</c:formatCode>
                <c:ptCount val="38"/>
                <c:pt idx="0">
                  <c:v>0.99188143484914026</c:v>
                </c:pt>
                <c:pt idx="1">
                  <c:v>0.73977502193346623</c:v>
                </c:pt>
                <c:pt idx="2">
                  <c:v>0.78667584513117639</c:v>
                </c:pt>
                <c:pt idx="3">
                  <c:v>1.2459903392590586</c:v>
                </c:pt>
                <c:pt idx="4">
                  <c:v>0.72774695299860781</c:v>
                </c:pt>
                <c:pt idx="5">
                  <c:v>0.84074232588965814</c:v>
                </c:pt>
                <c:pt idx="6">
                  <c:v>0.76725880542381564</c:v>
                </c:pt>
                <c:pt idx="7">
                  <c:v>0.84959002286724739</c:v>
                </c:pt>
                <c:pt idx="8">
                  <c:v>0.72298701166202073</c:v>
                </c:pt>
                <c:pt idx="9">
                  <c:v>0.71548604088053291</c:v>
                </c:pt>
                <c:pt idx="10">
                  <c:v>0.78687993771401843</c:v>
                </c:pt>
                <c:pt idx="11">
                  <c:v>0.76830565309055432</c:v>
                </c:pt>
                <c:pt idx="12">
                  <c:v>0.9078681773160282</c:v>
                </c:pt>
                <c:pt idx="13">
                  <c:v>0.78888886092699129</c:v>
                </c:pt>
                <c:pt idx="14">
                  <c:v>1.5048942134244516</c:v>
                </c:pt>
                <c:pt idx="15">
                  <c:v>0.75229923600348847</c:v>
                </c:pt>
                <c:pt idx="16">
                  <c:v>0.78396513525571232</c:v>
                </c:pt>
                <c:pt idx="17">
                  <c:v>0.70608932762216881</c:v>
                </c:pt>
                <c:pt idx="18">
                  <c:v>0.78965157275776865</c:v>
                </c:pt>
                <c:pt idx="19">
                  <c:v>0.72581123891557209</c:v>
                </c:pt>
                <c:pt idx="20">
                  <c:v>0.68946050611843945</c:v>
                </c:pt>
                <c:pt idx="21">
                  <c:v>0.79946961208640699</c:v>
                </c:pt>
                <c:pt idx="22">
                  <c:v>0.90386862978538296</c:v>
                </c:pt>
                <c:pt idx="23">
                  <c:v>1.1268539066986452</c:v>
                </c:pt>
                <c:pt idx="24">
                  <c:v>0.83399914404066622</c:v>
                </c:pt>
                <c:pt idx="25">
                  <c:v>0.69662841226036087</c:v>
                </c:pt>
                <c:pt idx="26">
                  <c:v>0.76957091843365388</c:v>
                </c:pt>
                <c:pt idx="27">
                  <c:v>1.0304865682043858</c:v>
                </c:pt>
                <c:pt idx="28">
                  <c:v>0.7618180628821366</c:v>
                </c:pt>
                <c:pt idx="29">
                  <c:v>0.77638904267811348</c:v>
                </c:pt>
                <c:pt idx="30">
                  <c:v>0.71765588493881527</c:v>
                </c:pt>
                <c:pt idx="31">
                  <c:v>0.85125877103657543</c:v>
                </c:pt>
                <c:pt idx="32">
                  <c:v>0.86453730136035267</c:v>
                </c:pt>
                <c:pt idx="33">
                  <c:v>0.77622388542890342</c:v>
                </c:pt>
                <c:pt idx="34">
                  <c:v>0.82033736173807748</c:v>
                </c:pt>
                <c:pt idx="35">
                  <c:v>0.77391632753521589</c:v>
                </c:pt>
                <c:pt idx="36">
                  <c:v>0.89218492362150703</c:v>
                </c:pt>
                <c:pt idx="37">
                  <c:v>0.79754985125328104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0.98529901751083193</c:v>
                </c:pt>
                <c:pt idx="1">
                  <c:v>0.94053519466784907</c:v>
                </c:pt>
                <c:pt idx="2">
                  <c:v>0.9428802358277345</c:v>
                </c:pt>
                <c:pt idx="3">
                  <c:v>1.0869425792747991</c:v>
                </c:pt>
                <c:pt idx="4">
                  <c:v>0.93993379122110621</c:v>
                </c:pt>
                <c:pt idx="5">
                  <c:v>0.94558355986565867</c:v>
                </c:pt>
                <c:pt idx="6">
                  <c:v>0.94190938384236667</c:v>
                </c:pt>
                <c:pt idx="7">
                  <c:v>0.94602594471453816</c:v>
                </c:pt>
                <c:pt idx="8">
                  <c:v>0.93969579415427673</c:v>
                </c:pt>
                <c:pt idx="9">
                  <c:v>0.9393207456152024</c:v>
                </c:pt>
                <c:pt idx="10">
                  <c:v>0.94289044045687664</c:v>
                </c:pt>
                <c:pt idx="11">
                  <c:v>0.94196172622570351</c:v>
                </c:pt>
                <c:pt idx="12">
                  <c:v>0.95169371449758711</c:v>
                </c:pt>
                <c:pt idx="13">
                  <c:v>0.9429908866175255</c:v>
                </c:pt>
                <c:pt idx="14">
                  <c:v>1.1905041289409564</c:v>
                </c:pt>
                <c:pt idx="15">
                  <c:v>0.94116140537135018</c:v>
                </c:pt>
                <c:pt idx="16">
                  <c:v>0.94274470033396141</c:v>
                </c:pt>
                <c:pt idx="17">
                  <c:v>0.93885090995228426</c:v>
                </c:pt>
                <c:pt idx="18">
                  <c:v>0.94302902220906426</c:v>
                </c:pt>
                <c:pt idx="19">
                  <c:v>0.93983700551695437</c:v>
                </c:pt>
                <c:pt idx="20">
                  <c:v>0.93801946887709764</c:v>
                </c:pt>
                <c:pt idx="21">
                  <c:v>0.94351992417549613</c:v>
                </c:pt>
                <c:pt idx="22">
                  <c:v>0.95009389548532885</c:v>
                </c:pt>
                <c:pt idx="23">
                  <c:v>1.0392880062506338</c:v>
                </c:pt>
                <c:pt idx="24">
                  <c:v>0.94524640077320909</c:v>
                </c:pt>
                <c:pt idx="25">
                  <c:v>0.93837786418419378</c:v>
                </c:pt>
                <c:pt idx="26">
                  <c:v>0.9420249894928584</c:v>
                </c:pt>
                <c:pt idx="27">
                  <c:v>1.0007410708529301</c:v>
                </c:pt>
                <c:pt idx="28">
                  <c:v>0.94163734671528254</c:v>
                </c:pt>
                <c:pt idx="29">
                  <c:v>0.94236589570508145</c:v>
                </c:pt>
                <c:pt idx="30">
                  <c:v>0.9394292378181166</c:v>
                </c:pt>
                <c:pt idx="31">
                  <c:v>0.94610938212300444</c:v>
                </c:pt>
                <c:pt idx="32">
                  <c:v>0.94677330863919351</c:v>
                </c:pt>
                <c:pt idx="33">
                  <c:v>0.94235763784262105</c:v>
                </c:pt>
                <c:pt idx="34">
                  <c:v>0.94456331165807961</c:v>
                </c:pt>
                <c:pt idx="35">
                  <c:v>0.94224225994793676</c:v>
                </c:pt>
                <c:pt idx="36">
                  <c:v>0.94815568975225117</c:v>
                </c:pt>
                <c:pt idx="37">
                  <c:v>0.94342393613383968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21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21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304800</xdr:colOff>
      <xdr:row>35</xdr:row>
      <xdr:rowOff>161925</xdr:rowOff>
    </xdr:from>
    <xdr:to>
      <xdr:col>31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514349</xdr:colOff>
      <xdr:row>11</xdr:row>
      <xdr:rowOff>28575</xdr:rowOff>
    </xdr:from>
    <xdr:to>
      <xdr:col>31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419100</xdr:colOff>
      <xdr:row>56</xdr:row>
      <xdr:rowOff>104776</xdr:rowOff>
    </xdr:from>
    <xdr:to>
      <xdr:col>33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479426</xdr:colOff>
      <xdr:row>99</xdr:row>
      <xdr:rowOff>106186</xdr:rowOff>
    </xdr:from>
    <xdr:to>
      <xdr:col>36</xdr:col>
      <xdr:colOff>12700</xdr:colOff>
      <xdr:row>118</xdr:row>
      <xdr:rowOff>106186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195</xdr:row>
      <xdr:rowOff>0</xdr:rowOff>
    </xdr:from>
    <xdr:to>
      <xdr:col>32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692150</xdr:colOff>
      <xdr:row>150</xdr:row>
      <xdr:rowOff>136524</xdr:rowOff>
    </xdr:from>
    <xdr:to>
      <xdr:col>33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220</xdr:row>
      <xdr:rowOff>0</xdr:rowOff>
    </xdr:from>
    <xdr:to>
      <xdr:col>32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-1</xdr:colOff>
      <xdr:row>245</xdr:row>
      <xdr:rowOff>0</xdr:rowOff>
    </xdr:from>
    <xdr:to>
      <xdr:col>34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287</xdr:row>
      <xdr:rowOff>0</xdr:rowOff>
    </xdr:from>
    <xdr:to>
      <xdr:col>36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325</xdr:row>
      <xdr:rowOff>0</xdr:rowOff>
    </xdr:from>
    <xdr:to>
      <xdr:col>33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KO/Kommune&#248;konomi/Skatt%20oppdatering/2020/skatteutjevn_kom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0"/>
      <sheetName val="feb20"/>
      <sheetName val="mars20"/>
      <sheetName val="april20"/>
      <sheetName val="mai20"/>
      <sheetName val="juni20"/>
      <sheetName val="juli20"/>
      <sheetName val="aug20"/>
      <sheetName val="sep20"/>
      <sheetName val="okt20"/>
      <sheetName val="nov20"/>
      <sheetName val="des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7">
          <cell r="B7">
            <v>301</v>
          </cell>
          <cell r="U7">
            <v>23394430</v>
          </cell>
          <cell r="V7">
            <v>34349.473109264676</v>
          </cell>
        </row>
        <row r="8">
          <cell r="B8">
            <v>1101</v>
          </cell>
          <cell r="U8">
            <v>365095</v>
          </cell>
          <cell r="V8">
            <v>24618.678354686446</v>
          </cell>
        </row>
        <row r="9">
          <cell r="B9">
            <v>1103</v>
          </cell>
          <cell r="U9">
            <v>4438102.4478390459</v>
          </cell>
          <cell r="V9">
            <v>31230.27005917321</v>
          </cell>
        </row>
        <row r="10">
          <cell r="B10">
            <v>1106</v>
          </cell>
          <cell r="U10">
            <v>909523</v>
          </cell>
          <cell r="V10">
            <v>24416.724832214764</v>
          </cell>
        </row>
        <row r="11">
          <cell r="B11">
            <v>1108</v>
          </cell>
          <cell r="U11">
            <v>2002335.7082984073</v>
          </cell>
          <cell r="V11">
            <v>25580.455162481569</v>
          </cell>
        </row>
        <row r="12">
          <cell r="B12">
            <v>1111</v>
          </cell>
          <cell r="U12">
            <v>67900</v>
          </cell>
          <cell r="V12">
            <v>20544.629349470499</v>
          </cell>
        </row>
        <row r="13">
          <cell r="B13">
            <v>1112</v>
          </cell>
          <cell r="U13">
            <v>64246</v>
          </cell>
          <cell r="V13">
            <v>19995.642701525056</v>
          </cell>
        </row>
        <row r="14">
          <cell r="B14">
            <v>1114</v>
          </cell>
          <cell r="U14">
            <v>59663</v>
          </cell>
          <cell r="V14">
            <v>21255.076594228714</v>
          </cell>
        </row>
        <row r="15">
          <cell r="B15">
            <v>1119</v>
          </cell>
          <cell r="U15">
            <v>400040</v>
          </cell>
          <cell r="V15">
            <v>21262.889337727225</v>
          </cell>
        </row>
        <row r="16">
          <cell r="B16">
            <v>1120</v>
          </cell>
          <cell r="U16">
            <v>457077</v>
          </cell>
          <cell r="V16">
            <v>23616.668388963521</v>
          </cell>
        </row>
        <row r="17">
          <cell r="B17">
            <v>1121</v>
          </cell>
          <cell r="U17">
            <v>452846</v>
          </cell>
          <cell r="V17">
            <v>24093.961159882947</v>
          </cell>
        </row>
        <row r="18">
          <cell r="B18">
            <v>1122</v>
          </cell>
          <cell r="U18">
            <v>264350</v>
          </cell>
          <cell r="V18">
            <v>22216.152617867047</v>
          </cell>
        </row>
        <row r="19">
          <cell r="B19">
            <v>1124</v>
          </cell>
          <cell r="U19">
            <v>838489</v>
          </cell>
          <cell r="V19">
            <v>31543.488074636971</v>
          </cell>
        </row>
        <row r="20">
          <cell r="B20">
            <v>1127</v>
          </cell>
          <cell r="U20">
            <v>305084</v>
          </cell>
          <cell r="V20">
            <v>27601.918031303718</v>
          </cell>
        </row>
        <row r="21">
          <cell r="B21">
            <v>1130</v>
          </cell>
          <cell r="U21">
            <v>290758.29170159262</v>
          </cell>
          <cell r="V21">
            <v>22569.144741255346</v>
          </cell>
        </row>
        <row r="22">
          <cell r="B22">
            <v>1133</v>
          </cell>
          <cell r="U22">
            <v>69484.552160953797</v>
          </cell>
          <cell r="V22">
            <v>26632.637853949331</v>
          </cell>
        </row>
        <row r="23">
          <cell r="B23">
            <v>1134</v>
          </cell>
          <cell r="U23">
            <v>118092</v>
          </cell>
          <cell r="V23">
            <v>31125.988402741172</v>
          </cell>
        </row>
        <row r="24">
          <cell r="B24">
            <v>1135</v>
          </cell>
          <cell r="U24">
            <v>120842</v>
          </cell>
          <cell r="V24">
            <v>26287.143789427886</v>
          </cell>
        </row>
        <row r="25">
          <cell r="B25">
            <v>1144</v>
          </cell>
          <cell r="U25">
            <v>11727</v>
          </cell>
          <cell r="V25">
            <v>22726.744186046511</v>
          </cell>
        </row>
        <row r="26">
          <cell r="B26">
            <v>1145</v>
          </cell>
          <cell r="U26">
            <v>18517</v>
          </cell>
          <cell r="V26">
            <v>22044.047619047618</v>
          </cell>
        </row>
        <row r="27">
          <cell r="B27">
            <v>1146</v>
          </cell>
          <cell r="U27">
            <v>242368</v>
          </cell>
          <cell r="V27">
            <v>21977.511788175554</v>
          </cell>
        </row>
        <row r="28">
          <cell r="B28">
            <v>1149</v>
          </cell>
          <cell r="U28">
            <v>908867</v>
          </cell>
          <cell r="V28">
            <v>21557.055098313609</v>
          </cell>
        </row>
        <row r="29">
          <cell r="B29">
            <v>1151</v>
          </cell>
          <cell r="U29">
            <v>4438</v>
          </cell>
          <cell r="V29">
            <v>22642.857142857141</v>
          </cell>
        </row>
        <row r="30">
          <cell r="B30">
            <v>1160</v>
          </cell>
          <cell r="U30">
            <v>234350</v>
          </cell>
          <cell r="V30">
            <v>26804.300583323802</v>
          </cell>
        </row>
        <row r="31">
          <cell r="B31">
            <v>1505</v>
          </cell>
          <cell r="U31">
            <v>527218</v>
          </cell>
          <cell r="V31">
            <v>21719.452912581364</v>
          </cell>
        </row>
        <row r="32">
          <cell r="B32">
            <v>1506</v>
          </cell>
          <cell r="U32">
            <v>758258</v>
          </cell>
          <cell r="V32">
            <v>23713.347510632975</v>
          </cell>
        </row>
        <row r="33">
          <cell r="B33">
            <v>1507</v>
          </cell>
          <cell r="U33">
            <v>1632146.2358642973</v>
          </cell>
          <cell r="V33">
            <v>24872.315811467324</v>
          </cell>
        </row>
        <row r="34">
          <cell r="B34">
            <v>1511</v>
          </cell>
          <cell r="U34">
            <v>67503</v>
          </cell>
          <cell r="V34">
            <v>21341.447992412268</v>
          </cell>
        </row>
        <row r="35">
          <cell r="B35">
            <v>1514</v>
          </cell>
          <cell r="U35">
            <v>59063</v>
          </cell>
          <cell r="V35">
            <v>23691.536301644606</v>
          </cell>
        </row>
        <row r="36">
          <cell r="B36">
            <v>1515</v>
          </cell>
          <cell r="U36">
            <v>230517</v>
          </cell>
          <cell r="V36">
            <v>25822.448750980173</v>
          </cell>
        </row>
        <row r="37">
          <cell r="B37">
            <v>1516</v>
          </cell>
          <cell r="U37">
            <v>223157</v>
          </cell>
          <cell r="V37">
            <v>25921.361366012312</v>
          </cell>
        </row>
        <row r="38">
          <cell r="B38">
            <v>1517</v>
          </cell>
          <cell r="U38">
            <v>103977</v>
          </cell>
          <cell r="V38">
            <v>20170.126091173617</v>
          </cell>
        </row>
        <row r="39">
          <cell r="B39">
            <v>1520</v>
          </cell>
          <cell r="U39">
            <v>226833.8259187621</v>
          </cell>
          <cell r="V39">
            <v>21096.896011789631</v>
          </cell>
        </row>
        <row r="40">
          <cell r="B40">
            <v>1525</v>
          </cell>
          <cell r="U40">
            <v>102492</v>
          </cell>
          <cell r="V40">
            <v>22451.697699890472</v>
          </cell>
        </row>
        <row r="41">
          <cell r="B41">
            <v>1528</v>
          </cell>
          <cell r="U41">
            <v>161127</v>
          </cell>
          <cell r="V41">
            <v>21043.097818989161</v>
          </cell>
        </row>
        <row r="42">
          <cell r="B42">
            <v>1531</v>
          </cell>
          <cell r="U42">
            <v>193202</v>
          </cell>
          <cell r="V42">
            <v>20839.391651386042</v>
          </cell>
        </row>
        <row r="43">
          <cell r="B43">
            <v>1532</v>
          </cell>
          <cell r="U43">
            <v>191021</v>
          </cell>
          <cell r="V43">
            <v>22746.010954989284</v>
          </cell>
        </row>
        <row r="44">
          <cell r="B44">
            <v>1535</v>
          </cell>
          <cell r="U44">
            <v>156701</v>
          </cell>
          <cell r="V44">
            <v>23975.061199510405</v>
          </cell>
        </row>
        <row r="45">
          <cell r="B45">
            <v>1539</v>
          </cell>
          <cell r="U45">
            <v>166824</v>
          </cell>
          <cell r="V45">
            <v>22281.821824495793</v>
          </cell>
        </row>
        <row r="46">
          <cell r="B46">
            <v>1547</v>
          </cell>
          <cell r="U46">
            <v>84421.764135702746</v>
          </cell>
          <cell r="V46">
            <v>23774.081705351378</v>
          </cell>
        </row>
        <row r="47">
          <cell r="B47">
            <v>1554</v>
          </cell>
          <cell r="U47">
            <v>129139</v>
          </cell>
          <cell r="V47">
            <v>22078.816891776372</v>
          </cell>
        </row>
        <row r="48">
          <cell r="B48">
            <v>1557</v>
          </cell>
          <cell r="U48">
            <v>52247</v>
          </cell>
          <cell r="V48">
            <v>19783.036728511928</v>
          </cell>
        </row>
        <row r="49">
          <cell r="B49">
            <v>1560</v>
          </cell>
          <cell r="U49">
            <v>58593</v>
          </cell>
          <cell r="V49">
            <v>19242.364532019703</v>
          </cell>
        </row>
        <row r="50">
          <cell r="B50">
            <v>1563</v>
          </cell>
          <cell r="U50">
            <v>162531</v>
          </cell>
          <cell r="V50">
            <v>22872.361384745287</v>
          </cell>
        </row>
        <row r="51">
          <cell r="B51">
            <v>1566</v>
          </cell>
          <cell r="U51">
            <v>119983</v>
          </cell>
          <cell r="V51">
            <v>20240.047233468285</v>
          </cell>
        </row>
        <row r="52">
          <cell r="B52">
            <v>1573</v>
          </cell>
          <cell r="U52">
            <v>45384</v>
          </cell>
          <cell r="V52">
            <v>21267.104029990627</v>
          </cell>
        </row>
        <row r="53">
          <cell r="B53">
            <v>1576</v>
          </cell>
          <cell r="U53">
            <v>74724</v>
          </cell>
          <cell r="V53">
            <v>21031.241204615817</v>
          </cell>
        </row>
        <row r="54">
          <cell r="B54">
            <v>1577</v>
          </cell>
          <cell r="U54">
            <v>207764.1740812379</v>
          </cell>
          <cell r="V54">
            <v>19874.131823343974</v>
          </cell>
        </row>
        <row r="55">
          <cell r="B55">
            <v>1578</v>
          </cell>
          <cell r="U55">
            <v>53482</v>
          </cell>
          <cell r="V55">
            <v>20633.487654320987</v>
          </cell>
        </row>
        <row r="56">
          <cell r="B56">
            <v>1579</v>
          </cell>
          <cell r="U56">
            <v>277218</v>
          </cell>
          <cell r="V56">
            <v>20948.991158467466</v>
          </cell>
        </row>
        <row r="57">
          <cell r="B57">
            <v>1804</v>
          </cell>
          <cell r="U57">
            <v>1271862</v>
          </cell>
          <cell r="V57">
            <v>24447.601107181301</v>
          </cell>
        </row>
        <row r="58">
          <cell r="B58">
            <v>1806</v>
          </cell>
          <cell r="U58">
            <v>470224.11688311689</v>
          </cell>
          <cell r="V58">
            <v>21383.543287090353</v>
          </cell>
        </row>
        <row r="59">
          <cell r="B59">
            <v>1811</v>
          </cell>
          <cell r="U59">
            <v>30864</v>
          </cell>
          <cell r="V59">
            <v>21285.517241379312</v>
          </cell>
        </row>
        <row r="60">
          <cell r="B60">
            <v>1812</v>
          </cell>
          <cell r="U60">
            <v>35737</v>
          </cell>
          <cell r="V60">
            <v>17744.289970208541</v>
          </cell>
        </row>
        <row r="61">
          <cell r="B61">
            <v>1813</v>
          </cell>
          <cell r="U61">
            <v>159231</v>
          </cell>
          <cell r="V61">
            <v>20115.083375442144</v>
          </cell>
        </row>
        <row r="62">
          <cell r="B62">
            <v>1815</v>
          </cell>
          <cell r="U62">
            <v>21887</v>
          </cell>
          <cell r="V62">
            <v>17765.422077922078</v>
          </cell>
        </row>
        <row r="63">
          <cell r="B63">
            <v>1816</v>
          </cell>
          <cell r="U63">
            <v>10080</v>
          </cell>
          <cell r="V63">
            <v>20281.690140845072</v>
          </cell>
        </row>
        <row r="64">
          <cell r="B64">
            <v>1818</v>
          </cell>
          <cell r="U64">
            <v>39777</v>
          </cell>
          <cell r="V64">
            <v>22346.629213483146</v>
          </cell>
        </row>
        <row r="65">
          <cell r="B65">
            <v>1820</v>
          </cell>
          <cell r="U65">
            <v>151491</v>
          </cell>
          <cell r="V65">
            <v>20430.343897505056</v>
          </cell>
        </row>
        <row r="66">
          <cell r="B66">
            <v>1822</v>
          </cell>
          <cell r="U66">
            <v>38945</v>
          </cell>
          <cell r="V66">
            <v>16786.637931034482</v>
          </cell>
        </row>
        <row r="67">
          <cell r="B67">
            <v>1824</v>
          </cell>
          <cell r="U67">
            <v>276888</v>
          </cell>
          <cell r="V67">
            <v>20658.658509288965</v>
          </cell>
        </row>
        <row r="68">
          <cell r="B68">
            <v>1825</v>
          </cell>
          <cell r="U68">
            <v>27289</v>
          </cell>
          <cell r="V68">
            <v>18277.963831212324</v>
          </cell>
        </row>
        <row r="69">
          <cell r="B69">
            <v>1826</v>
          </cell>
          <cell r="U69">
            <v>22807</v>
          </cell>
          <cell r="V69">
            <v>16782.192788815304</v>
          </cell>
        </row>
        <row r="70">
          <cell r="B70">
            <v>1827</v>
          </cell>
          <cell r="U70">
            <v>29650</v>
          </cell>
          <cell r="V70">
            <v>21315.600287562906</v>
          </cell>
        </row>
        <row r="71">
          <cell r="B71">
            <v>1828</v>
          </cell>
          <cell r="U71">
            <v>33802</v>
          </cell>
          <cell r="V71">
            <v>18862.723214285714</v>
          </cell>
        </row>
        <row r="72">
          <cell r="B72">
            <v>1832</v>
          </cell>
          <cell r="U72">
            <v>95938</v>
          </cell>
          <cell r="V72">
            <v>21314.818929126861</v>
          </cell>
        </row>
        <row r="73">
          <cell r="B73">
            <v>1833</v>
          </cell>
          <cell r="U73">
            <v>564193</v>
          </cell>
          <cell r="V73">
            <v>21439.977199315981</v>
          </cell>
        </row>
        <row r="74">
          <cell r="B74">
            <v>1834</v>
          </cell>
          <cell r="U74">
            <v>59173</v>
          </cell>
          <cell r="V74">
            <v>31078.256302521007</v>
          </cell>
        </row>
        <row r="75">
          <cell r="B75">
            <v>1835</v>
          </cell>
          <cell r="U75">
            <v>9713</v>
          </cell>
          <cell r="V75">
            <v>21300.438596491229</v>
          </cell>
        </row>
        <row r="76">
          <cell r="B76">
            <v>1836</v>
          </cell>
          <cell r="U76">
            <v>22730</v>
          </cell>
          <cell r="V76">
            <v>18360.258481421646</v>
          </cell>
        </row>
        <row r="77">
          <cell r="B77">
            <v>1837</v>
          </cell>
          <cell r="U77">
            <v>144872</v>
          </cell>
          <cell r="V77">
            <v>22882.956878850102</v>
          </cell>
        </row>
        <row r="78">
          <cell r="B78">
            <v>1838</v>
          </cell>
          <cell r="U78">
            <v>40210</v>
          </cell>
          <cell r="V78">
            <v>20328.614762386249</v>
          </cell>
        </row>
        <row r="79">
          <cell r="B79">
            <v>1839</v>
          </cell>
          <cell r="U79">
            <v>20344</v>
          </cell>
          <cell r="V79">
            <v>19906.066536203522</v>
          </cell>
        </row>
        <row r="80">
          <cell r="B80">
            <v>1840</v>
          </cell>
          <cell r="U80">
            <v>88622</v>
          </cell>
          <cell r="V80">
            <v>19029.847541335625</v>
          </cell>
        </row>
        <row r="81">
          <cell r="B81">
            <v>1841</v>
          </cell>
          <cell r="U81">
            <v>207733</v>
          </cell>
          <cell r="V81">
            <v>21284.118852459018</v>
          </cell>
        </row>
        <row r="82">
          <cell r="B82">
            <v>1845</v>
          </cell>
          <cell r="U82">
            <v>49171</v>
          </cell>
          <cell r="V82">
            <v>24896.708860759492</v>
          </cell>
        </row>
        <row r="83">
          <cell r="B83">
            <v>1848</v>
          </cell>
          <cell r="U83">
            <v>51975</v>
          </cell>
          <cell r="V83">
            <v>20176.630434782608</v>
          </cell>
        </row>
        <row r="84">
          <cell r="B84">
            <v>1851</v>
          </cell>
          <cell r="U84">
            <v>42652</v>
          </cell>
          <cell r="V84">
            <v>20535.387578237842</v>
          </cell>
        </row>
        <row r="85">
          <cell r="B85">
            <v>1853</v>
          </cell>
          <cell r="U85">
            <v>23151</v>
          </cell>
          <cell r="V85">
            <v>16691.420331651047</v>
          </cell>
        </row>
        <row r="86">
          <cell r="B86">
            <v>1856</v>
          </cell>
          <cell r="U86">
            <v>14607</v>
          </cell>
          <cell r="V86">
            <v>28753.937007874014</v>
          </cell>
        </row>
        <row r="87">
          <cell r="B87">
            <v>1857</v>
          </cell>
          <cell r="U87">
            <v>17676</v>
          </cell>
          <cell r="V87">
            <v>24147.540983606559</v>
          </cell>
        </row>
        <row r="88">
          <cell r="B88">
            <v>1859</v>
          </cell>
          <cell r="U88">
            <v>31067</v>
          </cell>
          <cell r="V88">
            <v>24045.665634674922</v>
          </cell>
        </row>
        <row r="89">
          <cell r="B89">
            <v>1860</v>
          </cell>
          <cell r="U89">
            <v>231857</v>
          </cell>
          <cell r="V89">
            <v>20196.602787456446</v>
          </cell>
        </row>
        <row r="90">
          <cell r="B90">
            <v>1865</v>
          </cell>
          <cell r="U90">
            <v>217920</v>
          </cell>
          <cell r="V90">
            <v>22711.829077644608</v>
          </cell>
        </row>
        <row r="91">
          <cell r="B91">
            <v>1866</v>
          </cell>
          <cell r="U91">
            <v>158148</v>
          </cell>
          <cell r="V91">
            <v>19546.162402669634</v>
          </cell>
        </row>
        <row r="92">
          <cell r="B92">
            <v>1867</v>
          </cell>
          <cell r="U92">
            <v>49372</v>
          </cell>
          <cell r="V92">
            <v>18873.088685015289</v>
          </cell>
        </row>
        <row r="93">
          <cell r="B93">
            <v>1868</v>
          </cell>
          <cell r="U93">
            <v>101444</v>
          </cell>
          <cell r="V93">
            <v>22801.528433355812</v>
          </cell>
        </row>
        <row r="94">
          <cell r="B94">
            <v>1870</v>
          </cell>
          <cell r="U94">
            <v>218328</v>
          </cell>
          <cell r="V94">
            <v>20757.558471192242</v>
          </cell>
        </row>
        <row r="95">
          <cell r="B95">
            <v>1871</v>
          </cell>
          <cell r="U95">
            <v>101578</v>
          </cell>
          <cell r="V95">
            <v>21290.714734856425</v>
          </cell>
        </row>
        <row r="96">
          <cell r="B96">
            <v>1874</v>
          </cell>
          <cell r="U96">
            <v>27624</v>
          </cell>
          <cell r="V96">
            <v>26587.102983638113</v>
          </cell>
        </row>
        <row r="97">
          <cell r="B97">
            <v>1875</v>
          </cell>
          <cell r="U97">
            <v>59400.883116883124</v>
          </cell>
          <cell r="V97">
            <v>21351.86309018085</v>
          </cell>
        </row>
        <row r="98">
          <cell r="B98">
            <v>3001</v>
          </cell>
          <cell r="U98">
            <v>598896</v>
          </cell>
          <cell r="V98">
            <v>19209.545498283991</v>
          </cell>
        </row>
        <row r="99">
          <cell r="B99">
            <v>3002</v>
          </cell>
          <cell r="U99">
            <v>1080214</v>
          </cell>
          <cell r="V99">
            <v>22103.374189191953</v>
          </cell>
        </row>
        <row r="100">
          <cell r="B100">
            <v>3003</v>
          </cell>
          <cell r="U100">
            <v>1130867</v>
          </cell>
          <cell r="V100">
            <v>20195.135453685019</v>
          </cell>
        </row>
        <row r="101">
          <cell r="B101">
            <v>3004</v>
          </cell>
          <cell r="U101">
            <v>1763130</v>
          </cell>
          <cell r="V101">
            <v>21561.536956415399</v>
          </cell>
        </row>
        <row r="102">
          <cell r="B102">
            <v>3005</v>
          </cell>
          <cell r="U102">
            <v>2356436</v>
          </cell>
          <cell r="V102">
            <v>23428.24191447689</v>
          </cell>
        </row>
        <row r="103">
          <cell r="B103">
            <v>3006</v>
          </cell>
          <cell r="U103">
            <v>701515</v>
          </cell>
          <cell r="V103">
            <v>25527.273388886868</v>
          </cell>
        </row>
        <row r="104">
          <cell r="B104">
            <v>3007</v>
          </cell>
          <cell r="U104">
            <v>660358</v>
          </cell>
          <cell r="V104">
            <v>21692.332961040669</v>
          </cell>
        </row>
        <row r="105">
          <cell r="B105">
            <v>3011</v>
          </cell>
          <cell r="U105">
            <v>125559</v>
          </cell>
          <cell r="V105">
            <v>27301.369863013697</v>
          </cell>
        </row>
        <row r="106">
          <cell r="B106">
            <v>3012</v>
          </cell>
          <cell r="U106">
            <v>27590</v>
          </cell>
          <cell r="V106">
            <v>20331.613854089905</v>
          </cell>
        </row>
        <row r="107">
          <cell r="B107">
            <v>3013</v>
          </cell>
          <cell r="U107">
            <v>71009</v>
          </cell>
          <cell r="V107">
            <v>19768.652561247218</v>
          </cell>
        </row>
        <row r="108">
          <cell r="B108">
            <v>3014</v>
          </cell>
          <cell r="U108">
            <v>937032</v>
          </cell>
          <cell r="V108">
            <v>21142.418772563178</v>
          </cell>
        </row>
        <row r="109">
          <cell r="B109">
            <v>3015</v>
          </cell>
          <cell r="U109">
            <v>76520</v>
          </cell>
          <cell r="V109">
            <v>20152.752172767974</v>
          </cell>
        </row>
        <row r="110">
          <cell r="B110">
            <v>3016</v>
          </cell>
          <cell r="U110">
            <v>166361</v>
          </cell>
          <cell r="V110">
            <v>20213.973268529768</v>
          </cell>
        </row>
        <row r="111">
          <cell r="B111">
            <v>3017</v>
          </cell>
          <cell r="U111">
            <v>165065</v>
          </cell>
          <cell r="V111">
            <v>21886.104481569877</v>
          </cell>
        </row>
        <row r="112">
          <cell r="B112">
            <v>3018</v>
          </cell>
          <cell r="U112">
            <v>116512</v>
          </cell>
          <cell r="V112">
            <v>20831.753978187018</v>
          </cell>
        </row>
        <row r="113">
          <cell r="B113">
            <v>3019</v>
          </cell>
          <cell r="U113">
            <v>447319</v>
          </cell>
          <cell r="V113">
            <v>25096.442998204668</v>
          </cell>
        </row>
        <row r="114">
          <cell r="B114">
            <v>3020</v>
          </cell>
          <cell r="U114">
            <v>1675846.6042291615</v>
          </cell>
          <cell r="V114">
            <v>28679.306640468931</v>
          </cell>
        </row>
        <row r="115">
          <cell r="B115">
            <v>3021</v>
          </cell>
          <cell r="U115">
            <v>480000.39577083848</v>
          </cell>
          <cell r="V115">
            <v>23835.554462748954</v>
          </cell>
        </row>
        <row r="116">
          <cell r="B116">
            <v>3022</v>
          </cell>
          <cell r="U116">
            <v>487396</v>
          </cell>
          <cell r="V116">
            <v>30924.179937821205</v>
          </cell>
        </row>
        <row r="117">
          <cell r="B117">
            <v>3023</v>
          </cell>
          <cell r="U117">
            <v>513848</v>
          </cell>
          <cell r="V117">
            <v>26367.405582922824</v>
          </cell>
        </row>
        <row r="118">
          <cell r="B118">
            <v>3024</v>
          </cell>
          <cell r="U118">
            <v>5375629</v>
          </cell>
          <cell r="V118">
            <v>42380.846887047563</v>
          </cell>
        </row>
        <row r="119">
          <cell r="B119">
            <v>3025</v>
          </cell>
          <cell r="U119">
            <v>3175833</v>
          </cell>
          <cell r="V119">
            <v>33901.226528891217</v>
          </cell>
        </row>
        <row r="120">
          <cell r="B120">
            <v>3026</v>
          </cell>
          <cell r="U120">
            <v>346331</v>
          </cell>
          <cell r="V120">
            <v>20167.18104000466</v>
          </cell>
        </row>
        <row r="121">
          <cell r="B121">
            <v>3027</v>
          </cell>
          <cell r="U121">
            <v>459924</v>
          </cell>
          <cell r="V121">
            <v>25324.816915368097</v>
          </cell>
        </row>
        <row r="122">
          <cell r="B122">
            <v>3028</v>
          </cell>
          <cell r="U122">
            <v>240185</v>
          </cell>
          <cell r="V122">
            <v>21783.511699619081</v>
          </cell>
        </row>
        <row r="123">
          <cell r="B123">
            <v>3029</v>
          </cell>
          <cell r="U123">
            <v>1051728</v>
          </cell>
          <cell r="V123">
            <v>26223.707175983644</v>
          </cell>
        </row>
        <row r="124">
          <cell r="B124">
            <v>3030</v>
          </cell>
          <cell r="U124">
            <v>2193851.5441603241</v>
          </cell>
          <cell r="V124">
            <v>25783.930895333244</v>
          </cell>
        </row>
        <row r="125">
          <cell r="B125">
            <v>3031</v>
          </cell>
          <cell r="U125">
            <v>646445</v>
          </cell>
          <cell r="V125">
            <v>26835.692639794095</v>
          </cell>
        </row>
        <row r="126">
          <cell r="B126">
            <v>3032</v>
          </cell>
          <cell r="U126">
            <v>199494</v>
          </cell>
          <cell r="V126">
            <v>29238.458156236258</v>
          </cell>
        </row>
        <row r="127">
          <cell r="B127">
            <v>3033</v>
          </cell>
          <cell r="U127">
            <v>909860</v>
          </cell>
          <cell r="V127">
            <v>23797.143903332111</v>
          </cell>
        </row>
        <row r="128">
          <cell r="B128">
            <v>3034</v>
          </cell>
          <cell r="U128">
            <v>480003.45583967585</v>
          </cell>
          <cell r="V128">
            <v>21280.522071274867</v>
          </cell>
        </row>
        <row r="129">
          <cell r="B129">
            <v>3035</v>
          </cell>
          <cell r="U129">
            <v>511776</v>
          </cell>
          <cell r="V129">
            <v>20537.581764918334</v>
          </cell>
        </row>
        <row r="130">
          <cell r="B130">
            <v>3036</v>
          </cell>
          <cell r="U130">
            <v>296132</v>
          </cell>
          <cell r="V130">
            <v>21643.911708814499</v>
          </cell>
        </row>
        <row r="131">
          <cell r="B131">
            <v>3037</v>
          </cell>
          <cell r="U131">
            <v>55003</v>
          </cell>
          <cell r="V131">
            <v>19204.958100558659</v>
          </cell>
        </row>
        <row r="132">
          <cell r="B132">
            <v>3038</v>
          </cell>
          <cell r="U132">
            <v>197188</v>
          </cell>
          <cell r="V132">
            <v>28807.596785975165</v>
          </cell>
        </row>
        <row r="133">
          <cell r="B133">
            <v>3039</v>
          </cell>
          <cell r="U133">
            <v>25013</v>
          </cell>
          <cell r="V133">
            <v>23776.615969581748</v>
          </cell>
        </row>
        <row r="134">
          <cell r="B134">
            <v>3040</v>
          </cell>
          <cell r="U134">
            <v>78758</v>
          </cell>
          <cell r="V134">
            <v>23758.069381598794</v>
          </cell>
        </row>
        <row r="135">
          <cell r="B135">
            <v>3041</v>
          </cell>
          <cell r="U135">
            <v>111158</v>
          </cell>
          <cell r="V135">
            <v>24291.520979020977</v>
          </cell>
        </row>
        <row r="136">
          <cell r="B136">
            <v>3042</v>
          </cell>
          <cell r="U136">
            <v>68138</v>
          </cell>
          <cell r="V136">
            <v>27463.925836356309</v>
          </cell>
        </row>
        <row r="137">
          <cell r="B137">
            <v>3043</v>
          </cell>
          <cell r="U137">
            <v>114035</v>
          </cell>
          <cell r="V137">
            <v>24413.401841147504</v>
          </cell>
        </row>
        <row r="138">
          <cell r="B138">
            <v>3044</v>
          </cell>
          <cell r="U138">
            <v>148791</v>
          </cell>
          <cell r="V138">
            <v>33264.252179745141</v>
          </cell>
        </row>
        <row r="139">
          <cell r="B139">
            <v>3045</v>
          </cell>
          <cell r="U139">
            <v>83091</v>
          </cell>
          <cell r="V139">
            <v>23808.309455587394</v>
          </cell>
        </row>
        <row r="140">
          <cell r="B140">
            <v>3046</v>
          </cell>
          <cell r="U140">
            <v>59499</v>
          </cell>
          <cell r="V140">
            <v>26573.916927199643</v>
          </cell>
        </row>
        <row r="141">
          <cell r="B141">
            <v>3047</v>
          </cell>
          <cell r="U141">
            <v>309564</v>
          </cell>
          <cell r="V141">
            <v>22143.347639484979</v>
          </cell>
        </row>
        <row r="142">
          <cell r="B142">
            <v>3048</v>
          </cell>
          <cell r="U142">
            <v>440388</v>
          </cell>
          <cell r="V142">
            <v>23036.459695558926</v>
          </cell>
        </row>
        <row r="143">
          <cell r="B143">
            <v>3049</v>
          </cell>
          <cell r="U143">
            <v>737724</v>
          </cell>
          <cell r="V143">
            <v>27972.699351609601</v>
          </cell>
        </row>
        <row r="144">
          <cell r="B144">
            <v>3050</v>
          </cell>
          <cell r="U144">
            <v>63776</v>
          </cell>
          <cell r="V144">
            <v>23673.348181143283</v>
          </cell>
        </row>
        <row r="145">
          <cell r="B145">
            <v>3051</v>
          </cell>
          <cell r="U145">
            <v>33326</v>
          </cell>
          <cell r="V145">
            <v>23485.553206483441</v>
          </cell>
        </row>
        <row r="146">
          <cell r="B146">
            <v>3052</v>
          </cell>
          <cell r="U146">
            <v>69422</v>
          </cell>
          <cell r="V146">
            <v>28358.660130718956</v>
          </cell>
        </row>
        <row r="147">
          <cell r="B147">
            <v>3053</v>
          </cell>
          <cell r="U147">
            <v>137723</v>
          </cell>
          <cell r="V147">
            <v>20117.294770669003</v>
          </cell>
        </row>
        <row r="148">
          <cell r="B148">
            <v>3054</v>
          </cell>
          <cell r="U148">
            <v>205738</v>
          </cell>
          <cell r="V148">
            <v>22730.968953706772</v>
          </cell>
        </row>
        <row r="149">
          <cell r="B149">
            <v>3401</v>
          </cell>
          <cell r="U149">
            <v>376207</v>
          </cell>
          <cell r="V149">
            <v>21107.950401167032</v>
          </cell>
        </row>
        <row r="150">
          <cell r="B150">
            <v>3403</v>
          </cell>
          <cell r="U150">
            <v>719897</v>
          </cell>
          <cell r="V150">
            <v>23115.110454662215</v>
          </cell>
        </row>
        <row r="151">
          <cell r="B151">
            <v>3405</v>
          </cell>
          <cell r="U151">
            <v>665539</v>
          </cell>
          <cell r="V151">
            <v>23749.741283945332</v>
          </cell>
        </row>
        <row r="152">
          <cell r="B152">
            <v>3407</v>
          </cell>
          <cell r="U152">
            <v>656444</v>
          </cell>
          <cell r="V152">
            <v>21399.269787455993</v>
          </cell>
        </row>
        <row r="153">
          <cell r="B153">
            <v>3411</v>
          </cell>
          <cell r="U153">
            <v>690958</v>
          </cell>
          <cell r="V153">
            <v>20034.736720018558</v>
          </cell>
        </row>
        <row r="154">
          <cell r="B154">
            <v>3412</v>
          </cell>
          <cell r="U154">
            <v>136959</v>
          </cell>
          <cell r="V154">
            <v>17872.765235547435</v>
          </cell>
        </row>
        <row r="155">
          <cell r="B155">
            <v>3413</v>
          </cell>
          <cell r="U155">
            <v>415724</v>
          </cell>
          <cell r="V155">
            <v>19875.884490342323</v>
          </cell>
        </row>
        <row r="156">
          <cell r="B156">
            <v>3414</v>
          </cell>
          <cell r="U156">
            <v>89258</v>
          </cell>
          <cell r="V156">
            <v>17766.321656050954</v>
          </cell>
        </row>
        <row r="157">
          <cell r="B157">
            <v>3415</v>
          </cell>
          <cell r="U157">
            <v>159032</v>
          </cell>
          <cell r="V157">
            <v>20184.287346109912</v>
          </cell>
        </row>
        <row r="158">
          <cell r="B158">
            <v>3416</v>
          </cell>
          <cell r="U158">
            <v>104810</v>
          </cell>
          <cell r="V158">
            <v>17142.623487078836</v>
          </cell>
        </row>
        <row r="159">
          <cell r="B159">
            <v>3417</v>
          </cell>
          <cell r="U159">
            <v>87128</v>
          </cell>
          <cell r="V159">
            <v>18753.336203185536</v>
          </cell>
        </row>
        <row r="160">
          <cell r="B160">
            <v>3418</v>
          </cell>
          <cell r="U160">
            <v>129378</v>
          </cell>
          <cell r="V160">
            <v>17934.294427502078</v>
          </cell>
        </row>
        <row r="161">
          <cell r="B161">
            <v>3419</v>
          </cell>
          <cell r="U161">
            <v>66486</v>
          </cell>
          <cell r="V161">
            <v>17944.939271255062</v>
          </cell>
        </row>
        <row r="162">
          <cell r="B162">
            <v>3420</v>
          </cell>
          <cell r="U162">
            <v>425226</v>
          </cell>
          <cell r="V162">
            <v>20066.348921712048</v>
          </cell>
        </row>
        <row r="163">
          <cell r="B163">
            <v>3421</v>
          </cell>
          <cell r="U163">
            <v>136143</v>
          </cell>
          <cell r="V163">
            <v>20605.872559406689</v>
          </cell>
        </row>
        <row r="164">
          <cell r="B164">
            <v>3422</v>
          </cell>
          <cell r="U164">
            <v>86692</v>
          </cell>
          <cell r="V164">
            <v>19671.431813024734</v>
          </cell>
        </row>
        <row r="165">
          <cell r="B165">
            <v>3423</v>
          </cell>
          <cell r="U165">
            <v>42663</v>
          </cell>
          <cell r="V165">
            <v>17349.735664904434</v>
          </cell>
        </row>
        <row r="166">
          <cell r="B166">
            <v>3424</v>
          </cell>
          <cell r="U166">
            <v>33247</v>
          </cell>
          <cell r="V166">
            <v>18563.372417643775</v>
          </cell>
        </row>
        <row r="167">
          <cell r="B167">
            <v>3425</v>
          </cell>
          <cell r="U167">
            <v>22821</v>
          </cell>
          <cell r="V167">
            <v>17745.723172628306</v>
          </cell>
        </row>
        <row r="168">
          <cell r="B168">
            <v>3426</v>
          </cell>
          <cell r="U168">
            <v>25299</v>
          </cell>
          <cell r="V168">
            <v>16311.411992263056</v>
          </cell>
        </row>
        <row r="169">
          <cell r="B169">
            <v>3427</v>
          </cell>
          <cell r="U169">
            <v>110408</v>
          </cell>
          <cell r="V169">
            <v>19747.451260955106</v>
          </cell>
        </row>
        <row r="170">
          <cell r="B170">
            <v>3428</v>
          </cell>
          <cell r="U170">
            <v>48225</v>
          </cell>
          <cell r="V170">
            <v>19944.168734491315</v>
          </cell>
        </row>
        <row r="171">
          <cell r="B171">
            <v>3429</v>
          </cell>
          <cell r="U171">
            <v>27506</v>
          </cell>
          <cell r="V171">
            <v>17441.978440076095</v>
          </cell>
        </row>
        <row r="172">
          <cell r="B172">
            <v>3430</v>
          </cell>
          <cell r="U172">
            <v>36931</v>
          </cell>
          <cell r="V172">
            <v>19315.376569037657</v>
          </cell>
        </row>
        <row r="173">
          <cell r="B173">
            <v>3431</v>
          </cell>
          <cell r="U173">
            <v>50057</v>
          </cell>
          <cell r="V173">
            <v>19142.25621414914</v>
          </cell>
        </row>
        <row r="174">
          <cell r="B174">
            <v>3432</v>
          </cell>
          <cell r="U174">
            <v>39640</v>
          </cell>
          <cell r="V174">
            <v>19731.20955699353</v>
          </cell>
        </row>
        <row r="175">
          <cell r="B175">
            <v>3433</v>
          </cell>
          <cell r="U175">
            <v>46920</v>
          </cell>
          <cell r="V175">
            <v>21288.566243194193</v>
          </cell>
        </row>
        <row r="176">
          <cell r="B176">
            <v>3434</v>
          </cell>
          <cell r="U176">
            <v>44248</v>
          </cell>
          <cell r="V176">
            <v>19296.990841692106</v>
          </cell>
        </row>
        <row r="177">
          <cell r="B177">
            <v>3435</v>
          </cell>
          <cell r="U177">
            <v>69068</v>
          </cell>
          <cell r="V177">
            <v>19244.357759821676</v>
          </cell>
        </row>
        <row r="178">
          <cell r="B178">
            <v>3436</v>
          </cell>
          <cell r="U178">
            <v>127951</v>
          </cell>
          <cell r="V178">
            <v>22283.35074886799</v>
          </cell>
        </row>
        <row r="179">
          <cell r="B179">
            <v>3437</v>
          </cell>
          <cell r="U179">
            <v>97537</v>
          </cell>
          <cell r="V179">
            <v>16848.678528243221</v>
          </cell>
        </row>
        <row r="180">
          <cell r="B180">
            <v>3438</v>
          </cell>
          <cell r="U180">
            <v>67883</v>
          </cell>
          <cell r="V180">
            <v>21708.666453469781</v>
          </cell>
        </row>
        <row r="181">
          <cell r="B181">
            <v>3439</v>
          </cell>
          <cell r="U181">
            <v>91377</v>
          </cell>
          <cell r="V181">
            <v>20650.169491525423</v>
          </cell>
        </row>
        <row r="182">
          <cell r="B182">
            <v>3440</v>
          </cell>
          <cell r="U182">
            <v>120764</v>
          </cell>
          <cell r="V182">
            <v>23591.326430943544</v>
          </cell>
        </row>
        <row r="183">
          <cell r="B183">
            <v>3441</v>
          </cell>
          <cell r="U183">
            <v>125118</v>
          </cell>
          <cell r="V183">
            <v>20470.876963350784</v>
          </cell>
        </row>
        <row r="184">
          <cell r="B184">
            <v>3442</v>
          </cell>
          <cell r="U184">
            <v>303796</v>
          </cell>
          <cell r="V184">
            <v>20323.521541343325</v>
          </cell>
        </row>
        <row r="185">
          <cell r="B185">
            <v>3443</v>
          </cell>
          <cell r="U185">
            <v>262433</v>
          </cell>
          <cell r="V185">
            <v>19607.964734010759</v>
          </cell>
        </row>
        <row r="186">
          <cell r="B186">
            <v>3446</v>
          </cell>
          <cell r="U186">
            <v>293053</v>
          </cell>
          <cell r="V186">
            <v>21481.674241313591</v>
          </cell>
        </row>
        <row r="187">
          <cell r="B187">
            <v>3447</v>
          </cell>
          <cell r="U187">
            <v>98560</v>
          </cell>
          <cell r="V187">
            <v>17528.009959096569</v>
          </cell>
        </row>
        <row r="188">
          <cell r="B188">
            <v>3448</v>
          </cell>
          <cell r="U188">
            <v>121013</v>
          </cell>
          <cell r="V188">
            <v>18140.158896717134</v>
          </cell>
        </row>
        <row r="189">
          <cell r="B189">
            <v>3449</v>
          </cell>
          <cell r="U189">
            <v>58978</v>
          </cell>
          <cell r="V189">
            <v>19784.636028178462</v>
          </cell>
        </row>
        <row r="190">
          <cell r="B190">
            <v>3450</v>
          </cell>
          <cell r="U190">
            <v>23853</v>
          </cell>
          <cell r="V190">
            <v>18278.160919540231</v>
          </cell>
        </row>
        <row r="191">
          <cell r="B191">
            <v>3451</v>
          </cell>
          <cell r="U191">
            <v>143367</v>
          </cell>
          <cell r="V191">
            <v>22338.267373013401</v>
          </cell>
        </row>
        <row r="192">
          <cell r="B192">
            <v>3452</v>
          </cell>
          <cell r="U192">
            <v>51249</v>
          </cell>
          <cell r="V192">
            <v>24004.215456674472</v>
          </cell>
        </row>
        <row r="193">
          <cell r="B193">
            <v>3453</v>
          </cell>
          <cell r="U193">
            <v>79493</v>
          </cell>
          <cell r="V193">
            <v>24779.613466334165</v>
          </cell>
        </row>
        <row r="194">
          <cell r="B194">
            <v>3454</v>
          </cell>
          <cell r="U194">
            <v>37513</v>
          </cell>
          <cell r="V194">
            <v>23300</v>
          </cell>
        </row>
        <row r="195">
          <cell r="B195">
            <v>3801</v>
          </cell>
          <cell r="U195">
            <v>550832.44090441929</v>
          </cell>
          <cell r="V195">
            <v>20142.335206948454</v>
          </cell>
        </row>
        <row r="196">
          <cell r="B196">
            <v>3802</v>
          </cell>
          <cell r="U196">
            <v>535729.20554984582</v>
          </cell>
          <cell r="V196">
            <v>21957.014859209223</v>
          </cell>
        </row>
        <row r="197">
          <cell r="B197">
            <v>3803</v>
          </cell>
          <cell r="U197">
            <v>1324089.3535457347</v>
          </cell>
          <cell r="V197">
            <v>23827.84202605292</v>
          </cell>
        </row>
        <row r="198">
          <cell r="B198">
            <v>3804</v>
          </cell>
          <cell r="U198">
            <v>1384305</v>
          </cell>
          <cell r="V198">
            <v>21878.980891719744</v>
          </cell>
        </row>
        <row r="199">
          <cell r="B199">
            <v>3805</v>
          </cell>
          <cell r="U199">
            <v>1034816</v>
          </cell>
          <cell r="V199">
            <v>21967.350924491053</v>
          </cell>
        </row>
        <row r="200">
          <cell r="B200">
            <v>3806</v>
          </cell>
          <cell r="U200">
            <v>830176</v>
          </cell>
          <cell r="V200">
            <v>22917.844522968197</v>
          </cell>
        </row>
        <row r="201">
          <cell r="B201">
            <v>3807</v>
          </cell>
          <cell r="U201">
            <v>1149127</v>
          </cell>
          <cell r="V201">
            <v>21028.950498673254</v>
          </cell>
        </row>
        <row r="202">
          <cell r="B202">
            <v>3808</v>
          </cell>
          <cell r="U202">
            <v>267320.93174935941</v>
          </cell>
          <cell r="V202">
            <v>20359.553065450069</v>
          </cell>
        </row>
        <row r="203">
          <cell r="B203">
            <v>3811</v>
          </cell>
          <cell r="U203">
            <v>692982</v>
          </cell>
          <cell r="V203">
            <v>25954.382022471909</v>
          </cell>
        </row>
        <row r="204">
          <cell r="B204">
            <v>3812</v>
          </cell>
          <cell r="U204">
            <v>48544</v>
          </cell>
          <cell r="V204">
            <v>20843.280377844567</v>
          </cell>
        </row>
        <row r="205">
          <cell r="B205">
            <v>3813</v>
          </cell>
          <cell r="U205">
            <v>313448</v>
          </cell>
          <cell r="V205">
            <v>22247.710980197317</v>
          </cell>
        </row>
        <row r="206">
          <cell r="B206">
            <v>3814</v>
          </cell>
          <cell r="U206">
            <v>212691</v>
          </cell>
          <cell r="V206">
            <v>20439.265808187585</v>
          </cell>
        </row>
        <row r="207">
          <cell r="B207">
            <v>3815</v>
          </cell>
          <cell r="U207">
            <v>72104</v>
          </cell>
          <cell r="V207">
            <v>17672.549019607843</v>
          </cell>
        </row>
        <row r="208">
          <cell r="B208">
            <v>3816</v>
          </cell>
          <cell r="U208">
            <v>124354</v>
          </cell>
          <cell r="V208">
            <v>19020.18966044662</v>
          </cell>
        </row>
        <row r="209">
          <cell r="B209">
            <v>3817</v>
          </cell>
          <cell r="U209">
            <v>199139.06825064059</v>
          </cell>
          <cell r="V209">
            <v>19010.889570466883</v>
          </cell>
        </row>
        <row r="210">
          <cell r="B210">
            <v>3818</v>
          </cell>
          <cell r="U210">
            <v>162410</v>
          </cell>
          <cell r="V210">
            <v>28098.615916955016</v>
          </cell>
        </row>
        <row r="211">
          <cell r="B211">
            <v>3819</v>
          </cell>
          <cell r="U211">
            <v>38041</v>
          </cell>
          <cell r="V211">
            <v>24199.10941475827</v>
          </cell>
        </row>
        <row r="212">
          <cell r="B212">
            <v>3820</v>
          </cell>
          <cell r="U212">
            <v>64024</v>
          </cell>
          <cell r="V212">
            <v>21821.404226312203</v>
          </cell>
        </row>
        <row r="213">
          <cell r="B213">
            <v>3821</v>
          </cell>
          <cell r="U213">
            <v>51421</v>
          </cell>
          <cell r="V213">
            <v>21398.6683312526</v>
          </cell>
        </row>
        <row r="214">
          <cell r="B214">
            <v>3822</v>
          </cell>
          <cell r="U214">
            <v>34942</v>
          </cell>
          <cell r="V214">
            <v>23673.441734417345</v>
          </cell>
        </row>
        <row r="215">
          <cell r="B215">
            <v>3823</v>
          </cell>
          <cell r="U215">
            <v>27832</v>
          </cell>
          <cell r="V215">
            <v>21642.30171073095</v>
          </cell>
        </row>
        <row r="216">
          <cell r="B216">
            <v>3824</v>
          </cell>
          <cell r="U216">
            <v>59733</v>
          </cell>
          <cell r="V216">
            <v>26810.143626570916</v>
          </cell>
        </row>
        <row r="217">
          <cell r="B217">
            <v>3825</v>
          </cell>
          <cell r="U217">
            <v>111394</v>
          </cell>
          <cell r="V217">
            <v>29920.494225087295</v>
          </cell>
        </row>
        <row r="218">
          <cell r="B218">
            <v>4201</v>
          </cell>
          <cell r="U218">
            <v>138250</v>
          </cell>
          <cell r="V218">
            <v>20188.376168224298</v>
          </cell>
        </row>
        <row r="219">
          <cell r="B219">
            <v>4202</v>
          </cell>
          <cell r="U219">
            <v>443839</v>
          </cell>
          <cell r="V219">
            <v>19093.134302675728</v>
          </cell>
        </row>
        <row r="220">
          <cell r="B220">
            <v>4203</v>
          </cell>
          <cell r="U220">
            <v>931427</v>
          </cell>
          <cell r="V220">
            <v>20797.744780618512</v>
          </cell>
        </row>
        <row r="221">
          <cell r="B221">
            <v>4204</v>
          </cell>
          <cell r="U221">
            <v>2425770</v>
          </cell>
          <cell r="V221">
            <v>21974.345734706632</v>
          </cell>
        </row>
        <row r="222">
          <cell r="B222">
            <v>4205</v>
          </cell>
          <cell r="U222">
            <v>471848</v>
          </cell>
          <cell r="V222">
            <v>20596.621415164347</v>
          </cell>
        </row>
        <row r="223">
          <cell r="B223">
            <v>4206</v>
          </cell>
          <cell r="U223">
            <v>202587</v>
          </cell>
          <cell r="V223">
            <v>20896.028880866426</v>
          </cell>
        </row>
        <row r="224">
          <cell r="B224">
            <v>4207</v>
          </cell>
          <cell r="U224">
            <v>198295</v>
          </cell>
          <cell r="V224">
            <v>21872.380322082507</v>
          </cell>
        </row>
        <row r="225">
          <cell r="B225">
            <v>4211</v>
          </cell>
          <cell r="U225">
            <v>42185</v>
          </cell>
          <cell r="V225">
            <v>17190.301548492258</v>
          </cell>
        </row>
        <row r="226">
          <cell r="B226">
            <v>4212</v>
          </cell>
          <cell r="U226">
            <v>37029</v>
          </cell>
          <cell r="V226">
            <v>17691.829909221215</v>
          </cell>
        </row>
        <row r="227">
          <cell r="B227">
            <v>4213</v>
          </cell>
          <cell r="U227">
            <v>125228</v>
          </cell>
          <cell r="V227">
            <v>20634.04185203493</v>
          </cell>
        </row>
        <row r="228">
          <cell r="B228">
            <v>4214</v>
          </cell>
          <cell r="U228">
            <v>108810</v>
          </cell>
          <cell r="V228">
            <v>18615.911035072713</v>
          </cell>
        </row>
        <row r="229">
          <cell r="B229">
            <v>4215</v>
          </cell>
          <cell r="U229">
            <v>246798</v>
          </cell>
          <cell r="V229">
            <v>22456.596906278435</v>
          </cell>
        </row>
        <row r="230">
          <cell r="B230">
            <v>4216</v>
          </cell>
          <cell r="U230">
            <v>93811</v>
          </cell>
          <cell r="V230">
            <v>17999.040675364544</v>
          </cell>
        </row>
        <row r="231">
          <cell r="B231">
            <v>4217</v>
          </cell>
          <cell r="U231">
            <v>34264</v>
          </cell>
          <cell r="V231">
            <v>18541.125541125541</v>
          </cell>
        </row>
        <row r="232">
          <cell r="B232">
            <v>4218</v>
          </cell>
          <cell r="U232">
            <v>25112</v>
          </cell>
          <cell r="V232">
            <v>18938.159879336348</v>
          </cell>
        </row>
        <row r="233">
          <cell r="B233">
            <v>4219</v>
          </cell>
          <cell r="U233">
            <v>66386</v>
          </cell>
          <cell r="V233">
            <v>18247.938427707533</v>
          </cell>
        </row>
        <row r="234">
          <cell r="B234">
            <v>4220</v>
          </cell>
          <cell r="U234">
            <v>24969</v>
          </cell>
          <cell r="V234">
            <v>20947.147651006711</v>
          </cell>
        </row>
        <row r="235">
          <cell r="B235">
            <v>4221</v>
          </cell>
          <cell r="U235">
            <v>36581</v>
          </cell>
          <cell r="V235">
            <v>31644.46366782007</v>
          </cell>
        </row>
        <row r="236">
          <cell r="B236">
            <v>4222</v>
          </cell>
          <cell r="U236">
            <v>63152</v>
          </cell>
          <cell r="V236">
            <v>66266.526757607557</v>
          </cell>
        </row>
        <row r="237">
          <cell r="B237">
            <v>4223</v>
          </cell>
          <cell r="U237">
            <v>264529</v>
          </cell>
          <cell r="V237">
            <v>18081.271360218729</v>
          </cell>
        </row>
        <row r="238">
          <cell r="B238">
            <v>4224</v>
          </cell>
          <cell r="U238">
            <v>31958</v>
          </cell>
          <cell r="V238">
            <v>34034.078807241749</v>
          </cell>
        </row>
        <row r="239">
          <cell r="B239">
            <v>4225</v>
          </cell>
          <cell r="U239">
            <v>191840</v>
          </cell>
          <cell r="V239">
            <v>18465.684858985467</v>
          </cell>
        </row>
        <row r="240">
          <cell r="B240">
            <v>4226</v>
          </cell>
          <cell r="U240">
            <v>33538</v>
          </cell>
          <cell r="V240">
            <v>19927.510398098635</v>
          </cell>
        </row>
        <row r="241">
          <cell r="B241">
            <v>4227</v>
          </cell>
          <cell r="U241">
            <v>134898</v>
          </cell>
          <cell r="V241">
            <v>22304.563492063491</v>
          </cell>
        </row>
        <row r="242">
          <cell r="B242">
            <v>4228</v>
          </cell>
          <cell r="U242">
            <v>78057</v>
          </cell>
          <cell r="V242">
            <v>42445.350734094616</v>
          </cell>
        </row>
        <row r="243">
          <cell r="B243">
            <v>4601</v>
          </cell>
          <cell r="U243">
            <v>7561765</v>
          </cell>
          <cell r="V243">
            <v>26892.012518226111</v>
          </cell>
        </row>
        <row r="244">
          <cell r="B244">
            <v>4602</v>
          </cell>
          <cell r="U244">
            <v>422233.23115577892</v>
          </cell>
          <cell r="V244">
            <v>24396.673667058356</v>
          </cell>
        </row>
        <row r="245">
          <cell r="B245">
            <v>4611</v>
          </cell>
          <cell r="U245">
            <v>89033</v>
          </cell>
          <cell r="V245">
            <v>21837.870983566347</v>
          </cell>
        </row>
        <row r="246">
          <cell r="B246">
            <v>4612</v>
          </cell>
          <cell r="U246">
            <v>114642</v>
          </cell>
          <cell r="V246">
            <v>20038.804404824332</v>
          </cell>
        </row>
        <row r="247">
          <cell r="B247">
            <v>4613</v>
          </cell>
          <cell r="U247">
            <v>264442</v>
          </cell>
          <cell r="V247">
            <v>22110.535117056857</v>
          </cell>
        </row>
        <row r="248">
          <cell r="B248">
            <v>4614</v>
          </cell>
          <cell r="U248">
            <v>435460</v>
          </cell>
          <cell r="V248">
            <v>23287.876357024441</v>
          </cell>
        </row>
        <row r="249">
          <cell r="B249">
            <v>4615</v>
          </cell>
          <cell r="U249">
            <v>72331</v>
          </cell>
          <cell r="V249">
            <v>22596.376132458608</v>
          </cell>
        </row>
        <row r="250">
          <cell r="B250">
            <v>4616</v>
          </cell>
          <cell r="U250">
            <v>78372</v>
          </cell>
          <cell r="V250">
            <v>27537.596626844694</v>
          </cell>
        </row>
        <row r="251">
          <cell r="B251">
            <v>4617</v>
          </cell>
          <cell r="U251">
            <v>293658</v>
          </cell>
          <cell r="V251">
            <v>22353.505366522037</v>
          </cell>
        </row>
        <row r="252">
          <cell r="B252">
            <v>4618</v>
          </cell>
          <cell r="U252">
            <v>269993.50481927709</v>
          </cell>
          <cell r="V252">
            <v>24358.851030248745</v>
          </cell>
        </row>
        <row r="253">
          <cell r="B253">
            <v>4619</v>
          </cell>
          <cell r="U253">
            <v>37293</v>
          </cell>
          <cell r="V253">
            <v>41162.251655629138</v>
          </cell>
        </row>
        <row r="254">
          <cell r="B254">
            <v>4620</v>
          </cell>
          <cell r="U254">
            <v>25122</v>
          </cell>
          <cell r="V254">
            <v>22984.446477584628</v>
          </cell>
        </row>
        <row r="255">
          <cell r="B255">
            <v>4621</v>
          </cell>
          <cell r="U255">
            <v>352453.49518072291</v>
          </cell>
          <cell r="V255">
            <v>22577.252910173782</v>
          </cell>
        </row>
        <row r="256">
          <cell r="B256">
            <v>4622</v>
          </cell>
          <cell r="U256">
            <v>186241</v>
          </cell>
          <cell r="V256">
            <v>22063.854993484183</v>
          </cell>
        </row>
        <row r="257">
          <cell r="B257">
            <v>4623</v>
          </cell>
          <cell r="U257">
            <v>52379</v>
          </cell>
          <cell r="V257">
            <v>21249.087221095335</v>
          </cell>
        </row>
        <row r="258">
          <cell r="B258">
            <v>4624</v>
          </cell>
          <cell r="U258">
            <v>567657</v>
          </cell>
          <cell r="V258">
            <v>23014.676667342388</v>
          </cell>
        </row>
        <row r="259">
          <cell r="B259">
            <v>4625</v>
          </cell>
          <cell r="U259">
            <v>199289</v>
          </cell>
          <cell r="V259">
            <v>38236.569455103607</v>
          </cell>
        </row>
        <row r="260">
          <cell r="B260">
            <v>4626</v>
          </cell>
          <cell r="U260">
            <v>864599</v>
          </cell>
          <cell r="V260">
            <v>22682.76621979694</v>
          </cell>
        </row>
        <row r="261">
          <cell r="B261">
            <v>4627</v>
          </cell>
          <cell r="U261">
            <v>618667</v>
          </cell>
          <cell r="V261">
            <v>21132.946199829206</v>
          </cell>
        </row>
        <row r="262">
          <cell r="B262">
            <v>4628</v>
          </cell>
          <cell r="U262">
            <v>81415</v>
          </cell>
          <cell r="V262">
            <v>20127.317676143386</v>
          </cell>
        </row>
        <row r="263">
          <cell r="B263">
            <v>4629</v>
          </cell>
          <cell r="U263">
            <v>15562</v>
          </cell>
          <cell r="V263">
            <v>40952.631578947367</v>
          </cell>
        </row>
        <row r="264">
          <cell r="B264">
            <v>4630</v>
          </cell>
          <cell r="U264">
            <v>162162</v>
          </cell>
          <cell r="V264">
            <v>19970.689655172413</v>
          </cell>
        </row>
        <row r="265">
          <cell r="B265">
            <v>4631</v>
          </cell>
          <cell r="U265">
            <v>629424</v>
          </cell>
          <cell r="V265">
            <v>21637.126160192507</v>
          </cell>
        </row>
        <row r="266">
          <cell r="B266">
            <v>4632</v>
          </cell>
          <cell r="U266">
            <v>73967</v>
          </cell>
          <cell r="V266">
            <v>25620.713543470731</v>
          </cell>
        </row>
        <row r="267">
          <cell r="B267">
            <v>4633</v>
          </cell>
          <cell r="U267">
            <v>11743</v>
          </cell>
          <cell r="V267">
            <v>20895.017793594307</v>
          </cell>
        </row>
        <row r="268">
          <cell r="B268">
            <v>4634</v>
          </cell>
          <cell r="U268">
            <v>41251</v>
          </cell>
          <cell r="V268">
            <v>24109.292811221509</v>
          </cell>
        </row>
        <row r="269">
          <cell r="B269">
            <v>4635</v>
          </cell>
          <cell r="U269">
            <v>58980</v>
          </cell>
          <cell r="V269">
            <v>25400.516795865635</v>
          </cell>
        </row>
        <row r="270">
          <cell r="B270">
            <v>4636</v>
          </cell>
          <cell r="U270">
            <v>18998</v>
          </cell>
          <cell r="V270">
            <v>23168.292682926829</v>
          </cell>
        </row>
        <row r="271">
          <cell r="B271">
            <v>4637</v>
          </cell>
          <cell r="U271">
            <v>31264</v>
          </cell>
          <cell r="V271">
            <v>22887.262079062959</v>
          </cell>
        </row>
        <row r="272">
          <cell r="B272">
            <v>4638</v>
          </cell>
          <cell r="U272">
            <v>97721.225175918691</v>
          </cell>
          <cell r="V272">
            <v>23339.198752309214</v>
          </cell>
        </row>
        <row r="273">
          <cell r="B273">
            <v>4639</v>
          </cell>
          <cell r="U273">
            <v>62677</v>
          </cell>
          <cell r="V273">
            <v>23456.961077844313</v>
          </cell>
        </row>
        <row r="274">
          <cell r="B274">
            <v>4640</v>
          </cell>
          <cell r="U274">
            <v>256262.77482408131</v>
          </cell>
          <cell r="V274">
            <v>21893.445093898445</v>
          </cell>
        </row>
        <row r="275">
          <cell r="B275">
            <v>4641</v>
          </cell>
          <cell r="U275">
            <v>62383</v>
          </cell>
          <cell r="V275">
            <v>35364.512471655325</v>
          </cell>
        </row>
        <row r="276">
          <cell r="B276">
            <v>4642</v>
          </cell>
          <cell r="U276">
            <v>55940</v>
          </cell>
          <cell r="V276">
            <v>26006.508600650861</v>
          </cell>
        </row>
        <row r="277">
          <cell r="B277">
            <v>4643</v>
          </cell>
          <cell r="U277">
            <v>145633</v>
          </cell>
          <cell r="V277">
            <v>27766.062917063871</v>
          </cell>
        </row>
        <row r="278">
          <cell r="B278">
            <v>4644</v>
          </cell>
          <cell r="U278">
            <v>128519</v>
          </cell>
          <cell r="V278">
            <v>24738.979788257941</v>
          </cell>
        </row>
        <row r="279">
          <cell r="B279">
            <v>4645</v>
          </cell>
          <cell r="U279">
            <v>63646</v>
          </cell>
          <cell r="V279">
            <v>20949.967083607637</v>
          </cell>
        </row>
        <row r="280">
          <cell r="B280">
            <v>4646</v>
          </cell>
          <cell r="U280">
            <v>53707</v>
          </cell>
          <cell r="V280">
            <v>19388.808664259926</v>
          </cell>
        </row>
        <row r="281">
          <cell r="B281">
            <v>4647</v>
          </cell>
          <cell r="U281">
            <v>504938</v>
          </cell>
          <cell r="V281">
            <v>22994.580809690786</v>
          </cell>
        </row>
        <row r="282">
          <cell r="B282">
            <v>4648</v>
          </cell>
          <cell r="U282">
            <v>89773</v>
          </cell>
          <cell r="V282">
            <v>24230.229419703104</v>
          </cell>
        </row>
        <row r="283">
          <cell r="B283">
            <v>4649</v>
          </cell>
          <cell r="U283">
            <v>196997.76884422111</v>
          </cell>
          <cell r="V283">
            <v>20928.266104772243</v>
          </cell>
        </row>
        <row r="284">
          <cell r="B284">
            <v>4650</v>
          </cell>
          <cell r="U284">
            <v>126044</v>
          </cell>
          <cell r="V284">
            <v>21597.66963673749</v>
          </cell>
        </row>
        <row r="285">
          <cell r="B285">
            <v>4651</v>
          </cell>
          <cell r="U285">
            <v>148230</v>
          </cell>
          <cell r="V285">
            <v>20682.293846797824</v>
          </cell>
        </row>
        <row r="286">
          <cell r="B286">
            <v>5001</v>
          </cell>
          <cell r="U286">
            <v>5152564</v>
          </cell>
          <cell r="V286">
            <v>25478.102207827527</v>
          </cell>
        </row>
        <row r="287">
          <cell r="B287">
            <v>5006</v>
          </cell>
          <cell r="U287">
            <v>455449.37158023682</v>
          </cell>
          <cell r="V287">
            <v>18611.040028613796</v>
          </cell>
        </row>
        <row r="288">
          <cell r="B288">
            <v>5007</v>
          </cell>
          <cell r="U288">
            <v>302600.32176656154</v>
          </cell>
          <cell r="V288">
            <v>19719.799398277064</v>
          </cell>
        </row>
        <row r="289">
          <cell r="B289">
            <v>5014</v>
          </cell>
          <cell r="U289">
            <v>160284</v>
          </cell>
          <cell r="V289">
            <v>31626.6771902131</v>
          </cell>
        </row>
        <row r="290">
          <cell r="B290">
            <v>5020</v>
          </cell>
          <cell r="U290">
            <v>17815</v>
          </cell>
          <cell r="V290">
            <v>18812.038014783528</v>
          </cell>
        </row>
        <row r="291">
          <cell r="B291">
            <v>5021</v>
          </cell>
          <cell r="U291">
            <v>144983</v>
          </cell>
          <cell r="V291">
            <v>20786.093189964158</v>
          </cell>
        </row>
        <row r="292">
          <cell r="B292">
            <v>5022</v>
          </cell>
          <cell r="U292">
            <v>47886</v>
          </cell>
          <cell r="V292">
            <v>19146.741303478608</v>
          </cell>
        </row>
        <row r="293">
          <cell r="B293">
            <v>5025</v>
          </cell>
          <cell r="U293">
            <v>120305</v>
          </cell>
          <cell r="V293">
            <v>21444.741532976826</v>
          </cell>
        </row>
        <row r="294">
          <cell r="B294">
            <v>5026</v>
          </cell>
          <cell r="U294">
            <v>35975</v>
          </cell>
          <cell r="V294">
            <v>17765.432098765432</v>
          </cell>
        </row>
        <row r="295">
          <cell r="B295">
            <v>5027</v>
          </cell>
          <cell r="U295">
            <v>112159</v>
          </cell>
          <cell r="V295">
            <v>17956.932436759525</v>
          </cell>
        </row>
        <row r="296">
          <cell r="B296">
            <v>5028</v>
          </cell>
          <cell r="U296">
            <v>334813</v>
          </cell>
          <cell r="V296">
            <v>20215.734814635915</v>
          </cell>
        </row>
        <row r="297">
          <cell r="B297">
            <v>5029</v>
          </cell>
          <cell r="U297">
            <v>160020</v>
          </cell>
          <cell r="V297">
            <v>19441.137164378568</v>
          </cell>
        </row>
        <row r="298">
          <cell r="B298">
            <v>5031</v>
          </cell>
          <cell r="U298">
            <v>321400</v>
          </cell>
          <cell r="V298">
            <v>22891.737891737892</v>
          </cell>
        </row>
        <row r="299">
          <cell r="B299">
            <v>5032</v>
          </cell>
          <cell r="U299">
            <v>78088</v>
          </cell>
          <cell r="V299">
            <v>19101.761252446184</v>
          </cell>
        </row>
        <row r="300">
          <cell r="B300">
            <v>5033</v>
          </cell>
          <cell r="U300">
            <v>23574</v>
          </cell>
          <cell r="V300">
            <v>29690.176322418138</v>
          </cell>
        </row>
        <row r="301">
          <cell r="B301">
            <v>5034</v>
          </cell>
          <cell r="U301">
            <v>45143</v>
          </cell>
          <cell r="V301">
            <v>18562.088815789473</v>
          </cell>
        </row>
        <row r="302">
          <cell r="B302">
            <v>5035</v>
          </cell>
          <cell r="U302">
            <v>486296</v>
          </cell>
          <cell r="V302">
            <v>20238.72149159314</v>
          </cell>
        </row>
        <row r="303">
          <cell r="B303">
            <v>5036</v>
          </cell>
          <cell r="U303">
            <v>45065</v>
          </cell>
          <cell r="V303">
            <v>17121.96048632219</v>
          </cell>
        </row>
        <row r="304">
          <cell r="B304">
            <v>5037</v>
          </cell>
          <cell r="U304">
            <v>403902</v>
          </cell>
          <cell r="V304">
            <v>19941.838649155721</v>
          </cell>
        </row>
        <row r="305">
          <cell r="B305">
            <v>5038</v>
          </cell>
          <cell r="U305">
            <v>271312</v>
          </cell>
          <cell r="V305">
            <v>18168.61983526418</v>
          </cell>
        </row>
        <row r="306">
          <cell r="B306">
            <v>5041</v>
          </cell>
          <cell r="U306">
            <v>35405</v>
          </cell>
          <cell r="V306">
            <v>16859.523809523809</v>
          </cell>
        </row>
        <row r="307">
          <cell r="B307">
            <v>5042</v>
          </cell>
          <cell r="U307">
            <v>26473</v>
          </cell>
          <cell r="V307">
            <v>19100.288600288601</v>
          </cell>
        </row>
        <row r="308">
          <cell r="B308">
            <v>5043</v>
          </cell>
          <cell r="U308">
            <v>8734</v>
          </cell>
          <cell r="V308">
            <v>18120.33195020747</v>
          </cell>
        </row>
        <row r="309">
          <cell r="B309">
            <v>5044</v>
          </cell>
          <cell r="U309">
            <v>22359</v>
          </cell>
          <cell r="V309">
            <v>25670.49368541906</v>
          </cell>
        </row>
        <row r="310">
          <cell r="B310">
            <v>5045</v>
          </cell>
          <cell r="U310">
            <v>50583</v>
          </cell>
          <cell r="V310">
            <v>21307.076663858468</v>
          </cell>
        </row>
        <row r="311">
          <cell r="B311">
            <v>5046</v>
          </cell>
          <cell r="U311">
            <v>21971</v>
          </cell>
          <cell r="V311">
            <v>17520.7336523126</v>
          </cell>
        </row>
        <row r="312">
          <cell r="B312">
            <v>5047</v>
          </cell>
          <cell r="U312">
            <v>74500</v>
          </cell>
          <cell r="V312">
            <v>19205.980922918279</v>
          </cell>
        </row>
        <row r="313">
          <cell r="B313">
            <v>5049</v>
          </cell>
          <cell r="U313">
            <v>23482</v>
          </cell>
          <cell r="V313">
            <v>21289.211242067089</v>
          </cell>
        </row>
        <row r="314">
          <cell r="B314">
            <v>5052</v>
          </cell>
          <cell r="U314">
            <v>10545</v>
          </cell>
          <cell r="V314">
            <v>18597.8835978836</v>
          </cell>
        </row>
        <row r="315">
          <cell r="B315">
            <v>5053</v>
          </cell>
          <cell r="U315">
            <v>129101</v>
          </cell>
          <cell r="V315">
            <v>18974.279835390946</v>
          </cell>
        </row>
        <row r="316">
          <cell r="B316">
            <v>5054</v>
          </cell>
          <cell r="U316">
            <v>186514.62841976318</v>
          </cell>
          <cell r="V316">
            <v>18549.440916933185</v>
          </cell>
        </row>
        <row r="317">
          <cell r="B317">
            <v>5055</v>
          </cell>
          <cell r="U317">
            <v>128372.55</v>
          </cell>
          <cell r="V317">
            <v>21359.825291181365</v>
          </cell>
        </row>
        <row r="318">
          <cell r="B318">
            <v>5056</v>
          </cell>
          <cell r="U318">
            <v>101216.6</v>
          </cell>
          <cell r="V318">
            <v>20170.705460342768</v>
          </cell>
        </row>
        <row r="319">
          <cell r="B319">
            <v>5057</v>
          </cell>
          <cell r="U319">
            <v>208613</v>
          </cell>
          <cell r="V319">
            <v>20376.343035749171</v>
          </cell>
        </row>
        <row r="320">
          <cell r="B320">
            <v>5058</v>
          </cell>
          <cell r="U320">
            <v>86982</v>
          </cell>
          <cell r="V320">
            <v>20242.494763788691</v>
          </cell>
        </row>
        <row r="321">
          <cell r="B321">
            <v>5059</v>
          </cell>
          <cell r="U321">
            <v>357234.85</v>
          </cell>
          <cell r="V321">
            <v>19681.276513690707</v>
          </cell>
        </row>
        <row r="322">
          <cell r="B322">
            <v>5060</v>
          </cell>
          <cell r="U322">
            <v>209244.67823343849</v>
          </cell>
          <cell r="V322">
            <v>21798.591335914</v>
          </cell>
        </row>
        <row r="323">
          <cell r="B323">
            <v>5061</v>
          </cell>
          <cell r="U323">
            <v>38775</v>
          </cell>
          <cell r="V323">
            <v>19119.8224852071</v>
          </cell>
        </row>
        <row r="324">
          <cell r="B324">
            <v>5401</v>
          </cell>
          <cell r="U324">
            <v>1919953</v>
          </cell>
          <cell r="V324">
            <v>25048.63729468095</v>
          </cell>
        </row>
        <row r="325">
          <cell r="B325">
            <v>5402</v>
          </cell>
          <cell r="U325">
            <v>540895</v>
          </cell>
          <cell r="V325">
            <v>21786.563016071213</v>
          </cell>
        </row>
        <row r="326">
          <cell r="B326">
            <v>5403</v>
          </cell>
          <cell r="U326">
            <v>446262</v>
          </cell>
          <cell r="V326">
            <v>21595.064118074039</v>
          </cell>
        </row>
        <row r="327">
          <cell r="B327">
            <v>5404</v>
          </cell>
          <cell r="U327">
            <v>37933</v>
          </cell>
          <cell r="V327">
            <v>18228.255646323883</v>
          </cell>
        </row>
        <row r="328">
          <cell r="B328">
            <v>5405</v>
          </cell>
          <cell r="U328">
            <v>123394</v>
          </cell>
          <cell r="V328">
            <v>20935.527655242618</v>
          </cell>
        </row>
        <row r="329">
          <cell r="B329">
            <v>5406</v>
          </cell>
          <cell r="U329">
            <v>266507</v>
          </cell>
          <cell r="V329">
            <v>23126.258243665394</v>
          </cell>
        </row>
        <row r="330">
          <cell r="B330">
            <v>5411</v>
          </cell>
          <cell r="U330">
            <v>52000</v>
          </cell>
          <cell r="V330">
            <v>18194.541637508748</v>
          </cell>
        </row>
        <row r="331">
          <cell r="B331">
            <v>5412</v>
          </cell>
          <cell r="U331">
            <v>78700</v>
          </cell>
          <cell r="V331">
            <v>18439.550140581068</v>
          </cell>
        </row>
        <row r="332">
          <cell r="B332">
            <v>5413</v>
          </cell>
          <cell r="U332">
            <v>28049</v>
          </cell>
          <cell r="V332">
            <v>20399.272727272728</v>
          </cell>
        </row>
        <row r="333">
          <cell r="B333">
            <v>5414</v>
          </cell>
          <cell r="U333">
            <v>20581</v>
          </cell>
          <cell r="V333">
            <v>18625.339366515836</v>
          </cell>
        </row>
        <row r="334">
          <cell r="B334">
            <v>5415</v>
          </cell>
          <cell r="U334">
            <v>17245</v>
          </cell>
          <cell r="V334">
            <v>16549.904030710171</v>
          </cell>
        </row>
        <row r="335">
          <cell r="B335">
            <v>5416</v>
          </cell>
          <cell r="U335">
            <v>95721</v>
          </cell>
          <cell r="V335">
            <v>23752.109181141441</v>
          </cell>
        </row>
        <row r="336">
          <cell r="B336">
            <v>5417</v>
          </cell>
          <cell r="U336">
            <v>43046</v>
          </cell>
          <cell r="V336">
            <v>19718.735684837378</v>
          </cell>
        </row>
        <row r="337">
          <cell r="B337">
            <v>5418</v>
          </cell>
          <cell r="U337">
            <v>157376</v>
          </cell>
          <cell r="V337">
            <v>23126.524614254224</v>
          </cell>
        </row>
        <row r="338">
          <cell r="B338">
            <v>5419</v>
          </cell>
          <cell r="U338">
            <v>70076</v>
          </cell>
          <cell r="V338">
            <v>20084.838062482086</v>
          </cell>
        </row>
        <row r="339">
          <cell r="B339">
            <v>5420</v>
          </cell>
          <cell r="U339">
            <v>19992</v>
          </cell>
          <cell r="V339">
            <v>17707.705934455269</v>
          </cell>
        </row>
        <row r="340">
          <cell r="B340">
            <v>5421</v>
          </cell>
          <cell r="U340">
            <v>311896</v>
          </cell>
          <cell r="V340">
            <v>20777.829591632802</v>
          </cell>
        </row>
        <row r="341">
          <cell r="B341">
            <v>5422</v>
          </cell>
          <cell r="U341">
            <v>101378</v>
          </cell>
          <cell r="V341">
            <v>18022.755555555555</v>
          </cell>
        </row>
        <row r="342">
          <cell r="B342">
            <v>5423</v>
          </cell>
          <cell r="U342">
            <v>45817</v>
          </cell>
          <cell r="V342">
            <v>20345.026642984016</v>
          </cell>
        </row>
        <row r="343">
          <cell r="B343">
            <v>5424</v>
          </cell>
          <cell r="U343">
            <v>51499</v>
          </cell>
          <cell r="V343">
            <v>18088.865472427115</v>
          </cell>
        </row>
        <row r="344">
          <cell r="B344">
            <v>5425</v>
          </cell>
          <cell r="U344">
            <v>38472</v>
          </cell>
          <cell r="V344">
            <v>20897.338403041824</v>
          </cell>
        </row>
        <row r="345">
          <cell r="B345">
            <v>5426</v>
          </cell>
          <cell r="U345">
            <v>39946</v>
          </cell>
          <cell r="V345">
            <v>19049.117787315212</v>
          </cell>
        </row>
        <row r="346">
          <cell r="B346">
            <v>5427</v>
          </cell>
          <cell r="U346">
            <v>56011</v>
          </cell>
          <cell r="V346">
            <v>19201.57696263284</v>
          </cell>
        </row>
        <row r="347">
          <cell r="B347">
            <v>5428</v>
          </cell>
          <cell r="U347">
            <v>89963</v>
          </cell>
          <cell r="V347">
            <v>18326.135669179061</v>
          </cell>
        </row>
        <row r="348">
          <cell r="B348">
            <v>5429</v>
          </cell>
          <cell r="U348">
            <v>26734</v>
          </cell>
          <cell r="V348">
            <v>22241.264559068219</v>
          </cell>
        </row>
        <row r="349">
          <cell r="B349">
            <v>5430</v>
          </cell>
          <cell r="U349">
            <v>44347</v>
          </cell>
          <cell r="V349">
            <v>15166.552667578659</v>
          </cell>
        </row>
        <row r="350">
          <cell r="B350">
            <v>5432</v>
          </cell>
          <cell r="U350">
            <v>15833</v>
          </cell>
          <cell r="V350">
            <v>17266.085059978192</v>
          </cell>
        </row>
        <row r="351">
          <cell r="B351">
            <v>5433</v>
          </cell>
          <cell r="U351">
            <v>18544</v>
          </cell>
          <cell r="V351">
            <v>17745.454545454544</v>
          </cell>
        </row>
        <row r="352">
          <cell r="B352">
            <v>5434</v>
          </cell>
          <cell r="U352">
            <v>26588</v>
          </cell>
          <cell r="V352">
            <v>21528.744939271255</v>
          </cell>
        </row>
        <row r="353">
          <cell r="B353">
            <v>5435</v>
          </cell>
          <cell r="U353">
            <v>72017</v>
          </cell>
          <cell r="V353">
            <v>22379.428216283406</v>
          </cell>
        </row>
        <row r="354">
          <cell r="B354">
            <v>5436</v>
          </cell>
          <cell r="U354">
            <v>79060</v>
          </cell>
          <cell r="V354">
            <v>20045.638945233266</v>
          </cell>
        </row>
        <row r="355">
          <cell r="B355">
            <v>5437</v>
          </cell>
          <cell r="U355">
            <v>46687</v>
          </cell>
          <cell r="V355">
            <v>17466.142910587354</v>
          </cell>
        </row>
        <row r="356">
          <cell r="B356">
            <v>5438</v>
          </cell>
          <cell r="U356">
            <v>27145</v>
          </cell>
          <cell r="V356">
            <v>20440.51204819277</v>
          </cell>
        </row>
        <row r="357">
          <cell r="B357">
            <v>5439</v>
          </cell>
          <cell r="U357">
            <v>22871</v>
          </cell>
          <cell r="V357">
            <v>19564.585115483318</v>
          </cell>
        </row>
        <row r="358">
          <cell r="B358">
            <v>5440</v>
          </cell>
          <cell r="U358">
            <v>21295</v>
          </cell>
          <cell r="V358">
            <v>21707.44138634047</v>
          </cell>
        </row>
        <row r="359">
          <cell r="B359">
            <v>5441</v>
          </cell>
          <cell r="U359">
            <v>58516</v>
          </cell>
          <cell r="V359">
            <v>20177.931034482757</v>
          </cell>
        </row>
        <row r="360">
          <cell r="B360">
            <v>5442</v>
          </cell>
          <cell r="U360">
            <v>15959</v>
          </cell>
          <cell r="V360">
            <v>16959.6174282678</v>
          </cell>
        </row>
        <row r="361">
          <cell r="B361">
            <v>5443</v>
          </cell>
          <cell r="U361">
            <v>48515</v>
          </cell>
          <cell r="V361">
            <v>21372.246696035243</v>
          </cell>
        </row>
        <row r="362">
          <cell r="B362">
            <v>5444</v>
          </cell>
          <cell r="U362">
            <v>216532</v>
          </cell>
          <cell r="V362">
            <v>21320.598660890115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Q3" sqref="Q3"/>
    </sheetView>
  </sheetViews>
  <sheetFormatPr baseColWidth="10" defaultRowHeight="15"/>
  <cols>
    <col min="1" max="1" width="5.85546875" customWidth="1"/>
    <col min="2" max="2" width="11.7109375" customWidth="1"/>
    <col min="3" max="3" width="18.42578125" customWidth="1"/>
    <col min="13" max="13" width="15" customWidth="1"/>
    <col min="17" max="17" width="12.5703125" customWidth="1"/>
    <col min="18" max="18" width="14.85546875" customWidth="1"/>
    <col min="21" max="21" width="13.7109375" customWidth="1"/>
    <col min="22" max="22" width="13.140625" customWidth="1"/>
  </cols>
  <sheetData>
    <row r="1" spans="2:28">
      <c r="B1" s="5" t="s">
        <v>0</v>
      </c>
      <c r="C1" s="5" t="s">
        <v>1</v>
      </c>
      <c r="D1" s="227" t="s">
        <v>2</v>
      </c>
      <c r="E1" s="227"/>
      <c r="F1" s="227"/>
      <c r="G1" s="227" t="s">
        <v>384</v>
      </c>
      <c r="H1" s="227"/>
      <c r="I1" s="227" t="s">
        <v>3</v>
      </c>
      <c r="J1" s="227"/>
      <c r="K1" s="227"/>
      <c r="L1" s="227"/>
      <c r="M1" s="6" t="s">
        <v>410</v>
      </c>
      <c r="N1" s="228" t="s">
        <v>4</v>
      </c>
      <c r="O1" s="228"/>
      <c r="P1" s="228"/>
      <c r="Q1" s="6" t="s">
        <v>5</v>
      </c>
      <c r="R1" s="221" t="s">
        <v>26</v>
      </c>
      <c r="S1" s="221"/>
      <c r="T1" s="7" t="s">
        <v>6</v>
      </c>
      <c r="U1" s="8" t="s">
        <v>7</v>
      </c>
      <c r="V1" s="9" t="s">
        <v>8</v>
      </c>
    </row>
    <row r="2" spans="2:28">
      <c r="B2" s="10" t="s">
        <v>9</v>
      </c>
      <c r="C2" s="11"/>
      <c r="D2" s="222" t="s">
        <v>445</v>
      </c>
      <c r="E2" s="222"/>
      <c r="F2" s="222"/>
      <c r="G2" s="223" t="s">
        <v>10</v>
      </c>
      <c r="H2" s="223"/>
      <c r="I2" s="12" t="s">
        <v>11</v>
      </c>
      <c r="J2" s="12"/>
      <c r="K2" s="12"/>
      <c r="L2" s="12"/>
      <c r="M2" s="13" t="str">
        <f>D2</f>
        <v>Januar-okt 2020</v>
      </c>
      <c r="N2" s="224" t="str">
        <f>D2</f>
        <v>Januar-okt 2020</v>
      </c>
      <c r="O2" s="225"/>
      <c r="P2" s="225"/>
      <c r="Q2" s="14" t="s">
        <v>442</v>
      </c>
      <c r="R2" s="229" t="s">
        <v>386</v>
      </c>
      <c r="S2" s="229"/>
      <c r="T2" s="15" t="s">
        <v>12</v>
      </c>
      <c r="U2" s="16" t="s">
        <v>446</v>
      </c>
      <c r="V2" s="16" t="str">
        <f>U2</f>
        <v>jan.-okt. 2019</v>
      </c>
    </row>
    <row r="3" spans="2:28">
      <c r="B3" s="17" t="s">
        <v>13</v>
      </c>
      <c r="C3" s="18"/>
      <c r="D3" s="19"/>
      <c r="E3" s="19"/>
      <c r="F3" s="20" t="s">
        <v>14</v>
      </c>
      <c r="G3" s="226" t="s">
        <v>15</v>
      </c>
      <c r="H3" s="226"/>
      <c r="I3" s="12" t="s">
        <v>16</v>
      </c>
      <c r="J3" s="12"/>
      <c r="K3" s="12" t="s">
        <v>17</v>
      </c>
      <c r="L3" s="12"/>
      <c r="M3" s="13" t="s">
        <v>18</v>
      </c>
      <c r="N3" s="21" t="s">
        <v>19</v>
      </c>
      <c r="O3" s="12"/>
      <c r="P3" s="21" t="s">
        <v>20</v>
      </c>
      <c r="Q3" s="22" t="s">
        <v>383</v>
      </c>
      <c r="R3" s="31" t="s">
        <v>7</v>
      </c>
      <c r="S3" s="32" t="s">
        <v>8</v>
      </c>
      <c r="T3" s="23" t="s">
        <v>27</v>
      </c>
      <c r="U3" s="24"/>
      <c r="V3" s="16"/>
    </row>
    <row r="4" spans="2:28">
      <c r="B4" s="18"/>
      <c r="C4" s="25">
        <f>J365</f>
        <v>-287.49101996680582</v>
      </c>
      <c r="D4" s="26" t="s">
        <v>21</v>
      </c>
      <c r="E4" s="19" t="s">
        <v>22</v>
      </c>
      <c r="F4" s="19" t="s">
        <v>23</v>
      </c>
      <c r="G4" s="21" t="s">
        <v>24</v>
      </c>
      <c r="H4" s="21" t="s">
        <v>21</v>
      </c>
      <c r="I4" s="21" t="s">
        <v>22</v>
      </c>
      <c r="J4" s="21" t="s">
        <v>21</v>
      </c>
      <c r="K4" s="21" t="s">
        <v>22</v>
      </c>
      <c r="L4" s="21" t="s">
        <v>21</v>
      </c>
      <c r="M4" s="14" t="s">
        <v>21</v>
      </c>
      <c r="N4" s="21" t="s">
        <v>21</v>
      </c>
      <c r="O4" s="21" t="s">
        <v>22</v>
      </c>
      <c r="P4" s="21" t="s">
        <v>25</v>
      </c>
      <c r="Q4" s="14" t="s">
        <v>21</v>
      </c>
      <c r="R4" s="32" t="s">
        <v>28</v>
      </c>
      <c r="S4" s="32" t="s">
        <v>22</v>
      </c>
      <c r="T4" s="40"/>
      <c r="U4" s="27" t="s">
        <v>21</v>
      </c>
      <c r="V4" s="26" t="s">
        <v>22</v>
      </c>
    </row>
    <row r="5" spans="2:28">
      <c r="B5" s="28"/>
      <c r="C5" s="28"/>
      <c r="D5" s="29">
        <v>1</v>
      </c>
      <c r="E5" s="29">
        <v>2</v>
      </c>
      <c r="F5" s="29">
        <v>3</v>
      </c>
      <c r="G5" s="29">
        <v>4</v>
      </c>
      <c r="H5" s="29">
        <v>5</v>
      </c>
      <c r="I5" s="29">
        <v>6</v>
      </c>
      <c r="J5" s="29">
        <v>7</v>
      </c>
      <c r="K5" s="29">
        <v>8</v>
      </c>
      <c r="L5" s="29">
        <v>9</v>
      </c>
      <c r="M5" s="29">
        <v>10</v>
      </c>
      <c r="N5" s="29">
        <v>11</v>
      </c>
      <c r="O5" s="29">
        <v>12</v>
      </c>
      <c r="P5" s="29">
        <v>13</v>
      </c>
      <c r="Q5" s="29">
        <v>14</v>
      </c>
      <c r="R5" s="33">
        <v>15</v>
      </c>
      <c r="S5" s="33">
        <v>16</v>
      </c>
      <c r="T5" s="30">
        <v>17</v>
      </c>
      <c r="U5" s="29">
        <v>18</v>
      </c>
      <c r="V5" s="29">
        <v>19</v>
      </c>
    </row>
    <row r="6" spans="2:28" ht="18.75" customHeight="1">
      <c r="B6" s="1"/>
      <c r="R6" s="34" t="s">
        <v>440</v>
      </c>
      <c r="S6" s="34"/>
      <c r="T6" s="34"/>
      <c r="U6" s="34"/>
      <c r="V6" s="34"/>
    </row>
    <row r="7" spans="2:28" ht="21.95" customHeight="1">
      <c r="B7" s="2">
        <v>301</v>
      </c>
      <c r="C7" s="44" t="s">
        <v>29</v>
      </c>
      <c r="D7" s="207">
        <v>23524121</v>
      </c>
      <c r="E7" s="37">
        <f>D7/T7*1000</f>
        <v>33921.160096554551</v>
      </c>
      <c r="F7" s="177">
        <f>E7/E$363</f>
        <v>1.3514088938914575</v>
      </c>
      <c r="G7" s="38">
        <f>($E$363-E7)*0.6</f>
        <v>-5292.3422672114011</v>
      </c>
      <c r="H7" s="38">
        <f t="shared" ref="H7" si="0">G7*T7/1000</f>
        <v>-3670207.6082575037</v>
      </c>
      <c r="I7" s="38">
        <f>IF(E7&lt;E$363*0.9,(E$363*0.9-E7)*0.35,0)</f>
        <v>0</v>
      </c>
      <c r="J7" s="39">
        <f t="shared" ref="J7" si="1">I7*T7/1000</f>
        <v>0</v>
      </c>
      <c r="K7" s="38">
        <f>I7+J$365</f>
        <v>-287.49101996680582</v>
      </c>
      <c r="L7" s="39">
        <f t="shared" ref="L7" si="2">K7*T7/1000</f>
        <v>-199373.29740086003</v>
      </c>
      <c r="M7" s="35">
        <f>H7+L7</f>
        <v>-3869580.9056583638</v>
      </c>
      <c r="N7" s="35">
        <f>D7+M7</f>
        <v>19654540.094341636</v>
      </c>
      <c r="O7" s="35">
        <f>N7/T7*1000</f>
        <v>28341.32680937634</v>
      </c>
      <c r="P7" s="36">
        <f>O7/O$363</f>
        <v>1.1291100011277586</v>
      </c>
      <c r="Q7" s="203">
        <v>-144809.64372639731</v>
      </c>
      <c r="R7" s="36">
        <f>(D7-U7)/U7</f>
        <v>5.5436700103400679E-3</v>
      </c>
      <c r="S7" s="36">
        <f>(E7-V7)/V7</f>
        <v>-1.2469274604232607E-2</v>
      </c>
      <c r="T7" s="200">
        <v>693494</v>
      </c>
      <c r="U7" s="217">
        <f>SUMIFS([1]okt20!$U$7:$U$362,[1]okt20!$B$7:$B$362,B7)</f>
        <v>23394430</v>
      </c>
      <c r="V7" s="4">
        <f>SUMIFS([1]okt20!$V$7:$V$362,[1]okt20!$B$7:$B$362,B7)</f>
        <v>34349.473109264676</v>
      </c>
      <c r="Z7" s="45"/>
      <c r="AA7" s="45"/>
      <c r="AB7" s="44"/>
    </row>
    <row r="8" spans="2:28" ht="24.95" customHeight="1">
      <c r="B8" s="2">
        <v>1101</v>
      </c>
      <c r="C8" t="s">
        <v>30</v>
      </c>
      <c r="D8" s="207">
        <v>390663</v>
      </c>
      <c r="E8" s="37">
        <f t="shared" ref="E8:E71" si="3">D8/T8*1000</f>
        <v>26376.544460198504</v>
      </c>
      <c r="F8" s="177">
        <f t="shared" ref="F8:F71" si="4">E8/E$363</f>
        <v>1.0508336587596927</v>
      </c>
      <c r="G8" s="38">
        <f t="shared" ref="G8:G30" si="5">($E$363-E8)*0.6</f>
        <v>-765.57288539777289</v>
      </c>
      <c r="H8" s="38">
        <f t="shared" ref="H8:H30" si="6">G8*T8/1000</f>
        <v>-11338.900005626414</v>
      </c>
      <c r="I8" s="38">
        <f t="shared" ref="I8:I30" si="7">IF(E8&lt;E$363*0.9,(E$363*0.9-E8)*0.35,0)</f>
        <v>0</v>
      </c>
      <c r="J8" s="39">
        <f t="shared" ref="J8:J30" si="8">I8*T8/1000</f>
        <v>0</v>
      </c>
      <c r="K8" s="38">
        <f t="shared" ref="K8:K30" si="9">I8+J$365</f>
        <v>-287.49101996680582</v>
      </c>
      <c r="L8" s="39">
        <f t="shared" ref="L8:L30" si="10">K8*T8/1000</f>
        <v>-4258.0294967283608</v>
      </c>
      <c r="M8" s="35">
        <f t="shared" ref="M8:M30" si="11">H8+L8</f>
        <v>-15596.929502354775</v>
      </c>
      <c r="N8" s="35">
        <f t="shared" ref="N8:N30" si="12">D8+M8</f>
        <v>375066.07049764524</v>
      </c>
      <c r="O8" s="35">
        <f t="shared" ref="O8:O30" si="13">N8/T8*1000</f>
        <v>25323.480554833925</v>
      </c>
      <c r="P8" s="36">
        <f t="shared" ref="P8:P71" si="14">O8/O$363</f>
        <v>1.0088799070750529</v>
      </c>
      <c r="Q8" s="203">
        <v>-3497.0769596156097</v>
      </c>
      <c r="R8" s="36">
        <f t="shared" ref="R8:R71" si="15">(D8-U8)/U8</f>
        <v>7.0031087799066E-2</v>
      </c>
      <c r="S8" s="36">
        <f t="shared" ref="S8:S71" si="16">(E8-V8)/V8</f>
        <v>7.1403756131263943E-2</v>
      </c>
      <c r="T8" s="201">
        <v>14811</v>
      </c>
      <c r="U8" s="217">
        <f>SUMIFS([1]okt20!$U$7:$U$362,[1]okt20!$B$7:$B$362,B8)</f>
        <v>365095</v>
      </c>
      <c r="V8" s="4">
        <f>SUMIFS([1]okt20!$V$7:$V$362,[1]okt20!$B$7:$B$362,B8)</f>
        <v>24618.678354686446</v>
      </c>
      <c r="Z8" s="44"/>
      <c r="AA8" s="44"/>
      <c r="AB8" s="44"/>
    </row>
    <row r="9" spans="2:28">
      <c r="B9" s="143">
        <v>1103</v>
      </c>
      <c r="C9" s="34" t="s">
        <v>31</v>
      </c>
      <c r="D9" s="207">
        <v>4429745</v>
      </c>
      <c r="E9" s="37">
        <f t="shared" si="3"/>
        <v>30853.392675554071</v>
      </c>
      <c r="F9" s="177">
        <f t="shared" si="4"/>
        <v>1.2291899554668955</v>
      </c>
      <c r="G9" s="38">
        <f t="shared" si="5"/>
        <v>-3451.6818146111132</v>
      </c>
      <c r="H9" s="38">
        <f t="shared" si="6"/>
        <v>-495571.764850976</v>
      </c>
      <c r="I9" s="38">
        <f t="shared" si="7"/>
        <v>0</v>
      </c>
      <c r="J9" s="39">
        <f t="shared" si="8"/>
        <v>0</v>
      </c>
      <c r="K9" s="38">
        <f t="shared" si="9"/>
        <v>-287.49101996680582</v>
      </c>
      <c r="L9" s="39">
        <f t="shared" si="10"/>
        <v>-41276.235700714176</v>
      </c>
      <c r="M9" s="35">
        <f t="shared" si="11"/>
        <v>-536848.00055169023</v>
      </c>
      <c r="N9" s="35">
        <f t="shared" si="12"/>
        <v>3892896.9994483097</v>
      </c>
      <c r="O9" s="35">
        <f t="shared" si="13"/>
        <v>27114.219840976148</v>
      </c>
      <c r="P9" s="36">
        <f t="shared" si="14"/>
        <v>1.0802224257579338</v>
      </c>
      <c r="Q9" s="203">
        <v>-514.65017891069874</v>
      </c>
      <c r="R9" s="198">
        <f t="shared" si="15"/>
        <v>-1.8831128702572464E-3</v>
      </c>
      <c r="S9" s="198">
        <f t="shared" si="16"/>
        <v>-1.2067695313074629E-2</v>
      </c>
      <c r="T9" s="201">
        <v>143574</v>
      </c>
      <c r="U9" s="217">
        <f>SUMIFS([1]okt20!$U$7:$U$362,[1]okt20!$B$7:$B$362,B9)</f>
        <v>4438102.4478390459</v>
      </c>
      <c r="V9" s="4">
        <f>SUMIFS([1]okt20!$V$7:$V$362,[1]okt20!$B$7:$B$362,B9)</f>
        <v>31230.27005917321</v>
      </c>
      <c r="W9" s="45"/>
      <c r="X9" s="152"/>
      <c r="Y9" s="4"/>
      <c r="Z9" s="45"/>
      <c r="AA9" s="45"/>
      <c r="AB9" s="44"/>
    </row>
    <row r="10" spans="2:28">
      <c r="B10" s="3">
        <v>1106</v>
      </c>
      <c r="C10" t="s">
        <v>32</v>
      </c>
      <c r="D10" s="207">
        <v>896053</v>
      </c>
      <c r="E10" s="37">
        <f t="shared" si="3"/>
        <v>23986.214096421019</v>
      </c>
      <c r="F10" s="177">
        <f t="shared" si="4"/>
        <v>0.95560361050212128</v>
      </c>
      <c r="G10" s="38">
        <f t="shared" si="5"/>
        <v>668.62533286871769</v>
      </c>
      <c r="H10" s="38">
        <f t="shared" si="6"/>
        <v>24977.836559976688</v>
      </c>
      <c r="I10" s="38">
        <f t="shared" si="7"/>
        <v>0</v>
      </c>
      <c r="J10" s="39">
        <f t="shared" si="8"/>
        <v>0</v>
      </c>
      <c r="K10" s="38">
        <f t="shared" si="9"/>
        <v>-287.49101996680582</v>
      </c>
      <c r="L10" s="39">
        <f t="shared" si="10"/>
        <v>-10739.802032899965</v>
      </c>
      <c r="M10" s="35">
        <f t="shared" si="11"/>
        <v>14238.034527076723</v>
      </c>
      <c r="N10" s="35">
        <f t="shared" si="12"/>
        <v>910291.03452707676</v>
      </c>
      <c r="O10" s="35">
        <f t="shared" si="13"/>
        <v>24367.348409322934</v>
      </c>
      <c r="P10" s="36">
        <f t="shared" si="14"/>
        <v>0.9707878877720244</v>
      </c>
      <c r="Q10" s="203">
        <v>3208.1159016704551</v>
      </c>
      <c r="R10" s="198">
        <f t="shared" si="15"/>
        <v>-1.4809960825619584E-2</v>
      </c>
      <c r="S10" s="198">
        <f t="shared" si="16"/>
        <v>-1.7631797006031735E-2</v>
      </c>
      <c r="T10" s="201">
        <v>37357</v>
      </c>
      <c r="U10" s="217">
        <f>SUMIFS([1]okt20!$U$7:$U$362,[1]okt20!$B$7:$B$362,B10)</f>
        <v>909523</v>
      </c>
      <c r="V10" s="4">
        <f>SUMIFS([1]okt20!$V$7:$V$362,[1]okt20!$B$7:$B$362,B10)</f>
        <v>24416.724832214764</v>
      </c>
      <c r="W10" s="45"/>
      <c r="X10" s="41"/>
      <c r="Y10" s="4"/>
      <c r="Z10" s="45"/>
      <c r="AA10" s="44"/>
      <c r="AB10" s="44"/>
    </row>
    <row r="11" spans="2:28">
      <c r="B11" s="142">
        <v>1108</v>
      </c>
      <c r="C11" s="34" t="s">
        <v>33</v>
      </c>
      <c r="D11" s="207">
        <v>1992165</v>
      </c>
      <c r="E11" s="37">
        <f t="shared" si="3"/>
        <v>25047.022140638946</v>
      </c>
      <c r="F11" s="177">
        <f t="shared" si="4"/>
        <v>0.99786588636730678</v>
      </c>
      <c r="G11" s="38">
        <f t="shared" si="5"/>
        <v>32.140506337961412</v>
      </c>
      <c r="H11" s="38">
        <f t="shared" si="6"/>
        <v>2556.3594526024367</v>
      </c>
      <c r="I11" s="38">
        <f t="shared" si="7"/>
        <v>0</v>
      </c>
      <c r="J11" s="39">
        <f t="shared" si="8"/>
        <v>0</v>
      </c>
      <c r="K11" s="38">
        <f t="shared" si="9"/>
        <v>-287.49101996680582</v>
      </c>
      <c r="L11" s="39">
        <f t="shared" si="10"/>
        <v>-22866.173255099831</v>
      </c>
      <c r="M11" s="35">
        <f t="shared" si="11"/>
        <v>-20309.813802497396</v>
      </c>
      <c r="N11" s="35">
        <f t="shared" si="12"/>
        <v>1971855.1861975025</v>
      </c>
      <c r="O11" s="35">
        <f t="shared" si="13"/>
        <v>24791.671627010102</v>
      </c>
      <c r="P11" s="36">
        <f t="shared" si="14"/>
        <v>0.98769279811809851</v>
      </c>
      <c r="Q11" s="203">
        <v>7030.7906328442477</v>
      </c>
      <c r="R11" s="198">
        <f t="shared" si="15"/>
        <v>-5.0794221249993938E-3</v>
      </c>
      <c r="S11" s="198">
        <f t="shared" si="16"/>
        <v>-2.0853148173258448E-2</v>
      </c>
      <c r="T11" s="201">
        <v>79537</v>
      </c>
      <c r="U11" s="217">
        <f>SUMIFS([1]okt20!$U$7:$U$362,[1]okt20!$B$7:$B$362,B11)</f>
        <v>2002335.7082984073</v>
      </c>
      <c r="V11" s="4">
        <f>SUMIFS([1]okt20!$V$7:$V$362,[1]okt20!$B$7:$B$362,B11)</f>
        <v>25580.455162481569</v>
      </c>
      <c r="W11" s="45"/>
      <c r="X11" s="41"/>
      <c r="Y11" s="4"/>
      <c r="Z11" s="45"/>
      <c r="AA11" s="45"/>
      <c r="AB11" s="44"/>
    </row>
    <row r="12" spans="2:28">
      <c r="B12" s="3">
        <v>1111</v>
      </c>
      <c r="C12" t="s">
        <v>34</v>
      </c>
      <c r="D12" s="207">
        <v>68343</v>
      </c>
      <c r="E12" s="37">
        <f t="shared" si="3"/>
        <v>20836.280487804877</v>
      </c>
      <c r="F12" s="177">
        <f t="shared" si="4"/>
        <v>0.8301111956868672</v>
      </c>
      <c r="G12" s="38">
        <f t="shared" si="5"/>
        <v>2558.5854980384029</v>
      </c>
      <c r="H12" s="38">
        <f t="shared" si="6"/>
        <v>8392.1604335659613</v>
      </c>
      <c r="I12" s="38">
        <f t="shared" si="7"/>
        <v>613.98756939699103</v>
      </c>
      <c r="J12" s="39">
        <f t="shared" si="8"/>
        <v>2013.8792276221307</v>
      </c>
      <c r="K12" s="38">
        <f t="shared" si="9"/>
        <v>326.49654943018521</v>
      </c>
      <c r="L12" s="39">
        <f t="shared" si="10"/>
        <v>1070.9086821310075</v>
      </c>
      <c r="M12" s="35">
        <f t="shared" si="11"/>
        <v>9463.0691156969697</v>
      </c>
      <c r="N12" s="35">
        <f t="shared" si="12"/>
        <v>77806.06911569697</v>
      </c>
      <c r="O12" s="35">
        <f t="shared" si="13"/>
        <v>23721.362535273467</v>
      </c>
      <c r="P12" s="36">
        <f t="shared" si="14"/>
        <v>0.9450520033555192</v>
      </c>
      <c r="Q12" s="203">
        <v>309.63514984235189</v>
      </c>
      <c r="R12" s="198">
        <f t="shared" si="15"/>
        <v>6.5243004418262147E-3</v>
      </c>
      <c r="S12" s="198">
        <f t="shared" si="16"/>
        <v>1.4195979561047444E-2</v>
      </c>
      <c r="T12" s="201">
        <v>3280</v>
      </c>
      <c r="U12" s="217">
        <f>SUMIFS([1]okt20!$U$7:$U$362,[1]okt20!$B$7:$B$362,B12)</f>
        <v>67900</v>
      </c>
      <c r="V12" s="4">
        <f>SUMIFS([1]okt20!$V$7:$V$362,[1]okt20!$B$7:$B$362,B12)</f>
        <v>20544.629349470499</v>
      </c>
      <c r="W12" s="44"/>
      <c r="X12" s="42"/>
      <c r="Y12" s="4"/>
      <c r="Z12" s="45"/>
      <c r="AA12" s="45"/>
      <c r="AB12" s="44"/>
    </row>
    <row r="13" spans="2:28">
      <c r="B13" s="3">
        <v>1112</v>
      </c>
      <c r="C13" t="s">
        <v>35</v>
      </c>
      <c r="D13" s="207">
        <v>62777</v>
      </c>
      <c r="E13" s="37">
        <f t="shared" si="3"/>
        <v>19605.559025608993</v>
      </c>
      <c r="F13" s="177">
        <f t="shared" si="4"/>
        <v>0.7810796199630301</v>
      </c>
      <c r="G13" s="38">
        <f t="shared" si="5"/>
        <v>3297.0183753559336</v>
      </c>
      <c r="H13" s="38">
        <f t="shared" si="6"/>
        <v>10557.0528378897</v>
      </c>
      <c r="I13" s="38">
        <f t="shared" si="7"/>
        <v>1044.7400811655507</v>
      </c>
      <c r="J13" s="39">
        <f t="shared" si="8"/>
        <v>3345.2577398920935</v>
      </c>
      <c r="K13" s="38">
        <f t="shared" si="9"/>
        <v>757.24906119874481</v>
      </c>
      <c r="L13" s="39">
        <f t="shared" si="10"/>
        <v>2424.7114939583812</v>
      </c>
      <c r="M13" s="35">
        <f t="shared" si="11"/>
        <v>12981.76433184808</v>
      </c>
      <c r="N13" s="35">
        <f t="shared" si="12"/>
        <v>75758.764331848084</v>
      </c>
      <c r="O13" s="35">
        <f t="shared" si="13"/>
        <v>23659.826462163674</v>
      </c>
      <c r="P13" s="36">
        <f t="shared" si="14"/>
        <v>0.94260042456932736</v>
      </c>
      <c r="Q13" s="203">
        <v>515.97495420587074</v>
      </c>
      <c r="R13" s="198">
        <f t="shared" si="15"/>
        <v>-2.2865236746256578E-2</v>
      </c>
      <c r="S13" s="198">
        <f t="shared" si="16"/>
        <v>-1.9508433999288831E-2</v>
      </c>
      <c r="T13" s="201">
        <v>3202</v>
      </c>
      <c r="U13" s="217">
        <f>SUMIFS([1]okt20!$U$7:$U$362,[1]okt20!$B$7:$B$362,B13)</f>
        <v>64246</v>
      </c>
      <c r="V13" s="4">
        <f>SUMIFS([1]okt20!$V$7:$V$362,[1]okt20!$B$7:$B$362,B13)</f>
        <v>19995.642701525056</v>
      </c>
      <c r="W13" s="44"/>
      <c r="X13" s="42"/>
      <c r="Y13" s="4"/>
      <c r="Z13" s="45"/>
      <c r="AA13" s="45"/>
      <c r="AB13" s="44"/>
    </row>
    <row r="14" spans="2:28">
      <c r="B14" s="3">
        <v>1114</v>
      </c>
      <c r="C14" t="s">
        <v>36</v>
      </c>
      <c r="D14" s="207">
        <v>58024</v>
      </c>
      <c r="E14" s="37">
        <f t="shared" si="3"/>
        <v>20819.519196268389</v>
      </c>
      <c r="F14" s="177">
        <f t="shared" si="4"/>
        <v>0.82944343083475014</v>
      </c>
      <c r="G14" s="38">
        <f t="shared" si="5"/>
        <v>2568.6422729602955</v>
      </c>
      <c r="H14" s="38">
        <f t="shared" si="6"/>
        <v>7158.806014740343</v>
      </c>
      <c r="I14" s="38">
        <f t="shared" si="7"/>
        <v>619.85402143476176</v>
      </c>
      <c r="J14" s="39">
        <f t="shared" si="8"/>
        <v>1727.533157738681</v>
      </c>
      <c r="K14" s="38">
        <f t="shared" si="9"/>
        <v>332.36300146795594</v>
      </c>
      <c r="L14" s="39">
        <f t="shared" si="10"/>
        <v>926.29568509119315</v>
      </c>
      <c r="M14" s="35">
        <f t="shared" si="11"/>
        <v>8085.1016998315363</v>
      </c>
      <c r="N14" s="35">
        <f t="shared" si="12"/>
        <v>66109.101699831532</v>
      </c>
      <c r="O14" s="35">
        <f t="shared" si="13"/>
        <v>23720.524470696637</v>
      </c>
      <c r="P14" s="36">
        <f t="shared" si="14"/>
        <v>0.94501861511291307</v>
      </c>
      <c r="Q14" s="203">
        <v>273.46814408860064</v>
      </c>
      <c r="R14" s="198">
        <f t="shared" si="15"/>
        <v>-2.7470961902686757E-2</v>
      </c>
      <c r="S14" s="198">
        <f t="shared" si="16"/>
        <v>-2.0491923236756991E-2</v>
      </c>
      <c r="T14" s="201">
        <v>2787</v>
      </c>
      <c r="U14" s="217">
        <f>SUMIFS([1]okt20!$U$7:$U$362,[1]okt20!$B$7:$B$362,B14)</f>
        <v>59663</v>
      </c>
      <c r="V14" s="4">
        <f>SUMIFS([1]okt20!$V$7:$V$362,[1]okt20!$B$7:$B$362,B14)</f>
        <v>21255.076594228714</v>
      </c>
      <c r="W14" s="44"/>
      <c r="X14" s="42"/>
      <c r="Y14" s="4"/>
      <c r="Z14" s="45"/>
      <c r="AA14" s="45"/>
      <c r="AB14" s="44"/>
    </row>
    <row r="15" spans="2:28">
      <c r="B15" s="3">
        <v>1119</v>
      </c>
      <c r="C15" t="s">
        <v>37</v>
      </c>
      <c r="D15" s="207">
        <v>400932</v>
      </c>
      <c r="E15" s="37">
        <f t="shared" si="3"/>
        <v>21111.68448212311</v>
      </c>
      <c r="F15" s="177">
        <f t="shared" si="4"/>
        <v>0.8410832086214336</v>
      </c>
      <c r="G15" s="38">
        <f t="shared" si="5"/>
        <v>2393.3431014474631</v>
      </c>
      <c r="H15" s="38">
        <f t="shared" si="6"/>
        <v>45451.978839588774</v>
      </c>
      <c r="I15" s="38">
        <f t="shared" si="7"/>
        <v>517.59617138560964</v>
      </c>
      <c r="J15" s="39">
        <f t="shared" si="8"/>
        <v>9829.6688907841126</v>
      </c>
      <c r="K15" s="38">
        <f t="shared" si="9"/>
        <v>230.10515141880381</v>
      </c>
      <c r="L15" s="39">
        <f t="shared" si="10"/>
        <v>4369.9269305945027</v>
      </c>
      <c r="M15" s="35">
        <f t="shared" si="11"/>
        <v>49821.905770183279</v>
      </c>
      <c r="N15" s="35">
        <f t="shared" si="12"/>
        <v>450753.90577018331</v>
      </c>
      <c r="O15" s="35">
        <f t="shared" si="13"/>
        <v>23735.132734989376</v>
      </c>
      <c r="P15" s="36">
        <f t="shared" si="14"/>
        <v>0.94560060400224744</v>
      </c>
      <c r="Q15" s="203">
        <v>920.25417093173019</v>
      </c>
      <c r="R15" s="198">
        <f t="shared" si="15"/>
        <v>2.22977702229777E-3</v>
      </c>
      <c r="S15" s="198">
        <f t="shared" si="16"/>
        <v>-7.1112092624133283E-3</v>
      </c>
      <c r="T15" s="201">
        <v>18991</v>
      </c>
      <c r="U15" s="217">
        <f>SUMIFS([1]okt20!$U$7:$U$362,[1]okt20!$B$7:$B$362,B15)</f>
        <v>400040</v>
      </c>
      <c r="V15" s="4">
        <f>SUMIFS([1]okt20!$V$7:$V$362,[1]okt20!$B$7:$B$362,B15)</f>
        <v>21262.889337727225</v>
      </c>
      <c r="W15" s="44"/>
      <c r="X15" s="42"/>
      <c r="Y15" s="4"/>
      <c r="Z15" s="45"/>
      <c r="AA15" s="45"/>
      <c r="AB15" s="44"/>
    </row>
    <row r="16" spans="2:28">
      <c r="B16" s="3">
        <v>1120</v>
      </c>
      <c r="C16" t="s">
        <v>38</v>
      </c>
      <c r="D16" s="207">
        <v>459237</v>
      </c>
      <c r="E16" s="37">
        <f t="shared" si="3"/>
        <v>23444.813150908718</v>
      </c>
      <c r="F16" s="177">
        <f t="shared" si="4"/>
        <v>0.93403435842336113</v>
      </c>
      <c r="G16" s="38">
        <f t="shared" si="5"/>
        <v>993.46590017609844</v>
      </c>
      <c r="H16" s="38">
        <f t="shared" si="6"/>
        <v>19460.010052649417</v>
      </c>
      <c r="I16" s="38">
        <f t="shared" si="7"/>
        <v>0</v>
      </c>
      <c r="J16" s="39">
        <f t="shared" si="8"/>
        <v>0</v>
      </c>
      <c r="K16" s="38">
        <f t="shared" si="9"/>
        <v>-287.49101996680582</v>
      </c>
      <c r="L16" s="39">
        <f t="shared" si="10"/>
        <v>-5631.374099109792</v>
      </c>
      <c r="M16" s="35">
        <f t="shared" si="11"/>
        <v>13828.635953539626</v>
      </c>
      <c r="N16" s="35">
        <f t="shared" si="12"/>
        <v>473065.63595353963</v>
      </c>
      <c r="O16" s="35">
        <f t="shared" si="13"/>
        <v>24150.788031118012</v>
      </c>
      <c r="P16" s="36">
        <f t="shared" si="14"/>
        <v>0.9621601869405203</v>
      </c>
      <c r="Q16" s="203">
        <v>1027.9411056006247</v>
      </c>
      <c r="R16" s="198">
        <f t="shared" si="15"/>
        <v>4.7256807933892973E-3</v>
      </c>
      <c r="S16" s="198">
        <f t="shared" si="16"/>
        <v>-7.2768620545611571E-3</v>
      </c>
      <c r="T16" s="201">
        <v>19588</v>
      </c>
      <c r="U16" s="217">
        <f>SUMIFS([1]okt20!$U$7:$U$362,[1]okt20!$B$7:$B$362,B16)</f>
        <v>457077</v>
      </c>
      <c r="V16" s="4">
        <f>SUMIFS([1]okt20!$V$7:$V$362,[1]okt20!$B$7:$B$362,B16)</f>
        <v>23616.668388963521</v>
      </c>
      <c r="W16" s="44"/>
      <c r="X16" s="42"/>
      <c r="Y16" s="4"/>
      <c r="Z16" s="45"/>
      <c r="AA16" s="45"/>
      <c r="AB16" s="44"/>
    </row>
    <row r="17" spans="2:28">
      <c r="B17" s="3">
        <v>1121</v>
      </c>
      <c r="C17" t="s">
        <v>39</v>
      </c>
      <c r="D17" s="207">
        <v>453656</v>
      </c>
      <c r="E17" s="37">
        <f t="shared" si="3"/>
        <v>23982.660181856631</v>
      </c>
      <c r="F17" s="177">
        <f t="shared" si="4"/>
        <v>0.95546202360660315</v>
      </c>
      <c r="G17" s="38">
        <f t="shared" si="5"/>
        <v>670.75768160735095</v>
      </c>
      <c r="H17" s="38">
        <f t="shared" si="6"/>
        <v>12688.052305284651</v>
      </c>
      <c r="I17" s="38">
        <f t="shared" si="7"/>
        <v>0</v>
      </c>
      <c r="J17" s="39">
        <f t="shared" si="8"/>
        <v>0</v>
      </c>
      <c r="K17" s="38">
        <f t="shared" si="9"/>
        <v>-287.49101996680582</v>
      </c>
      <c r="L17" s="39">
        <f t="shared" si="10"/>
        <v>-5438.1801336920989</v>
      </c>
      <c r="M17" s="35">
        <f t="shared" si="11"/>
        <v>7249.8721715925521</v>
      </c>
      <c r="N17" s="35">
        <f t="shared" si="12"/>
        <v>460905.87217159255</v>
      </c>
      <c r="O17" s="35">
        <f t="shared" si="13"/>
        <v>24365.926843497175</v>
      </c>
      <c r="P17" s="36">
        <f t="shared" si="14"/>
        <v>0.97073125301381702</v>
      </c>
      <c r="Q17" s="203">
        <v>668.28472297019653</v>
      </c>
      <c r="R17" s="198">
        <f t="shared" si="15"/>
        <v>1.7886875449932207E-3</v>
      </c>
      <c r="S17" s="198">
        <f t="shared" si="16"/>
        <v>-4.6194553601105401E-3</v>
      </c>
      <c r="T17" s="201">
        <v>18916</v>
      </c>
      <c r="U17" s="217">
        <f>SUMIFS([1]okt20!$U$7:$U$362,[1]okt20!$B$7:$B$362,B17)</f>
        <v>452846</v>
      </c>
      <c r="V17" s="4">
        <f>SUMIFS([1]okt20!$V$7:$V$362,[1]okt20!$B$7:$B$362,B17)</f>
        <v>24093.961159882947</v>
      </c>
      <c r="W17" s="44"/>
      <c r="X17" s="42"/>
      <c r="Y17" s="4"/>
      <c r="Z17" s="45"/>
      <c r="AA17" s="45"/>
      <c r="AB17" s="44"/>
    </row>
    <row r="18" spans="2:28">
      <c r="B18" s="3">
        <v>1122</v>
      </c>
      <c r="C18" t="s">
        <v>40</v>
      </c>
      <c r="D18" s="207">
        <v>262967</v>
      </c>
      <c r="E18" s="37">
        <f t="shared" si="3"/>
        <v>21910.264955840692</v>
      </c>
      <c r="F18" s="177">
        <f t="shared" si="4"/>
        <v>0.87289841634422638</v>
      </c>
      <c r="G18" s="38">
        <f t="shared" si="5"/>
        <v>1914.1948172169141</v>
      </c>
      <c r="H18" s="38">
        <f t="shared" si="6"/>
        <v>22974.166196237406</v>
      </c>
      <c r="I18" s="38">
        <f t="shared" si="7"/>
        <v>238.09300558445591</v>
      </c>
      <c r="J18" s="39">
        <f t="shared" si="8"/>
        <v>2857.5922530246398</v>
      </c>
      <c r="K18" s="38">
        <f t="shared" si="9"/>
        <v>-49.398014382349913</v>
      </c>
      <c r="L18" s="39">
        <f t="shared" si="10"/>
        <v>-592.87496861696377</v>
      </c>
      <c r="M18" s="35">
        <f t="shared" si="11"/>
        <v>22381.291227620441</v>
      </c>
      <c r="N18" s="35">
        <f t="shared" si="12"/>
        <v>285348.29122762044</v>
      </c>
      <c r="O18" s="35">
        <f t="shared" si="13"/>
        <v>23775.061758675256</v>
      </c>
      <c r="P18" s="36">
        <f t="shared" si="14"/>
        <v>0.94719136438838714</v>
      </c>
      <c r="Q18" s="203">
        <v>866.32779524634316</v>
      </c>
      <c r="R18" s="198">
        <f t="shared" si="15"/>
        <v>-5.2317003972006809E-3</v>
      </c>
      <c r="S18" s="198">
        <f t="shared" si="16"/>
        <v>-1.3768705467946256E-2</v>
      </c>
      <c r="T18" s="201">
        <v>12002</v>
      </c>
      <c r="U18" s="217">
        <f>SUMIFS([1]okt20!$U$7:$U$362,[1]okt20!$B$7:$B$362,B18)</f>
        <v>264350</v>
      </c>
      <c r="V18" s="4">
        <f>SUMIFS([1]okt20!$V$7:$V$362,[1]okt20!$B$7:$B$362,B18)</f>
        <v>22216.152617867047</v>
      </c>
      <c r="W18" s="44"/>
      <c r="X18" s="42"/>
      <c r="Y18" s="4"/>
      <c r="Z18" s="45"/>
      <c r="AA18" s="45"/>
      <c r="AB18" s="44"/>
    </row>
    <row r="19" spans="2:28">
      <c r="B19" s="3">
        <v>1124</v>
      </c>
      <c r="C19" t="s">
        <v>41</v>
      </c>
      <c r="D19" s="207">
        <v>853609</v>
      </c>
      <c r="E19" s="37">
        <f t="shared" si="3"/>
        <v>31437.005119139692</v>
      </c>
      <c r="F19" s="177">
        <f t="shared" si="4"/>
        <v>1.2524409010301472</v>
      </c>
      <c r="G19" s="38">
        <f t="shared" si="5"/>
        <v>-3801.8492807624862</v>
      </c>
      <c r="H19" s="38">
        <f t="shared" si="6"/>
        <v>-103231.61352054379</v>
      </c>
      <c r="I19" s="38">
        <f t="shared" si="7"/>
        <v>0</v>
      </c>
      <c r="J19" s="39">
        <f t="shared" si="8"/>
        <v>0</v>
      </c>
      <c r="K19" s="38">
        <f t="shared" si="9"/>
        <v>-287.49101996680582</v>
      </c>
      <c r="L19" s="39">
        <f t="shared" si="10"/>
        <v>-7806.2436651586786</v>
      </c>
      <c r="M19" s="35">
        <f t="shared" si="11"/>
        <v>-111037.85718570247</v>
      </c>
      <c r="N19" s="35">
        <f t="shared" si="12"/>
        <v>742571.14281429758</v>
      </c>
      <c r="O19" s="35">
        <f t="shared" si="13"/>
        <v>27347.664818410401</v>
      </c>
      <c r="P19" s="36">
        <f t="shared" si="14"/>
        <v>1.0895228039832348</v>
      </c>
      <c r="Q19" s="203">
        <v>-428.10928934183903</v>
      </c>
      <c r="R19" s="198">
        <f t="shared" si="15"/>
        <v>1.8032436919267873E-2</v>
      </c>
      <c r="S19" s="198">
        <f t="shared" si="16"/>
        <v>-3.3757508125075654E-3</v>
      </c>
      <c r="T19" s="201">
        <v>27153</v>
      </c>
      <c r="U19" s="217">
        <f>SUMIFS([1]okt20!$U$7:$U$362,[1]okt20!$B$7:$B$362,B19)</f>
        <v>838489</v>
      </c>
      <c r="V19" s="4">
        <f>SUMIFS([1]okt20!$V$7:$V$362,[1]okt20!$B$7:$B$362,B19)</f>
        <v>31543.488074636971</v>
      </c>
      <c r="W19" s="44"/>
      <c r="X19" s="42"/>
      <c r="Y19" s="4"/>
      <c r="Z19" s="45"/>
      <c r="AA19" s="45"/>
      <c r="AB19" s="44"/>
    </row>
    <row r="20" spans="2:28">
      <c r="B20" s="3">
        <v>1127</v>
      </c>
      <c r="C20" t="s">
        <v>42</v>
      </c>
      <c r="D20" s="207">
        <v>309421</v>
      </c>
      <c r="E20" s="37">
        <f t="shared" si="3"/>
        <v>27575.171553337492</v>
      </c>
      <c r="F20" s="177">
        <f t="shared" si="4"/>
        <v>1.098586604399421</v>
      </c>
      <c r="G20" s="38">
        <f t="shared" si="5"/>
        <v>-1484.7491412811657</v>
      </c>
      <c r="H20" s="38">
        <f t="shared" si="6"/>
        <v>-16660.37011431596</v>
      </c>
      <c r="I20" s="38">
        <f t="shared" si="7"/>
        <v>0</v>
      </c>
      <c r="J20" s="39">
        <f t="shared" si="8"/>
        <v>0</v>
      </c>
      <c r="K20" s="38">
        <f t="shared" si="9"/>
        <v>-287.49101996680582</v>
      </c>
      <c r="L20" s="39">
        <f t="shared" si="10"/>
        <v>-3225.9367350475281</v>
      </c>
      <c r="M20" s="35">
        <f t="shared" si="11"/>
        <v>-19886.306849363489</v>
      </c>
      <c r="N20" s="35">
        <f t="shared" si="12"/>
        <v>289534.69315063651</v>
      </c>
      <c r="O20" s="35">
        <f t="shared" si="13"/>
        <v>25802.931392089518</v>
      </c>
      <c r="P20" s="36">
        <f t="shared" si="14"/>
        <v>1.0279810853309441</v>
      </c>
      <c r="Q20" s="203">
        <v>-1296.2626942033785</v>
      </c>
      <c r="R20" s="198">
        <f t="shared" si="15"/>
        <v>1.4215756971850376E-2</v>
      </c>
      <c r="S20" s="198">
        <f t="shared" si="16"/>
        <v>-9.6900794850170874E-4</v>
      </c>
      <c r="T20" s="201">
        <v>11221</v>
      </c>
      <c r="U20" s="217">
        <f>SUMIFS([1]okt20!$U$7:$U$362,[1]okt20!$B$7:$B$362,B20)</f>
        <v>305084</v>
      </c>
      <c r="V20" s="4">
        <f>SUMIFS([1]okt20!$V$7:$V$362,[1]okt20!$B$7:$B$362,B20)</f>
        <v>27601.918031303718</v>
      </c>
      <c r="W20" s="44"/>
      <c r="X20" s="42"/>
      <c r="Y20" s="4"/>
      <c r="Z20" s="45"/>
      <c r="AA20" s="45"/>
      <c r="AB20" s="44"/>
    </row>
    <row r="21" spans="2:28">
      <c r="B21" s="142">
        <v>1130</v>
      </c>
      <c r="C21" s="34" t="s">
        <v>43</v>
      </c>
      <c r="D21" s="207">
        <v>287359</v>
      </c>
      <c r="E21" s="37">
        <f t="shared" si="3"/>
        <v>22159.083898827885</v>
      </c>
      <c r="F21" s="177">
        <f t="shared" si="4"/>
        <v>0.88281128876853121</v>
      </c>
      <c r="G21" s="38">
        <f t="shared" si="5"/>
        <v>1764.9034514245984</v>
      </c>
      <c r="H21" s="38">
        <f t="shared" si="6"/>
        <v>22887.267958074193</v>
      </c>
      <c r="I21" s="38">
        <f t="shared" si="7"/>
        <v>151.00637553893847</v>
      </c>
      <c r="J21" s="39">
        <f t="shared" si="8"/>
        <v>1958.2506779889541</v>
      </c>
      <c r="K21" s="38">
        <f t="shared" si="9"/>
        <v>-136.48464442786735</v>
      </c>
      <c r="L21" s="39">
        <f t="shared" si="10"/>
        <v>-1769.9328689405838</v>
      </c>
      <c r="M21" s="35">
        <f t="shared" si="11"/>
        <v>21117.335089133609</v>
      </c>
      <c r="N21" s="35">
        <f t="shared" si="12"/>
        <v>308476.33508913359</v>
      </c>
      <c r="O21" s="35">
        <f t="shared" si="13"/>
        <v>23787.502705824616</v>
      </c>
      <c r="P21" s="36">
        <f t="shared" si="14"/>
        <v>0.94768700800960237</v>
      </c>
      <c r="Q21" s="203">
        <v>951.37714120596502</v>
      </c>
      <c r="R21" s="198">
        <f t="shared" si="15"/>
        <v>-1.1691125579597708E-2</v>
      </c>
      <c r="S21" s="199">
        <f t="shared" si="16"/>
        <v>-1.8169090903914022E-2</v>
      </c>
      <c r="T21" s="201">
        <v>12968</v>
      </c>
      <c r="U21" s="217">
        <f>SUMIFS([1]okt20!$U$7:$U$362,[1]okt20!$B$7:$B$362,B21)</f>
        <v>290758.29170159262</v>
      </c>
      <c r="V21" s="4">
        <f>SUMIFS([1]okt20!$V$7:$V$362,[1]okt20!$B$7:$B$362,B21)</f>
        <v>22569.144741255346</v>
      </c>
      <c r="W21" s="45"/>
      <c r="X21" s="4"/>
      <c r="Y21" s="4"/>
      <c r="Z21" s="45"/>
      <c r="AA21" s="45"/>
      <c r="AB21" s="44"/>
    </row>
    <row r="22" spans="2:28">
      <c r="B22" s="142">
        <v>1133</v>
      </c>
      <c r="C22" s="34" t="s">
        <v>44</v>
      </c>
      <c r="D22" s="207">
        <v>78153</v>
      </c>
      <c r="E22" s="37">
        <f t="shared" si="3"/>
        <v>30362.470862470862</v>
      </c>
      <c r="F22" s="177">
        <f t="shared" si="4"/>
        <v>1.2096317769577427</v>
      </c>
      <c r="G22" s="38">
        <f t="shared" si="5"/>
        <v>-3157.1287267611879</v>
      </c>
      <c r="H22" s="38">
        <f t="shared" si="6"/>
        <v>-8126.4493426832978</v>
      </c>
      <c r="I22" s="38">
        <f t="shared" si="7"/>
        <v>0</v>
      </c>
      <c r="J22" s="39">
        <f t="shared" si="8"/>
        <v>0</v>
      </c>
      <c r="K22" s="38">
        <f t="shared" si="9"/>
        <v>-287.49101996680582</v>
      </c>
      <c r="L22" s="39">
        <f t="shared" si="10"/>
        <v>-740.00188539455814</v>
      </c>
      <c r="M22" s="35">
        <f t="shared" si="11"/>
        <v>-8866.4512280778563</v>
      </c>
      <c r="N22" s="35">
        <f t="shared" si="12"/>
        <v>69286.548771922142</v>
      </c>
      <c r="O22" s="35">
        <f t="shared" si="13"/>
        <v>26917.851115742866</v>
      </c>
      <c r="P22" s="36">
        <f t="shared" si="14"/>
        <v>1.0723991543542728</v>
      </c>
      <c r="Q22" s="203">
        <v>1252.2766798966677</v>
      </c>
      <c r="R22" s="198">
        <f t="shared" si="15"/>
        <v>0.12475359730270172</v>
      </c>
      <c r="S22" s="199">
        <f t="shared" si="16"/>
        <v>0.14004744963587742</v>
      </c>
      <c r="T22" s="201">
        <v>2574</v>
      </c>
      <c r="U22" s="217">
        <f>SUMIFS([1]okt20!$U$7:$U$362,[1]okt20!$B$7:$B$362,B22)</f>
        <v>69484.552160953797</v>
      </c>
      <c r="V22" s="4">
        <f>SUMIFS([1]okt20!$V$7:$V$362,[1]okt20!$B$7:$B$362,B22)</f>
        <v>26632.637853949331</v>
      </c>
      <c r="W22" s="45"/>
      <c r="X22" s="4"/>
      <c r="Y22" s="4"/>
      <c r="Z22" s="45"/>
      <c r="AA22" s="45"/>
      <c r="AB22" s="44"/>
    </row>
    <row r="23" spans="2:28">
      <c r="B23" s="3">
        <v>1134</v>
      </c>
      <c r="C23" t="s">
        <v>45</v>
      </c>
      <c r="D23" s="207">
        <v>129488</v>
      </c>
      <c r="E23" s="37">
        <f t="shared" si="3"/>
        <v>34039.957939011561</v>
      </c>
      <c r="F23" s="177">
        <f t="shared" si="4"/>
        <v>1.3561417644776799</v>
      </c>
      <c r="G23" s="38">
        <f t="shared" si="5"/>
        <v>-5363.6209726856077</v>
      </c>
      <c r="H23" s="38">
        <f t="shared" si="6"/>
        <v>-20403.214180096053</v>
      </c>
      <c r="I23" s="38">
        <f t="shared" si="7"/>
        <v>0</v>
      </c>
      <c r="J23" s="39">
        <f t="shared" si="8"/>
        <v>0</v>
      </c>
      <c r="K23" s="38">
        <f t="shared" si="9"/>
        <v>-287.49101996680582</v>
      </c>
      <c r="L23" s="39">
        <f t="shared" si="10"/>
        <v>-1093.6158399537294</v>
      </c>
      <c r="M23" s="35">
        <f t="shared" si="11"/>
        <v>-21496.830020049783</v>
      </c>
      <c r="N23" s="35">
        <f t="shared" si="12"/>
        <v>107991.16997995021</v>
      </c>
      <c r="O23" s="35">
        <f t="shared" si="13"/>
        <v>28388.84594635915</v>
      </c>
      <c r="P23" s="36">
        <f t="shared" si="14"/>
        <v>1.1310031493622477</v>
      </c>
      <c r="Q23" s="203">
        <v>-3554.1594054673915</v>
      </c>
      <c r="R23" s="198">
        <f t="shared" si="15"/>
        <v>9.6501033092842872E-2</v>
      </c>
      <c r="S23" s="198">
        <f t="shared" si="16"/>
        <v>9.3618538263471343E-2</v>
      </c>
      <c r="T23" s="201">
        <v>3804</v>
      </c>
      <c r="U23" s="217">
        <f>SUMIFS([1]okt20!$U$7:$U$362,[1]okt20!$B$7:$B$362,B23)</f>
        <v>118092</v>
      </c>
      <c r="V23" s="4">
        <f>SUMIFS([1]okt20!$V$7:$V$362,[1]okt20!$B$7:$B$362,B23)</f>
        <v>31125.988402741172</v>
      </c>
      <c r="W23" s="44"/>
      <c r="X23" s="42"/>
      <c r="Z23" s="45"/>
      <c r="AA23" s="45"/>
      <c r="AB23" s="44"/>
    </row>
    <row r="24" spans="2:28">
      <c r="B24" s="3">
        <v>1135</v>
      </c>
      <c r="C24" t="s">
        <v>46</v>
      </c>
      <c r="D24" s="207">
        <v>119000</v>
      </c>
      <c r="E24" s="37">
        <f t="shared" si="3"/>
        <v>25897.714907508162</v>
      </c>
      <c r="F24" s="177">
        <f t="shared" si="4"/>
        <v>1.031757232295448</v>
      </c>
      <c r="G24" s="38">
        <f t="shared" si="5"/>
        <v>-478.27515378356765</v>
      </c>
      <c r="H24" s="38">
        <f t="shared" si="6"/>
        <v>-2197.6743316354932</v>
      </c>
      <c r="I24" s="38">
        <f t="shared" si="7"/>
        <v>0</v>
      </c>
      <c r="J24" s="39">
        <f t="shared" si="8"/>
        <v>0</v>
      </c>
      <c r="K24" s="38">
        <f t="shared" si="9"/>
        <v>-287.49101996680582</v>
      </c>
      <c r="L24" s="39">
        <f t="shared" si="10"/>
        <v>-1321.0212367474728</v>
      </c>
      <c r="M24" s="35">
        <f t="shared" si="11"/>
        <v>-3518.695568382966</v>
      </c>
      <c r="N24" s="35">
        <f t="shared" si="12"/>
        <v>115481.30443161703</v>
      </c>
      <c r="O24" s="35">
        <f t="shared" si="13"/>
        <v>25131.948733757785</v>
      </c>
      <c r="P24" s="36">
        <f t="shared" si="14"/>
        <v>1.0012493364893549</v>
      </c>
      <c r="Q24" s="203">
        <v>1041.6611282537665</v>
      </c>
      <c r="R24" s="198">
        <f t="shared" si="15"/>
        <v>-1.5243044636798464E-2</v>
      </c>
      <c r="S24" s="198">
        <f t="shared" si="16"/>
        <v>-1.4814423546324736E-2</v>
      </c>
      <c r="T24" s="201">
        <v>4595</v>
      </c>
      <c r="U24" s="217">
        <f>SUMIFS([1]okt20!$U$7:$U$362,[1]okt20!$B$7:$B$362,B24)</f>
        <v>120842</v>
      </c>
      <c r="V24" s="4">
        <f>SUMIFS([1]okt20!$V$7:$V$362,[1]okt20!$B$7:$B$362,B24)</f>
        <v>26287.143789427886</v>
      </c>
      <c r="W24" s="44"/>
      <c r="X24" s="42"/>
      <c r="Z24" s="45"/>
      <c r="AA24" s="45"/>
      <c r="AB24" s="44"/>
    </row>
    <row r="25" spans="2:28">
      <c r="B25" s="3">
        <v>1144</v>
      </c>
      <c r="C25" t="s">
        <v>47</v>
      </c>
      <c r="D25" s="207">
        <v>11141</v>
      </c>
      <c r="E25" s="37">
        <f t="shared" si="3"/>
        <v>21549.323017408125</v>
      </c>
      <c r="F25" s="177">
        <f t="shared" si="4"/>
        <v>0.85851859724641966</v>
      </c>
      <c r="G25" s="38">
        <f t="shared" si="5"/>
        <v>2130.7599802764539</v>
      </c>
      <c r="H25" s="38">
        <f t="shared" si="6"/>
        <v>1101.6029098029267</v>
      </c>
      <c r="I25" s="38">
        <f t="shared" si="7"/>
        <v>364.42268403585422</v>
      </c>
      <c r="J25" s="39">
        <f t="shared" si="8"/>
        <v>188.40652764653663</v>
      </c>
      <c r="K25" s="38">
        <f t="shared" si="9"/>
        <v>76.931664069048395</v>
      </c>
      <c r="L25" s="39">
        <f t="shared" si="10"/>
        <v>39.77367032369802</v>
      </c>
      <c r="M25" s="35">
        <f t="shared" si="11"/>
        <v>1141.3765801266247</v>
      </c>
      <c r="N25" s="35">
        <f t="shared" si="12"/>
        <v>12282.376580126625</v>
      </c>
      <c r="O25" s="35">
        <f t="shared" si="13"/>
        <v>23757.014661753627</v>
      </c>
      <c r="P25" s="36">
        <f t="shared" si="14"/>
        <v>0.94647237343349677</v>
      </c>
      <c r="Q25" s="203">
        <v>114.95860441112609</v>
      </c>
      <c r="R25" s="198">
        <f t="shared" si="15"/>
        <v>-4.997015434467468E-2</v>
      </c>
      <c r="S25" s="198">
        <f t="shared" si="16"/>
        <v>-5.1807736251164596E-2</v>
      </c>
      <c r="T25" s="201">
        <v>517</v>
      </c>
      <c r="U25" s="217">
        <f>SUMIFS([1]okt20!$U$7:$U$362,[1]okt20!$B$7:$B$362,B25)</f>
        <v>11727</v>
      </c>
      <c r="V25" s="4">
        <f>SUMIFS([1]okt20!$V$7:$V$362,[1]okt20!$B$7:$B$362,B25)</f>
        <v>22726.744186046511</v>
      </c>
      <c r="W25" s="44"/>
      <c r="X25" s="42"/>
      <c r="Z25" s="45"/>
      <c r="AA25" s="45"/>
      <c r="AB25" s="44"/>
    </row>
    <row r="26" spans="2:28">
      <c r="B26" s="3">
        <v>1145</v>
      </c>
      <c r="C26" t="s">
        <v>48</v>
      </c>
      <c r="D26" s="207">
        <v>18986</v>
      </c>
      <c r="E26" s="37">
        <f t="shared" si="3"/>
        <v>22284.037558685446</v>
      </c>
      <c r="F26" s="177">
        <f t="shared" si="4"/>
        <v>0.88778940528268158</v>
      </c>
      <c r="G26" s="38">
        <f t="shared" si="5"/>
        <v>1689.9312555100616</v>
      </c>
      <c r="H26" s="38">
        <f t="shared" si="6"/>
        <v>1439.8214296945725</v>
      </c>
      <c r="I26" s="38">
        <f t="shared" si="7"/>
        <v>107.27259458879197</v>
      </c>
      <c r="J26" s="39">
        <f t="shared" si="8"/>
        <v>91.396250589650762</v>
      </c>
      <c r="K26" s="38">
        <f t="shared" si="9"/>
        <v>-180.21842537801385</v>
      </c>
      <c r="L26" s="39">
        <f t="shared" si="10"/>
        <v>-153.54609842206779</v>
      </c>
      <c r="M26" s="35">
        <f t="shared" si="11"/>
        <v>1286.2753312725047</v>
      </c>
      <c r="N26" s="35">
        <f t="shared" si="12"/>
        <v>20272.275331272504</v>
      </c>
      <c r="O26" s="35">
        <f t="shared" si="13"/>
        <v>23793.750388817494</v>
      </c>
      <c r="P26" s="36">
        <f t="shared" si="14"/>
        <v>0.94793591383530984</v>
      </c>
      <c r="Q26" s="203">
        <v>68.226752337098333</v>
      </c>
      <c r="R26" s="198">
        <f t="shared" si="15"/>
        <v>2.5328076902305988E-2</v>
      </c>
      <c r="S26" s="198">
        <f t="shared" si="16"/>
        <v>1.0886836382555238E-2</v>
      </c>
      <c r="T26" s="201">
        <v>852</v>
      </c>
      <c r="U26" s="217">
        <f>SUMIFS([1]okt20!$U$7:$U$362,[1]okt20!$B$7:$B$362,B26)</f>
        <v>18517</v>
      </c>
      <c r="V26" s="4">
        <f>SUMIFS([1]okt20!$V$7:$V$362,[1]okt20!$B$7:$B$362,B26)</f>
        <v>22044.047619047618</v>
      </c>
      <c r="W26" s="44"/>
      <c r="Z26" s="45"/>
      <c r="AA26" s="45"/>
      <c r="AB26" s="44"/>
    </row>
    <row r="27" spans="2:28">
      <c r="B27" s="3">
        <v>1146</v>
      </c>
      <c r="C27" t="s">
        <v>49</v>
      </c>
      <c r="D27" s="207">
        <v>237644</v>
      </c>
      <c r="E27" s="37">
        <f t="shared" si="3"/>
        <v>21477.0899231812</v>
      </c>
      <c r="F27" s="177">
        <f t="shared" si="4"/>
        <v>0.85564085233163178</v>
      </c>
      <c r="G27" s="38">
        <f t="shared" si="5"/>
        <v>2174.0998368126093</v>
      </c>
      <c r="H27" s="38">
        <f t="shared" si="6"/>
        <v>24056.414694331525</v>
      </c>
      <c r="I27" s="38">
        <f t="shared" si="7"/>
        <v>389.70426701527811</v>
      </c>
      <c r="J27" s="39">
        <f t="shared" si="8"/>
        <v>4312.0777145240518</v>
      </c>
      <c r="K27" s="38">
        <f t="shared" si="9"/>
        <v>102.21324704847228</v>
      </c>
      <c r="L27" s="39">
        <f t="shared" si="10"/>
        <v>1130.9895785913459</v>
      </c>
      <c r="M27" s="35">
        <f t="shared" si="11"/>
        <v>25187.404272922871</v>
      </c>
      <c r="N27" s="35">
        <f t="shared" si="12"/>
        <v>262831.4042729229</v>
      </c>
      <c r="O27" s="35">
        <f t="shared" si="13"/>
        <v>23753.403007042289</v>
      </c>
      <c r="P27" s="36">
        <f t="shared" si="14"/>
        <v>0.94632848618775767</v>
      </c>
      <c r="Q27" s="203">
        <v>1006.9912143309994</v>
      </c>
      <c r="R27" s="198">
        <f t="shared" si="15"/>
        <v>-1.9491021917084763E-2</v>
      </c>
      <c r="S27" s="198">
        <f t="shared" si="16"/>
        <v>-2.276972342536035E-2</v>
      </c>
      <c r="T27" s="201">
        <v>11065</v>
      </c>
      <c r="U27" s="217">
        <f>SUMIFS([1]okt20!$U$7:$U$362,[1]okt20!$B$7:$B$362,B27)</f>
        <v>242368</v>
      </c>
      <c r="V27" s="4">
        <f>SUMIFS([1]okt20!$V$7:$V$362,[1]okt20!$B$7:$B$362,B27)</f>
        <v>21977.511788175554</v>
      </c>
      <c r="W27" s="44"/>
      <c r="Z27" s="45"/>
      <c r="AA27" s="45"/>
      <c r="AB27" s="44"/>
    </row>
    <row r="28" spans="2:28">
      <c r="B28" s="3">
        <v>1149</v>
      </c>
      <c r="C28" t="s">
        <v>50</v>
      </c>
      <c r="D28" s="207">
        <v>901764</v>
      </c>
      <c r="E28" s="37">
        <f t="shared" si="3"/>
        <v>21375.906698904848</v>
      </c>
      <c r="F28" s="177">
        <f t="shared" si="4"/>
        <v>0.85160974287634028</v>
      </c>
      <c r="G28" s="38">
        <f t="shared" si="5"/>
        <v>2234.8097713784205</v>
      </c>
      <c r="H28" s="38">
        <f t="shared" si="6"/>
        <v>94277.685015370036</v>
      </c>
      <c r="I28" s="38">
        <f t="shared" si="7"/>
        <v>425.11839551200137</v>
      </c>
      <c r="J28" s="39">
        <f t="shared" si="8"/>
        <v>17934.044633069287</v>
      </c>
      <c r="K28" s="38">
        <f t="shared" si="9"/>
        <v>137.62737554519555</v>
      </c>
      <c r="L28" s="39">
        <f t="shared" si="10"/>
        <v>5805.9484647496192</v>
      </c>
      <c r="M28" s="35">
        <f t="shared" si="11"/>
        <v>100083.63348011965</v>
      </c>
      <c r="N28" s="35">
        <f t="shared" si="12"/>
        <v>1001847.6334801196</v>
      </c>
      <c r="O28" s="35">
        <f t="shared" si="13"/>
        <v>23748.343845828465</v>
      </c>
      <c r="P28" s="36">
        <f t="shared" si="14"/>
        <v>0.94612693071499288</v>
      </c>
      <c r="Q28" s="203">
        <v>5580.2450400151429</v>
      </c>
      <c r="R28" s="198">
        <f t="shared" si="15"/>
        <v>-7.8152248898903792E-3</v>
      </c>
      <c r="S28" s="198">
        <f t="shared" si="16"/>
        <v>-8.4032071441396596E-3</v>
      </c>
      <c r="T28" s="201">
        <v>42186</v>
      </c>
      <c r="U28" s="217">
        <f>SUMIFS([1]okt20!$U$7:$U$362,[1]okt20!$B$7:$B$362,B28)</f>
        <v>908867</v>
      </c>
      <c r="V28" s="4">
        <f>SUMIFS([1]okt20!$V$7:$V$362,[1]okt20!$B$7:$B$362,B28)</f>
        <v>21557.055098313609</v>
      </c>
      <c r="W28" s="44"/>
      <c r="Z28" s="45"/>
      <c r="AA28" s="45"/>
      <c r="AB28" s="44"/>
    </row>
    <row r="29" spans="2:28">
      <c r="B29" s="3">
        <v>1151</v>
      </c>
      <c r="C29" t="s">
        <v>51</v>
      </c>
      <c r="D29" s="207">
        <v>4848</v>
      </c>
      <c r="E29" s="37">
        <f t="shared" si="3"/>
        <v>24484.848484848484</v>
      </c>
      <c r="F29" s="177">
        <f t="shared" si="4"/>
        <v>0.97546905571103826</v>
      </c>
      <c r="G29" s="38">
        <f t="shared" si="5"/>
        <v>369.44469981223881</v>
      </c>
      <c r="H29" s="38">
        <f t="shared" si="6"/>
        <v>73.150050562823282</v>
      </c>
      <c r="I29" s="38">
        <f t="shared" si="7"/>
        <v>0</v>
      </c>
      <c r="J29" s="39">
        <f t="shared" si="8"/>
        <v>0</v>
      </c>
      <c r="K29" s="38">
        <f t="shared" si="9"/>
        <v>-287.49101996680582</v>
      </c>
      <c r="L29" s="39">
        <f t="shared" si="10"/>
        <v>-56.92322195342755</v>
      </c>
      <c r="M29" s="35">
        <f t="shared" si="11"/>
        <v>16.226828609395731</v>
      </c>
      <c r="N29" s="35">
        <f t="shared" si="12"/>
        <v>4864.2268286093959</v>
      </c>
      <c r="O29" s="35">
        <f t="shared" si="13"/>
        <v>24566.80216469392</v>
      </c>
      <c r="P29" s="36">
        <f t="shared" si="14"/>
        <v>0.9787340658555912</v>
      </c>
      <c r="Q29" s="203">
        <v>11.405898453590041</v>
      </c>
      <c r="R29" s="198">
        <f t="shared" si="15"/>
        <v>9.2383956737269041E-2</v>
      </c>
      <c r="S29" s="198">
        <f t="shared" si="16"/>
        <v>8.134977535608455E-2</v>
      </c>
      <c r="T29" s="201">
        <v>198</v>
      </c>
      <c r="U29" s="217">
        <f>SUMIFS([1]okt20!$U$7:$U$362,[1]okt20!$B$7:$B$362,B29)</f>
        <v>4438</v>
      </c>
      <c r="V29" s="4">
        <f>SUMIFS([1]okt20!$V$7:$V$362,[1]okt20!$B$7:$B$362,B29)</f>
        <v>22642.857142857141</v>
      </c>
      <c r="W29" s="44"/>
      <c r="Z29" s="45"/>
      <c r="AA29" s="45"/>
      <c r="AB29" s="44"/>
    </row>
    <row r="30" spans="2:28">
      <c r="B30" s="3">
        <v>1160</v>
      </c>
      <c r="C30" t="s">
        <v>52</v>
      </c>
      <c r="D30" s="207">
        <v>254993</v>
      </c>
      <c r="E30" s="37">
        <f t="shared" si="3"/>
        <v>29262.45122790911</v>
      </c>
      <c r="F30" s="177">
        <f t="shared" si="4"/>
        <v>1.1658073230366346</v>
      </c>
      <c r="G30" s="38">
        <f t="shared" si="5"/>
        <v>-2497.1169460241367</v>
      </c>
      <c r="H30" s="38">
        <f t="shared" si="6"/>
        <v>-21759.877067654328</v>
      </c>
      <c r="I30" s="38">
        <f t="shared" si="7"/>
        <v>0</v>
      </c>
      <c r="J30" s="39">
        <f t="shared" si="8"/>
        <v>0</v>
      </c>
      <c r="K30" s="38">
        <f t="shared" si="9"/>
        <v>-287.49101996680582</v>
      </c>
      <c r="L30" s="39">
        <f t="shared" si="10"/>
        <v>-2505.1967479907462</v>
      </c>
      <c r="M30" s="35">
        <f t="shared" si="11"/>
        <v>-24265.073815645075</v>
      </c>
      <c r="N30" s="35">
        <f t="shared" si="12"/>
        <v>230727.92618435493</v>
      </c>
      <c r="O30" s="35">
        <f t="shared" si="13"/>
        <v>26477.843261918169</v>
      </c>
      <c r="P30" s="36">
        <f t="shared" si="14"/>
        <v>1.0548693727858298</v>
      </c>
      <c r="Q30" s="203">
        <v>-1493.3343478556417</v>
      </c>
      <c r="R30" s="198">
        <f t="shared" si="15"/>
        <v>8.8086195860891822E-2</v>
      </c>
      <c r="S30" s="198">
        <f t="shared" si="16"/>
        <v>9.170732274635951E-2</v>
      </c>
      <c r="T30" s="201">
        <v>8714</v>
      </c>
      <c r="U30" s="217">
        <f>SUMIFS([1]okt20!$U$7:$U$362,[1]okt20!$B$7:$B$362,B30)</f>
        <v>234350</v>
      </c>
      <c r="V30" s="4">
        <f>SUMIFS([1]okt20!$V$7:$V$362,[1]okt20!$B$7:$B$362,B30)</f>
        <v>26804.300583323802</v>
      </c>
      <c r="W30" s="44"/>
      <c r="Z30" s="45"/>
      <c r="AA30" s="45"/>
      <c r="AB30" s="44"/>
    </row>
    <row r="31" spans="2:28" ht="27.95" customHeight="1">
      <c r="B31" s="3">
        <v>1505</v>
      </c>
      <c r="C31" t="s">
        <v>53</v>
      </c>
      <c r="D31" s="207">
        <v>525095</v>
      </c>
      <c r="E31" s="37">
        <f t="shared" si="3"/>
        <v>21716.985814136235</v>
      </c>
      <c r="F31" s="177">
        <f t="shared" si="4"/>
        <v>0.86519823302621424</v>
      </c>
      <c r="G31" s="38">
        <f t="shared" ref="G31:G94" si="17">($E$363-E31)*0.6</f>
        <v>2030.1623022395884</v>
      </c>
      <c r="H31" s="38">
        <f t="shared" ref="H31:H94" si="18">G31*T31/1000</f>
        <v>49087.294305851006</v>
      </c>
      <c r="I31" s="38">
        <f t="shared" ref="I31:I94" si="19">IF(E31&lt;E$363*0.9,(E$363*0.9-E31)*0.35,0)</f>
        <v>305.74070518101598</v>
      </c>
      <c r="J31" s="39">
        <f t="shared" ref="J31:J94" si="20">I31*T31/1000</f>
        <v>7392.5045105717854</v>
      </c>
      <c r="K31" s="38">
        <f t="shared" ref="K31:K94" si="21">I31+J$365</f>
        <v>18.24968521421016</v>
      </c>
      <c r="L31" s="39">
        <f t="shared" ref="L31:L94" si="22">K31*T31/1000</f>
        <v>441.25913879438747</v>
      </c>
      <c r="M31" s="35">
        <f t="shared" ref="M31:M94" si="23">H31+L31</f>
        <v>49528.553444645397</v>
      </c>
      <c r="N31" s="35">
        <f t="shared" ref="N31:N94" si="24">D31+M31</f>
        <v>574623.55344464537</v>
      </c>
      <c r="O31" s="35">
        <f t="shared" ref="O31:O94" si="25">N31/T31*1000</f>
        <v>23765.397801590028</v>
      </c>
      <c r="P31" s="36">
        <f t="shared" si="14"/>
        <v>0.94680635522248635</v>
      </c>
      <c r="Q31" s="203">
        <v>2488.7464140360171</v>
      </c>
      <c r="R31" s="198">
        <f t="shared" si="15"/>
        <v>-4.0267972641298286E-3</v>
      </c>
      <c r="S31" s="198">
        <f t="shared" si="16"/>
        <v>-1.1358934569205533E-4</v>
      </c>
      <c r="T31" s="201">
        <v>24179</v>
      </c>
      <c r="U31" s="217">
        <f>SUMIFS([1]okt20!$U$7:$U$362,[1]okt20!$B$7:$B$362,B31)</f>
        <v>527218</v>
      </c>
      <c r="V31" s="4">
        <f>SUMIFS([1]okt20!$V$7:$V$362,[1]okt20!$B$7:$B$362,B31)</f>
        <v>21719.452912581364</v>
      </c>
      <c r="W31" s="44"/>
      <c r="Z31" s="4"/>
      <c r="AA31" s="4"/>
    </row>
    <row r="32" spans="2:28">
      <c r="B32" s="3">
        <v>1506</v>
      </c>
      <c r="C32" t="s">
        <v>54</v>
      </c>
      <c r="D32" s="207">
        <v>761566</v>
      </c>
      <c r="E32" s="37">
        <f t="shared" si="3"/>
        <v>23823.505490036598</v>
      </c>
      <c r="F32" s="177">
        <f t="shared" si="4"/>
        <v>0.94912134818695582</v>
      </c>
      <c r="G32" s="38">
        <f t="shared" si="17"/>
        <v>766.25049669937073</v>
      </c>
      <c r="H32" s="38">
        <f t="shared" si="18"/>
        <v>24494.729627988785</v>
      </c>
      <c r="I32" s="38">
        <f t="shared" si="19"/>
        <v>0</v>
      </c>
      <c r="J32" s="39">
        <f t="shared" si="20"/>
        <v>0</v>
      </c>
      <c r="K32" s="38">
        <f t="shared" si="21"/>
        <v>-287.49101996680582</v>
      </c>
      <c r="L32" s="39">
        <f t="shared" si="22"/>
        <v>-9190.2254352788805</v>
      </c>
      <c r="M32" s="35">
        <f t="shared" si="23"/>
        <v>15304.504192709905</v>
      </c>
      <c r="N32" s="35">
        <f t="shared" si="24"/>
        <v>776870.50419270992</v>
      </c>
      <c r="O32" s="35">
        <f t="shared" si="25"/>
        <v>24302.264966769166</v>
      </c>
      <c r="P32" s="36">
        <f t="shared" si="14"/>
        <v>0.96819498284595829</v>
      </c>
      <c r="Q32" s="203">
        <v>2434.6219993227405</v>
      </c>
      <c r="R32" s="198">
        <f t="shared" si="15"/>
        <v>4.3626311888565637E-3</v>
      </c>
      <c r="S32" s="198">
        <f t="shared" si="16"/>
        <v>4.6453997839920333E-3</v>
      </c>
      <c r="T32" s="201">
        <v>31967</v>
      </c>
      <c r="U32" s="217">
        <f>SUMIFS([1]okt20!$U$7:$U$362,[1]okt20!$B$7:$B$362,B32)</f>
        <v>758258</v>
      </c>
      <c r="V32" s="4">
        <f>SUMIFS([1]okt20!$V$7:$V$362,[1]okt20!$B$7:$B$362,B32)</f>
        <v>23713.347510632975</v>
      </c>
      <c r="W32" s="44"/>
      <c r="Z32" s="4"/>
      <c r="AA32" s="4"/>
    </row>
    <row r="33" spans="2:27">
      <c r="B33" s="142">
        <v>1507</v>
      </c>
      <c r="C33" s="34" t="s">
        <v>55</v>
      </c>
      <c r="D33" s="207">
        <v>1620695</v>
      </c>
      <c r="E33" s="37">
        <f t="shared" si="3"/>
        <v>24460.367050016601</v>
      </c>
      <c r="F33" s="177">
        <f t="shared" si="4"/>
        <v>0.9744937226542425</v>
      </c>
      <c r="G33" s="38">
        <f t="shared" si="17"/>
        <v>384.13356071136877</v>
      </c>
      <c r="H33" s="38">
        <f t="shared" si="18"/>
        <v>25451.921465613872</v>
      </c>
      <c r="I33" s="38">
        <f t="shared" si="19"/>
        <v>0</v>
      </c>
      <c r="J33" s="39">
        <f t="shared" si="20"/>
        <v>0</v>
      </c>
      <c r="K33" s="38">
        <f t="shared" si="21"/>
        <v>-287.49101996680582</v>
      </c>
      <c r="L33" s="39">
        <f t="shared" si="22"/>
        <v>-19048.580000960621</v>
      </c>
      <c r="M33" s="35">
        <f t="shared" si="23"/>
        <v>6403.341464653251</v>
      </c>
      <c r="N33" s="35">
        <f t="shared" si="24"/>
        <v>1627098.3414646531</v>
      </c>
      <c r="O33" s="35">
        <f t="shared" si="25"/>
        <v>24557.009590761161</v>
      </c>
      <c r="P33" s="36">
        <f t="shared" si="14"/>
        <v>0.97834393263287267</v>
      </c>
      <c r="Q33" s="203">
        <v>4845.5556552423077</v>
      </c>
      <c r="R33" s="198">
        <f t="shared" si="15"/>
        <v>-7.0160599661177377E-3</v>
      </c>
      <c r="S33" s="198">
        <f t="shared" si="16"/>
        <v>-1.6562541444604662E-2</v>
      </c>
      <c r="T33" s="201">
        <v>66258</v>
      </c>
      <c r="U33" s="217">
        <f>SUMIFS([1]okt20!$U$7:$U$362,[1]okt20!$B$7:$B$362,B33)</f>
        <v>1632146.2358642973</v>
      </c>
      <c r="V33" s="4">
        <f>SUMIFS([1]okt20!$V$7:$V$362,[1]okt20!$B$7:$B$362,B33)</f>
        <v>24872.315811467324</v>
      </c>
      <c r="W33" s="45"/>
      <c r="X33" s="145"/>
      <c r="Y33" s="4"/>
      <c r="Z33" s="4"/>
      <c r="AA33" s="4"/>
    </row>
    <row r="34" spans="2:27">
      <c r="B34" s="3">
        <v>1511</v>
      </c>
      <c r="C34" t="s">
        <v>56</v>
      </c>
      <c r="D34" s="207">
        <v>67333</v>
      </c>
      <c r="E34" s="37">
        <f t="shared" si="3"/>
        <v>21601.860763554701</v>
      </c>
      <c r="F34" s="177">
        <f t="shared" si="4"/>
        <v>0.86061168537210286</v>
      </c>
      <c r="G34" s="38">
        <f t="shared" si="17"/>
        <v>2099.2373325885083</v>
      </c>
      <c r="H34" s="38">
        <f t="shared" si="18"/>
        <v>6543.3227656783802</v>
      </c>
      <c r="I34" s="38">
        <f t="shared" si="19"/>
        <v>346.0344728845526</v>
      </c>
      <c r="J34" s="39">
        <f t="shared" si="20"/>
        <v>1078.5894519811504</v>
      </c>
      <c r="K34" s="38">
        <f t="shared" si="21"/>
        <v>58.543452917746777</v>
      </c>
      <c r="L34" s="39">
        <f t="shared" si="22"/>
        <v>182.47994274461672</v>
      </c>
      <c r="M34" s="35">
        <f t="shared" si="23"/>
        <v>6725.8027084229971</v>
      </c>
      <c r="N34" s="35">
        <f t="shared" si="24"/>
        <v>74058.802708422998</v>
      </c>
      <c r="O34" s="35">
        <f t="shared" si="25"/>
        <v>23759.641549060954</v>
      </c>
      <c r="P34" s="36">
        <f t="shared" si="14"/>
        <v>0.94657702783978082</v>
      </c>
      <c r="Q34" s="203">
        <v>38.015125627619454</v>
      </c>
      <c r="R34" s="198">
        <f t="shared" si="15"/>
        <v>-2.5184065893367703E-3</v>
      </c>
      <c r="S34" s="198">
        <f t="shared" si="16"/>
        <v>1.220220723706379E-2</v>
      </c>
      <c r="T34" s="201">
        <v>3117</v>
      </c>
      <c r="U34" s="217">
        <f>SUMIFS([1]okt20!$U$7:$U$362,[1]okt20!$B$7:$B$362,B34)</f>
        <v>67503</v>
      </c>
      <c r="V34" s="4">
        <f>SUMIFS([1]okt20!$V$7:$V$362,[1]okt20!$B$7:$B$362,B34)</f>
        <v>21341.447992412268</v>
      </c>
      <c r="W34" s="44"/>
      <c r="Z34" s="4"/>
      <c r="AA34" s="4"/>
    </row>
    <row r="35" spans="2:27">
      <c r="B35" s="3">
        <v>1514</v>
      </c>
      <c r="C35" t="s">
        <v>57</v>
      </c>
      <c r="D35" s="207">
        <v>57179</v>
      </c>
      <c r="E35" s="37">
        <f t="shared" si="3"/>
        <v>23234.051198699715</v>
      </c>
      <c r="F35" s="177">
        <f t="shared" si="4"/>
        <v>0.92563766515289414</v>
      </c>
      <c r="G35" s="38">
        <f t="shared" si="17"/>
        <v>1119.9230715015001</v>
      </c>
      <c r="H35" s="38">
        <f t="shared" si="18"/>
        <v>2756.1306789651917</v>
      </c>
      <c r="I35" s="38">
        <f t="shared" si="19"/>
        <v>0</v>
      </c>
      <c r="J35" s="39">
        <f t="shared" si="20"/>
        <v>0</v>
      </c>
      <c r="K35" s="38">
        <f t="shared" si="21"/>
        <v>-287.49101996680582</v>
      </c>
      <c r="L35" s="39">
        <f t="shared" si="22"/>
        <v>-707.51540013830913</v>
      </c>
      <c r="M35" s="35">
        <f t="shared" si="23"/>
        <v>2048.6152788268828</v>
      </c>
      <c r="N35" s="35">
        <f t="shared" si="24"/>
        <v>59227.615278826881</v>
      </c>
      <c r="O35" s="35">
        <f t="shared" si="25"/>
        <v>24066.483250234411</v>
      </c>
      <c r="P35" s="36">
        <f t="shared" si="14"/>
        <v>0.95880150963233346</v>
      </c>
      <c r="Q35" s="203">
        <v>214.13088936507438</v>
      </c>
      <c r="R35" s="198">
        <f t="shared" si="15"/>
        <v>-3.1898142661226148E-2</v>
      </c>
      <c r="S35" s="198">
        <f t="shared" si="16"/>
        <v>-1.9310064873806158E-2</v>
      </c>
      <c r="T35" s="201">
        <v>2461</v>
      </c>
      <c r="U35" s="217">
        <f>SUMIFS([1]okt20!$U$7:$U$362,[1]okt20!$B$7:$B$362,B35)</f>
        <v>59063</v>
      </c>
      <c r="V35" s="4">
        <f>SUMIFS([1]okt20!$V$7:$V$362,[1]okt20!$B$7:$B$362,B35)</f>
        <v>23691.536301644606</v>
      </c>
      <c r="W35" s="44"/>
      <c r="Z35" s="4"/>
      <c r="AA35" s="4"/>
    </row>
    <row r="36" spans="2:27">
      <c r="B36" s="3">
        <v>1515</v>
      </c>
      <c r="C36" t="s">
        <v>58</v>
      </c>
      <c r="D36" s="207">
        <v>240937</v>
      </c>
      <c r="E36" s="37">
        <f t="shared" si="3"/>
        <v>27071.573033707864</v>
      </c>
      <c r="F36" s="177">
        <f t="shared" si="4"/>
        <v>1.0785233896850406</v>
      </c>
      <c r="G36" s="38">
        <f t="shared" si="17"/>
        <v>-1182.5900295033891</v>
      </c>
      <c r="H36" s="38">
        <f t="shared" si="18"/>
        <v>-10525.051262580164</v>
      </c>
      <c r="I36" s="38">
        <f t="shared" si="19"/>
        <v>0</v>
      </c>
      <c r="J36" s="39">
        <f t="shared" si="20"/>
        <v>0</v>
      </c>
      <c r="K36" s="38">
        <f t="shared" si="21"/>
        <v>-287.49101996680582</v>
      </c>
      <c r="L36" s="39">
        <f t="shared" si="22"/>
        <v>-2558.6700777045717</v>
      </c>
      <c r="M36" s="35">
        <f t="shared" si="23"/>
        <v>-13083.721340284736</v>
      </c>
      <c r="N36" s="35">
        <f t="shared" si="24"/>
        <v>227853.27865971526</v>
      </c>
      <c r="O36" s="35">
        <f t="shared" si="25"/>
        <v>25601.491984237669</v>
      </c>
      <c r="P36" s="36">
        <f t="shared" si="14"/>
        <v>1.019955799445192</v>
      </c>
      <c r="Q36" s="203">
        <v>-623.96517052045965</v>
      </c>
      <c r="R36" s="198">
        <f t="shared" si="15"/>
        <v>4.520273992807472E-2</v>
      </c>
      <c r="S36" s="198">
        <f t="shared" si="16"/>
        <v>4.8373579700890165E-2</v>
      </c>
      <c r="T36" s="201">
        <v>8900</v>
      </c>
      <c r="U36" s="217">
        <f>SUMIFS([1]okt20!$U$7:$U$362,[1]okt20!$B$7:$B$362,B36)</f>
        <v>230517</v>
      </c>
      <c r="V36" s="4">
        <f>SUMIFS([1]okt20!$V$7:$V$362,[1]okt20!$B$7:$B$362,B36)</f>
        <v>25822.448750980173</v>
      </c>
      <c r="W36" s="44"/>
      <c r="Z36" s="4"/>
      <c r="AA36" s="4"/>
    </row>
    <row r="37" spans="2:27">
      <c r="B37" s="3">
        <v>1516</v>
      </c>
      <c r="C37" t="s">
        <v>59</v>
      </c>
      <c r="D37" s="207">
        <v>219911</v>
      </c>
      <c r="E37" s="37">
        <f t="shared" si="3"/>
        <v>25657.566211643913</v>
      </c>
      <c r="F37" s="177">
        <f t="shared" si="4"/>
        <v>1.0221897799287365</v>
      </c>
      <c r="G37" s="38">
        <f t="shared" si="17"/>
        <v>-334.18593626501826</v>
      </c>
      <c r="H37" s="38">
        <f t="shared" si="18"/>
        <v>-2864.3076597274712</v>
      </c>
      <c r="I37" s="38">
        <f t="shared" si="19"/>
        <v>0</v>
      </c>
      <c r="J37" s="39">
        <f t="shared" si="20"/>
        <v>0</v>
      </c>
      <c r="K37" s="38">
        <f t="shared" si="21"/>
        <v>-287.49101996680582</v>
      </c>
      <c r="L37" s="39">
        <f t="shared" si="22"/>
        <v>-2464.0855321354925</v>
      </c>
      <c r="M37" s="35">
        <f t="shared" si="23"/>
        <v>-5328.3931918629642</v>
      </c>
      <c r="N37" s="35">
        <f t="shared" si="24"/>
        <v>214582.60680813703</v>
      </c>
      <c r="O37" s="35">
        <f t="shared" si="25"/>
        <v>25035.88925541209</v>
      </c>
      <c r="P37" s="36">
        <f t="shared" si="14"/>
        <v>0.99742235554267045</v>
      </c>
      <c r="Q37" s="203">
        <v>598.02805881676613</v>
      </c>
      <c r="R37" s="198">
        <f t="shared" si="15"/>
        <v>-1.4545813037457934E-2</v>
      </c>
      <c r="S37" s="198">
        <f t="shared" si="16"/>
        <v>-1.0176747688656642E-2</v>
      </c>
      <c r="T37" s="201">
        <v>8571</v>
      </c>
      <c r="U37" s="217">
        <f>SUMIFS([1]okt20!$U$7:$U$362,[1]okt20!$B$7:$B$362,B37)</f>
        <v>223157</v>
      </c>
      <c r="V37" s="4">
        <f>SUMIFS([1]okt20!$V$7:$V$362,[1]okt20!$B$7:$B$362,B37)</f>
        <v>25921.361366012312</v>
      </c>
      <c r="W37" s="44"/>
      <c r="Z37" s="4"/>
      <c r="AA37" s="4"/>
    </row>
    <row r="38" spans="2:27">
      <c r="B38" s="3">
        <v>1517</v>
      </c>
      <c r="C38" t="s">
        <v>60</v>
      </c>
      <c r="D38" s="207">
        <v>102933</v>
      </c>
      <c r="E38" s="37">
        <f t="shared" si="3"/>
        <v>19890.434782608696</v>
      </c>
      <c r="F38" s="177">
        <f t="shared" si="4"/>
        <v>0.79242898509581527</v>
      </c>
      <c r="G38" s="38">
        <f t="shared" si="17"/>
        <v>3126.0929211561115</v>
      </c>
      <c r="H38" s="38">
        <f t="shared" si="18"/>
        <v>16177.530866982877</v>
      </c>
      <c r="I38" s="38">
        <f t="shared" si="19"/>
        <v>945.03356621565445</v>
      </c>
      <c r="J38" s="39">
        <f t="shared" si="20"/>
        <v>4890.548705166012</v>
      </c>
      <c r="K38" s="38">
        <f t="shared" si="21"/>
        <v>657.54254624884857</v>
      </c>
      <c r="L38" s="39">
        <f t="shared" si="22"/>
        <v>3402.7826768377913</v>
      </c>
      <c r="M38" s="35">
        <f t="shared" si="23"/>
        <v>19580.31354382067</v>
      </c>
      <c r="N38" s="35">
        <f t="shared" si="24"/>
        <v>122513.31354382067</v>
      </c>
      <c r="O38" s="35">
        <f t="shared" si="25"/>
        <v>23674.070250013658</v>
      </c>
      <c r="P38" s="36">
        <f t="shared" si="14"/>
        <v>0.94316789282596658</v>
      </c>
      <c r="Q38" s="203">
        <v>986.80721049821295</v>
      </c>
      <c r="R38" s="198">
        <f t="shared" si="15"/>
        <v>-1.0040682073920193E-2</v>
      </c>
      <c r="S38" s="198">
        <f t="shared" si="16"/>
        <v>-1.386661180503543E-2</v>
      </c>
      <c r="T38" s="201">
        <v>5175</v>
      </c>
      <c r="U38" s="217">
        <f>SUMIFS([1]okt20!$U$7:$U$362,[1]okt20!$B$7:$B$362,B38)</f>
        <v>103977</v>
      </c>
      <c r="V38" s="4">
        <f>SUMIFS([1]okt20!$V$7:$V$362,[1]okt20!$B$7:$B$362,B38)</f>
        <v>20170.126091173617</v>
      </c>
      <c r="W38" s="44"/>
      <c r="Y38" s="44"/>
      <c r="Z38" s="45"/>
      <c r="AA38" s="4"/>
    </row>
    <row r="39" spans="2:27">
      <c r="B39" s="142">
        <v>1520</v>
      </c>
      <c r="C39" s="34" t="s">
        <v>61</v>
      </c>
      <c r="D39" s="207">
        <v>222937</v>
      </c>
      <c r="E39" s="37">
        <f t="shared" si="3"/>
        <v>20594.642032332562</v>
      </c>
      <c r="F39" s="177">
        <f t="shared" si="4"/>
        <v>0.82048439174201482</v>
      </c>
      <c r="G39" s="38">
        <f t="shared" si="17"/>
        <v>2703.5685713217922</v>
      </c>
      <c r="H39" s="38">
        <f t="shared" si="18"/>
        <v>29266.129784558401</v>
      </c>
      <c r="I39" s="38">
        <f t="shared" si="19"/>
        <v>698.5610288123014</v>
      </c>
      <c r="J39" s="39">
        <f t="shared" si="20"/>
        <v>7561.9231368931623</v>
      </c>
      <c r="K39" s="38">
        <f t="shared" si="21"/>
        <v>411.07000884549558</v>
      </c>
      <c r="L39" s="39">
        <f t="shared" si="22"/>
        <v>4449.8328457524894</v>
      </c>
      <c r="M39" s="35">
        <f t="shared" si="23"/>
        <v>33715.962630310889</v>
      </c>
      <c r="N39" s="35">
        <f t="shared" si="24"/>
        <v>256652.96263031088</v>
      </c>
      <c r="O39" s="35">
        <f t="shared" si="25"/>
        <v>23709.28061249985</v>
      </c>
      <c r="P39" s="36">
        <f t="shared" si="14"/>
        <v>0.94457066315827654</v>
      </c>
      <c r="Q39" s="203">
        <v>1326.7752277571562</v>
      </c>
      <c r="R39" s="198">
        <f t="shared" si="15"/>
        <v>-1.7179209947980615E-2</v>
      </c>
      <c r="S39" s="199">
        <f t="shared" si="16"/>
        <v>-2.3807008347407767E-2</v>
      </c>
      <c r="T39" s="201">
        <v>10825</v>
      </c>
      <c r="U39" s="217">
        <f>SUMIFS([1]okt20!$U$7:$U$362,[1]okt20!$B$7:$B$362,B39)</f>
        <v>226833.8259187621</v>
      </c>
      <c r="V39" s="4">
        <f>SUMIFS([1]okt20!$V$7:$V$362,[1]okt20!$B$7:$B$362,B39)</f>
        <v>21096.896011789631</v>
      </c>
      <c r="W39" s="45"/>
      <c r="X39" s="145"/>
      <c r="Y39" s="45"/>
      <c r="Z39" s="45"/>
      <c r="AA39" s="4"/>
    </row>
    <row r="40" spans="2:27">
      <c r="B40" s="3">
        <v>1525</v>
      </c>
      <c r="C40" t="s">
        <v>62</v>
      </c>
      <c r="D40" s="207">
        <v>100518</v>
      </c>
      <c r="E40" s="37">
        <f t="shared" si="3"/>
        <v>22223.745301790845</v>
      </c>
      <c r="F40" s="177">
        <f t="shared" si="4"/>
        <v>0.88538737976326454</v>
      </c>
      <c r="G40" s="38">
        <f t="shared" si="17"/>
        <v>1726.1066096468223</v>
      </c>
      <c r="H40" s="38">
        <f t="shared" si="18"/>
        <v>7807.1801954325774</v>
      </c>
      <c r="I40" s="38">
        <f t="shared" si="19"/>
        <v>128.37488450190247</v>
      </c>
      <c r="J40" s="39">
        <f t="shared" si="20"/>
        <v>580.6396026021049</v>
      </c>
      <c r="K40" s="38">
        <f t="shared" si="21"/>
        <v>-159.11613546490335</v>
      </c>
      <c r="L40" s="39">
        <f t="shared" si="22"/>
        <v>-719.68228070775785</v>
      </c>
      <c r="M40" s="35">
        <f t="shared" si="23"/>
        <v>7087.4979147248196</v>
      </c>
      <c r="N40" s="35">
        <f t="shared" si="24"/>
        <v>107605.49791472482</v>
      </c>
      <c r="O40" s="35">
        <f t="shared" si="25"/>
        <v>23790.735775972767</v>
      </c>
      <c r="P40" s="36">
        <f t="shared" si="14"/>
        <v>0.94781581255933911</v>
      </c>
      <c r="Q40" s="203">
        <v>351.57711363933049</v>
      </c>
      <c r="R40" s="198">
        <f t="shared" si="15"/>
        <v>-1.9260039807985012E-2</v>
      </c>
      <c r="S40" s="198">
        <f t="shared" si="16"/>
        <v>-1.0153013867665756E-2</v>
      </c>
      <c r="T40" s="201">
        <v>4523</v>
      </c>
      <c r="U40" s="217">
        <f>SUMIFS([1]okt20!$U$7:$U$362,[1]okt20!$B$7:$B$362,B40)</f>
        <v>102492</v>
      </c>
      <c r="V40" s="4">
        <f>SUMIFS([1]okt20!$V$7:$V$362,[1]okt20!$B$7:$B$362,B40)</f>
        <v>22451.697699890472</v>
      </c>
      <c r="W40" s="44"/>
      <c r="X40" s="42"/>
      <c r="Y40" s="44"/>
      <c r="Z40" s="45"/>
      <c r="AA40" s="4"/>
    </row>
    <row r="41" spans="2:27">
      <c r="B41" s="3">
        <v>1528</v>
      </c>
      <c r="C41" t="s">
        <v>63</v>
      </c>
      <c r="D41" s="207">
        <v>159859</v>
      </c>
      <c r="E41" s="37">
        <f t="shared" si="3"/>
        <v>20965.114754098362</v>
      </c>
      <c r="F41" s="177">
        <f t="shared" si="4"/>
        <v>0.8352439144031909</v>
      </c>
      <c r="G41" s="38">
        <f t="shared" si="17"/>
        <v>2481.2849382623122</v>
      </c>
      <c r="H41" s="38">
        <f t="shared" si="18"/>
        <v>18919.797654250131</v>
      </c>
      <c r="I41" s="38">
        <f t="shared" si="19"/>
        <v>568.89557619427137</v>
      </c>
      <c r="J41" s="39">
        <f t="shared" si="20"/>
        <v>4337.8287684813185</v>
      </c>
      <c r="K41" s="38">
        <f t="shared" si="21"/>
        <v>281.40455622746555</v>
      </c>
      <c r="L41" s="39">
        <f t="shared" si="22"/>
        <v>2145.7097412344251</v>
      </c>
      <c r="M41" s="35">
        <f t="shared" si="23"/>
        <v>21065.507395484557</v>
      </c>
      <c r="N41" s="35">
        <f t="shared" si="24"/>
        <v>180924.50739548454</v>
      </c>
      <c r="O41" s="35">
        <f t="shared" si="25"/>
        <v>23727.804248588134</v>
      </c>
      <c r="P41" s="36">
        <f t="shared" si="14"/>
        <v>0.94530863929133513</v>
      </c>
      <c r="Q41" s="203">
        <v>1056.5287401060777</v>
      </c>
      <c r="R41" s="198">
        <f t="shared" si="15"/>
        <v>-7.8695687252912302E-3</v>
      </c>
      <c r="S41" s="198">
        <f t="shared" si="16"/>
        <v>-3.7058738005973486E-3</v>
      </c>
      <c r="T41" s="201">
        <v>7625</v>
      </c>
      <c r="U41" s="217">
        <f>SUMIFS([1]okt20!$U$7:$U$362,[1]okt20!$B$7:$B$362,B41)</f>
        <v>161127</v>
      </c>
      <c r="V41" s="4">
        <f>SUMIFS([1]okt20!$V$7:$V$362,[1]okt20!$B$7:$B$362,B41)</f>
        <v>21043.097818989161</v>
      </c>
      <c r="W41" s="44"/>
      <c r="X41" s="42"/>
      <c r="Y41" s="44"/>
      <c r="Z41" s="45"/>
      <c r="AA41" s="4"/>
    </row>
    <row r="42" spans="2:27">
      <c r="B42" s="3">
        <v>1531</v>
      </c>
      <c r="C42" t="s">
        <v>64</v>
      </c>
      <c r="D42" s="207">
        <v>191921</v>
      </c>
      <c r="E42" s="37">
        <f t="shared" si="3"/>
        <v>20614.500537056927</v>
      </c>
      <c r="F42" s="177">
        <f t="shared" si="4"/>
        <v>0.82127554864312025</v>
      </c>
      <c r="G42" s="38">
        <f t="shared" si="17"/>
        <v>2691.6534684871731</v>
      </c>
      <c r="H42" s="38">
        <f t="shared" si="18"/>
        <v>25059.293791615582</v>
      </c>
      <c r="I42" s="38">
        <f t="shared" si="19"/>
        <v>691.61055215877366</v>
      </c>
      <c r="J42" s="39">
        <f t="shared" si="20"/>
        <v>6438.8942405981834</v>
      </c>
      <c r="K42" s="38">
        <f t="shared" si="21"/>
        <v>404.11953219196783</v>
      </c>
      <c r="L42" s="39">
        <f t="shared" si="22"/>
        <v>3762.3528447072204</v>
      </c>
      <c r="M42" s="35">
        <f t="shared" si="23"/>
        <v>28821.646636322803</v>
      </c>
      <c r="N42" s="35">
        <f t="shared" si="24"/>
        <v>220742.64663632281</v>
      </c>
      <c r="O42" s="35">
        <f t="shared" si="25"/>
        <v>23710.273537736073</v>
      </c>
      <c r="P42" s="36">
        <f t="shared" si="14"/>
        <v>0.94461022100333203</v>
      </c>
      <c r="Q42" s="203">
        <v>1403.6118125098546</v>
      </c>
      <c r="R42" s="198">
        <f t="shared" si="15"/>
        <v>-6.6303661452779992E-3</v>
      </c>
      <c r="S42" s="198">
        <f t="shared" si="16"/>
        <v>-1.0791635288171071E-2</v>
      </c>
      <c r="T42" s="201">
        <v>9310</v>
      </c>
      <c r="U42" s="217">
        <f>SUMIFS([1]okt20!$U$7:$U$362,[1]okt20!$B$7:$B$362,B42)</f>
        <v>193202</v>
      </c>
      <c r="V42" s="4">
        <f>SUMIFS([1]okt20!$V$7:$V$362,[1]okt20!$B$7:$B$362,B42)</f>
        <v>20839.391651386042</v>
      </c>
      <c r="W42" s="44"/>
      <c r="X42" s="42"/>
      <c r="Y42" s="44"/>
      <c r="Z42" s="45"/>
      <c r="AA42" s="4"/>
    </row>
    <row r="43" spans="2:27">
      <c r="B43" s="3">
        <v>1532</v>
      </c>
      <c r="C43" t="s">
        <v>65</v>
      </c>
      <c r="D43" s="207">
        <v>191716</v>
      </c>
      <c r="E43" s="37">
        <f t="shared" si="3"/>
        <v>22656.109666745451</v>
      </c>
      <c r="F43" s="177">
        <f t="shared" si="4"/>
        <v>0.90261264701645427</v>
      </c>
      <c r="G43" s="38">
        <f t="shared" si="17"/>
        <v>1466.6879906740585</v>
      </c>
      <c r="H43" s="38">
        <f t="shared" si="18"/>
        <v>12411.113777083883</v>
      </c>
      <c r="I43" s="38">
        <f t="shared" si="19"/>
        <v>0</v>
      </c>
      <c r="J43" s="39">
        <f t="shared" si="20"/>
        <v>0</v>
      </c>
      <c r="K43" s="38">
        <f t="shared" si="21"/>
        <v>-287.49101996680582</v>
      </c>
      <c r="L43" s="39">
        <f t="shared" si="22"/>
        <v>-2432.7490109591108</v>
      </c>
      <c r="M43" s="35">
        <f t="shared" si="23"/>
        <v>9978.3647661247724</v>
      </c>
      <c r="N43" s="35">
        <f t="shared" si="24"/>
        <v>201694.36476612478</v>
      </c>
      <c r="O43" s="35">
        <f t="shared" si="25"/>
        <v>23835.306637452704</v>
      </c>
      <c r="P43" s="36">
        <f t="shared" si="14"/>
        <v>0.94959150237775747</v>
      </c>
      <c r="Q43" s="203">
        <v>623.89450865796243</v>
      </c>
      <c r="R43" s="198">
        <f t="shared" si="15"/>
        <v>3.638343428209464E-3</v>
      </c>
      <c r="S43" s="198">
        <f t="shared" si="16"/>
        <v>-3.9523980016422698E-3</v>
      </c>
      <c r="T43" s="201">
        <v>8462</v>
      </c>
      <c r="U43" s="217">
        <f>SUMIFS([1]okt20!$U$7:$U$362,[1]okt20!$B$7:$B$362,B43)</f>
        <v>191021</v>
      </c>
      <c r="V43" s="4">
        <f>SUMIFS([1]okt20!$V$7:$V$362,[1]okt20!$B$7:$B$362,B43)</f>
        <v>22746.010954989284</v>
      </c>
      <c r="W43" s="44"/>
      <c r="X43" s="42"/>
      <c r="Y43" s="44"/>
      <c r="Z43" s="45"/>
      <c r="AA43" s="4"/>
    </row>
    <row r="44" spans="2:27">
      <c r="B44" s="3">
        <v>1535</v>
      </c>
      <c r="C44" t="s">
        <v>66</v>
      </c>
      <c r="D44" s="207">
        <v>153626</v>
      </c>
      <c r="E44" s="37">
        <f t="shared" si="3"/>
        <v>23518.983466013473</v>
      </c>
      <c r="F44" s="177">
        <f t="shared" si="4"/>
        <v>0.93698928163972472</v>
      </c>
      <c r="G44" s="38">
        <f t="shared" si="17"/>
        <v>948.96371111324549</v>
      </c>
      <c r="H44" s="38">
        <f t="shared" si="18"/>
        <v>6198.6309609917198</v>
      </c>
      <c r="I44" s="38">
        <f t="shared" si="19"/>
        <v>0</v>
      </c>
      <c r="J44" s="39">
        <f t="shared" si="20"/>
        <v>0</v>
      </c>
      <c r="K44" s="38">
        <f t="shared" si="21"/>
        <v>-287.49101996680582</v>
      </c>
      <c r="L44" s="39">
        <f t="shared" si="22"/>
        <v>-1877.8913424231757</v>
      </c>
      <c r="M44" s="35">
        <f t="shared" si="23"/>
        <v>4320.7396185685438</v>
      </c>
      <c r="N44" s="35">
        <f t="shared" si="24"/>
        <v>157946.73961856854</v>
      </c>
      <c r="O44" s="35">
        <f t="shared" si="25"/>
        <v>24180.456157159908</v>
      </c>
      <c r="P44" s="36">
        <f t="shared" si="14"/>
        <v>0.96334215622706554</v>
      </c>
      <c r="Q44" s="203">
        <v>297.98852878205344</v>
      </c>
      <c r="R44" s="198">
        <f t="shared" si="15"/>
        <v>-1.9623359136189303E-2</v>
      </c>
      <c r="S44" s="198">
        <f t="shared" si="16"/>
        <v>-1.9023006018697677E-2</v>
      </c>
      <c r="T44" s="201">
        <v>6532</v>
      </c>
      <c r="U44" s="217">
        <f>SUMIFS([1]okt20!$U$7:$U$362,[1]okt20!$B$7:$B$362,B44)</f>
        <v>156701</v>
      </c>
      <c r="V44" s="4">
        <f>SUMIFS([1]okt20!$V$7:$V$362,[1]okt20!$B$7:$B$362,B44)</f>
        <v>23975.061199510405</v>
      </c>
      <c r="W44" s="44"/>
      <c r="X44" s="42"/>
      <c r="Y44" s="44"/>
      <c r="Z44" s="45"/>
      <c r="AA44" s="4"/>
    </row>
    <row r="45" spans="2:27">
      <c r="B45" s="3">
        <v>1539</v>
      </c>
      <c r="C45" t="s">
        <v>67</v>
      </c>
      <c r="D45" s="207">
        <v>163434</v>
      </c>
      <c r="E45" s="37">
        <f t="shared" si="3"/>
        <v>21884.574183181572</v>
      </c>
      <c r="F45" s="177">
        <f t="shared" si="4"/>
        <v>0.87187490362934128</v>
      </c>
      <c r="G45" s="38">
        <f t="shared" si="17"/>
        <v>1929.6092808123858</v>
      </c>
      <c r="H45" s="38">
        <f t="shared" si="18"/>
        <v>14410.322109106897</v>
      </c>
      <c r="I45" s="38">
        <f t="shared" si="19"/>
        <v>247.08477601514787</v>
      </c>
      <c r="J45" s="39">
        <f t="shared" si="20"/>
        <v>1845.2291072811242</v>
      </c>
      <c r="K45" s="38">
        <f t="shared" si="21"/>
        <v>-40.406243951657956</v>
      </c>
      <c r="L45" s="39">
        <f t="shared" si="22"/>
        <v>-301.7538298309816</v>
      </c>
      <c r="M45" s="35">
        <f t="shared" si="23"/>
        <v>14108.568279275916</v>
      </c>
      <c r="N45" s="35">
        <f t="shared" si="24"/>
        <v>177542.5682792759</v>
      </c>
      <c r="O45" s="35">
        <f t="shared" si="25"/>
        <v>23773.777220042302</v>
      </c>
      <c r="P45" s="36">
        <f t="shared" si="14"/>
        <v>0.94714018875264294</v>
      </c>
      <c r="Q45" s="203">
        <v>638.59411555571023</v>
      </c>
      <c r="R45" s="198">
        <f t="shared" si="15"/>
        <v>-2.0320817148611711E-2</v>
      </c>
      <c r="S45" s="198">
        <f t="shared" si="16"/>
        <v>-1.7828328600918181E-2</v>
      </c>
      <c r="T45" s="201">
        <v>7468</v>
      </c>
      <c r="U45" s="217">
        <f>SUMIFS([1]okt20!$U$7:$U$362,[1]okt20!$B$7:$B$362,B45)</f>
        <v>166824</v>
      </c>
      <c r="V45" s="4">
        <f>SUMIFS([1]okt20!$V$7:$V$362,[1]okt20!$B$7:$B$362,B45)</f>
        <v>22281.821824495793</v>
      </c>
      <c r="W45" s="44"/>
      <c r="X45" s="42"/>
      <c r="Y45" s="44"/>
      <c r="Z45" s="45"/>
      <c r="AA45" s="4"/>
    </row>
    <row r="46" spans="2:27">
      <c r="B46" s="142">
        <v>1547</v>
      </c>
      <c r="C46" s="34" t="s">
        <v>68</v>
      </c>
      <c r="D46" s="207">
        <v>82604</v>
      </c>
      <c r="E46" s="37">
        <f t="shared" si="3"/>
        <v>23540.609860359076</v>
      </c>
      <c r="F46" s="177">
        <f t="shared" si="4"/>
        <v>0.93785087073568318</v>
      </c>
      <c r="G46" s="38">
        <f t="shared" si="17"/>
        <v>935.9878745058835</v>
      </c>
      <c r="H46" s="38">
        <f t="shared" si="18"/>
        <v>3284.3814516411453</v>
      </c>
      <c r="I46" s="38">
        <f t="shared" si="19"/>
        <v>0</v>
      </c>
      <c r="J46" s="39">
        <f t="shared" si="20"/>
        <v>0</v>
      </c>
      <c r="K46" s="38">
        <f t="shared" si="21"/>
        <v>-287.49101996680582</v>
      </c>
      <c r="L46" s="39">
        <f t="shared" si="22"/>
        <v>-1008.8059890635216</v>
      </c>
      <c r="M46" s="35">
        <f t="shared" si="23"/>
        <v>2275.5754625776235</v>
      </c>
      <c r="N46" s="35">
        <f t="shared" si="24"/>
        <v>84879.575462577617</v>
      </c>
      <c r="O46" s="35">
        <f t="shared" si="25"/>
        <v>24189.106714898153</v>
      </c>
      <c r="P46" s="36">
        <f t="shared" si="14"/>
        <v>0.96368679186544903</v>
      </c>
      <c r="Q46" s="203">
        <v>428.73786703861788</v>
      </c>
      <c r="R46" s="198">
        <f t="shared" si="15"/>
        <v>-2.1531937342375396E-2</v>
      </c>
      <c r="S46" s="199">
        <f t="shared" si="16"/>
        <v>-9.8204358799586864E-3</v>
      </c>
      <c r="T46" s="201">
        <v>3509</v>
      </c>
      <c r="U46" s="217">
        <f>SUMIFS([1]okt20!$U$7:$U$362,[1]okt20!$B$7:$B$362,B46)</f>
        <v>84421.764135702746</v>
      </c>
      <c r="V46" s="4">
        <f>SUMIFS([1]okt20!$V$7:$V$362,[1]okt20!$B$7:$B$362,B46)</f>
        <v>23774.081705351378</v>
      </c>
      <c r="W46" s="45"/>
      <c r="X46" s="145"/>
      <c r="Y46" s="45"/>
      <c r="Z46" s="45"/>
      <c r="AA46" s="4"/>
    </row>
    <row r="47" spans="2:27">
      <c r="B47" s="3">
        <v>1554</v>
      </c>
      <c r="C47" t="s">
        <v>69</v>
      </c>
      <c r="D47" s="207">
        <v>131480</v>
      </c>
      <c r="E47" s="37">
        <f t="shared" si="3"/>
        <v>22715.964063579821</v>
      </c>
      <c r="F47" s="177">
        <f t="shared" si="4"/>
        <v>0.90499722832175855</v>
      </c>
      <c r="G47" s="38">
        <f t="shared" si="17"/>
        <v>1430.775352573437</v>
      </c>
      <c r="H47" s="38">
        <f t="shared" si="18"/>
        <v>8281.3277406950529</v>
      </c>
      <c r="I47" s="38">
        <f t="shared" si="19"/>
        <v>0</v>
      </c>
      <c r="J47" s="39">
        <f t="shared" si="20"/>
        <v>0</v>
      </c>
      <c r="K47" s="38">
        <f t="shared" si="21"/>
        <v>-287.49101996680582</v>
      </c>
      <c r="L47" s="39">
        <f t="shared" si="22"/>
        <v>-1663.9980235678722</v>
      </c>
      <c r="M47" s="35">
        <f t="shared" si="23"/>
        <v>6617.3297171271806</v>
      </c>
      <c r="N47" s="35">
        <f t="shared" si="24"/>
        <v>138097.32971712717</v>
      </c>
      <c r="O47" s="35">
        <f t="shared" si="25"/>
        <v>23859.248396186449</v>
      </c>
      <c r="P47" s="36">
        <f t="shared" si="14"/>
        <v>0.95054533489987914</v>
      </c>
      <c r="Q47" s="203">
        <v>610.11181944130658</v>
      </c>
      <c r="R47" s="198">
        <f t="shared" si="15"/>
        <v>1.8127753815655998E-2</v>
      </c>
      <c r="S47" s="199">
        <f t="shared" si="16"/>
        <v>2.8857849355178281E-2</v>
      </c>
      <c r="T47" s="201">
        <v>5788</v>
      </c>
      <c r="U47" s="217">
        <f>SUMIFS([1]okt20!$U$7:$U$362,[1]okt20!$B$7:$B$362,B47)</f>
        <v>129139</v>
      </c>
      <c r="V47" s="4">
        <f>SUMIFS([1]okt20!$V$7:$V$362,[1]okt20!$B$7:$B$362,B47)</f>
        <v>22078.816891776372</v>
      </c>
      <c r="W47" s="44"/>
      <c r="X47" s="144"/>
      <c r="Y47" s="44"/>
      <c r="Z47" s="45"/>
      <c r="AA47" s="4"/>
    </row>
    <row r="48" spans="2:27">
      <c r="B48" s="3">
        <v>1557</v>
      </c>
      <c r="C48" t="s">
        <v>70</v>
      </c>
      <c r="D48" s="207">
        <v>52906</v>
      </c>
      <c r="E48" s="37">
        <f t="shared" si="3"/>
        <v>20124.00152149106</v>
      </c>
      <c r="F48" s="177">
        <f t="shared" si="4"/>
        <v>0.80173421426086711</v>
      </c>
      <c r="G48" s="38">
        <f t="shared" si="17"/>
        <v>2985.9528778266931</v>
      </c>
      <c r="H48" s="38">
        <f t="shared" si="18"/>
        <v>7850.0701158063766</v>
      </c>
      <c r="I48" s="38">
        <f t="shared" si="19"/>
        <v>863.28520760682704</v>
      </c>
      <c r="J48" s="39">
        <f t="shared" si="20"/>
        <v>2269.5768107983486</v>
      </c>
      <c r="K48" s="38">
        <f t="shared" si="21"/>
        <v>575.79418764002116</v>
      </c>
      <c r="L48" s="39">
        <f t="shared" si="22"/>
        <v>1513.7629193056157</v>
      </c>
      <c r="M48" s="35">
        <f t="shared" si="23"/>
        <v>9363.833035111993</v>
      </c>
      <c r="N48" s="35">
        <f t="shared" si="24"/>
        <v>62269.833035111995</v>
      </c>
      <c r="O48" s="35">
        <f t="shared" si="25"/>
        <v>23685.748586957776</v>
      </c>
      <c r="P48" s="36">
        <f t="shared" si="14"/>
        <v>0.94363315428421923</v>
      </c>
      <c r="Q48" s="203">
        <v>-1413.0307137391537</v>
      </c>
      <c r="R48" s="198">
        <f t="shared" si="15"/>
        <v>1.2613164392213907E-2</v>
      </c>
      <c r="S48" s="199">
        <f t="shared" si="16"/>
        <v>1.7235210026563953E-2</v>
      </c>
      <c r="T48" s="201">
        <v>2629</v>
      </c>
      <c r="U48" s="217">
        <f>SUMIFS([1]okt20!$U$7:$U$362,[1]okt20!$B$7:$B$362,B48)</f>
        <v>52247</v>
      </c>
      <c r="V48" s="4">
        <f>SUMIFS([1]okt20!$V$7:$V$362,[1]okt20!$B$7:$B$362,B48)</f>
        <v>19783.036728511928</v>
      </c>
      <c r="W48" s="44"/>
      <c r="X48" s="144"/>
      <c r="Y48" s="44"/>
      <c r="Z48" s="45"/>
      <c r="AA48" s="4"/>
    </row>
    <row r="49" spans="2:27">
      <c r="B49" s="3">
        <v>1560</v>
      </c>
      <c r="C49" t="s">
        <v>71</v>
      </c>
      <c r="D49" s="207">
        <v>59572</v>
      </c>
      <c r="E49" s="37">
        <f t="shared" si="3"/>
        <v>19693.223140495866</v>
      </c>
      <c r="F49" s="177">
        <f t="shared" si="4"/>
        <v>0.78457213213525612</v>
      </c>
      <c r="G49" s="38">
        <f t="shared" si="17"/>
        <v>3244.4199064238096</v>
      </c>
      <c r="H49" s="38">
        <f t="shared" si="18"/>
        <v>9814.3702169320241</v>
      </c>
      <c r="I49" s="38">
        <f t="shared" si="19"/>
        <v>1014.0576409551451</v>
      </c>
      <c r="J49" s="39">
        <f t="shared" si="20"/>
        <v>3067.5243638893139</v>
      </c>
      <c r="K49" s="38">
        <f t="shared" si="21"/>
        <v>726.56662098833931</v>
      </c>
      <c r="L49" s="39">
        <f t="shared" si="22"/>
        <v>2197.8640284897265</v>
      </c>
      <c r="M49" s="35">
        <f t="shared" si="23"/>
        <v>12012.234245421751</v>
      </c>
      <c r="N49" s="35">
        <f t="shared" si="24"/>
        <v>71584.234245421743</v>
      </c>
      <c r="O49" s="35">
        <f t="shared" si="25"/>
        <v>23664.209667908013</v>
      </c>
      <c r="P49" s="36">
        <f t="shared" si="14"/>
        <v>0.9427750501779385</v>
      </c>
      <c r="Q49" s="203">
        <v>38.555664107654593</v>
      </c>
      <c r="R49" s="198">
        <f t="shared" si="15"/>
        <v>1.6708480535217517E-2</v>
      </c>
      <c r="S49" s="199">
        <f t="shared" si="16"/>
        <v>2.3430520075946201E-2</v>
      </c>
      <c r="T49" s="201">
        <v>3025</v>
      </c>
      <c r="U49" s="217">
        <f>SUMIFS([1]okt20!$U$7:$U$362,[1]okt20!$B$7:$B$362,B49)</f>
        <v>58593</v>
      </c>
      <c r="V49" s="4">
        <f>SUMIFS([1]okt20!$V$7:$V$362,[1]okt20!$B$7:$B$362,B49)</f>
        <v>19242.364532019703</v>
      </c>
      <c r="W49" s="44"/>
      <c r="X49" s="144"/>
      <c r="Y49" s="44"/>
      <c r="Z49" s="45"/>
      <c r="AA49" s="4"/>
    </row>
    <row r="50" spans="2:27">
      <c r="B50" s="3">
        <v>1563</v>
      </c>
      <c r="C50" t="s">
        <v>72</v>
      </c>
      <c r="D50" s="207">
        <v>164594</v>
      </c>
      <c r="E50" s="37">
        <f t="shared" si="3"/>
        <v>23393.121091529276</v>
      </c>
      <c r="F50" s="177">
        <f t="shared" si="4"/>
        <v>0.93197496220607079</v>
      </c>
      <c r="G50" s="38">
        <f t="shared" si="17"/>
        <v>1024.4811358037637</v>
      </c>
      <c r="H50" s="38">
        <f t="shared" si="18"/>
        <v>7208.2492715152812</v>
      </c>
      <c r="I50" s="38">
        <f t="shared" si="19"/>
        <v>0</v>
      </c>
      <c r="J50" s="39">
        <f t="shared" si="20"/>
        <v>0</v>
      </c>
      <c r="K50" s="38">
        <f t="shared" si="21"/>
        <v>-287.49101996680582</v>
      </c>
      <c r="L50" s="39">
        <f t="shared" si="22"/>
        <v>-2022.7868164864458</v>
      </c>
      <c r="M50" s="35">
        <f t="shared" si="23"/>
        <v>5185.4624550288354</v>
      </c>
      <c r="N50" s="35">
        <f t="shared" si="24"/>
        <v>169779.46245502884</v>
      </c>
      <c r="O50" s="35">
        <f t="shared" si="25"/>
        <v>24130.111207366237</v>
      </c>
      <c r="P50" s="36">
        <f t="shared" si="14"/>
        <v>0.96133642845360423</v>
      </c>
      <c r="Q50" s="203">
        <v>897.13081575485194</v>
      </c>
      <c r="R50" s="198">
        <f t="shared" si="15"/>
        <v>1.2692963188560951E-2</v>
      </c>
      <c r="S50" s="199">
        <f t="shared" si="16"/>
        <v>2.2768077944558419E-2</v>
      </c>
      <c r="T50" s="201">
        <v>7036</v>
      </c>
      <c r="U50" s="217">
        <f>SUMIFS([1]okt20!$U$7:$U$362,[1]okt20!$B$7:$B$362,B50)</f>
        <v>162531</v>
      </c>
      <c r="V50" s="4">
        <f>SUMIFS([1]okt20!$V$7:$V$362,[1]okt20!$B$7:$B$362,B50)</f>
        <v>22872.361384745287</v>
      </c>
      <c r="W50" s="44"/>
      <c r="X50" s="144"/>
      <c r="Y50" s="44"/>
      <c r="Z50" s="45"/>
      <c r="AA50" s="4"/>
    </row>
    <row r="51" spans="2:27">
      <c r="B51" s="3">
        <v>1566</v>
      </c>
      <c r="C51" t="s">
        <v>73</v>
      </c>
      <c r="D51" s="207">
        <v>114572</v>
      </c>
      <c r="E51" s="37">
        <f t="shared" si="3"/>
        <v>19353.378378378377</v>
      </c>
      <c r="F51" s="177">
        <f t="shared" si="4"/>
        <v>0.7710328182450259</v>
      </c>
      <c r="G51" s="38">
        <f t="shared" si="17"/>
        <v>3448.3267636943033</v>
      </c>
      <c r="H51" s="38">
        <f t="shared" si="18"/>
        <v>20414.094441070276</v>
      </c>
      <c r="I51" s="38">
        <f t="shared" si="19"/>
        <v>1133.0033076962663</v>
      </c>
      <c r="J51" s="39">
        <f t="shared" si="20"/>
        <v>6707.3795815618969</v>
      </c>
      <c r="K51" s="38">
        <f t="shared" si="21"/>
        <v>845.51228772946047</v>
      </c>
      <c r="L51" s="39">
        <f t="shared" si="22"/>
        <v>5005.4327433584058</v>
      </c>
      <c r="M51" s="35">
        <f t="shared" si="23"/>
        <v>25419.527184428684</v>
      </c>
      <c r="N51" s="35">
        <f t="shared" si="24"/>
        <v>139991.52718442868</v>
      </c>
      <c r="O51" s="35">
        <f t="shared" si="25"/>
        <v>23647.217429802142</v>
      </c>
      <c r="P51" s="36">
        <f t="shared" si="14"/>
        <v>0.94209808448342713</v>
      </c>
      <c r="Q51" s="203">
        <v>1062.2610021545042</v>
      </c>
      <c r="R51" s="198">
        <f t="shared" si="15"/>
        <v>-4.5098055557870699E-2</v>
      </c>
      <c r="S51" s="199">
        <f t="shared" si="16"/>
        <v>-4.3807647524840856E-2</v>
      </c>
      <c r="T51" s="201">
        <v>5920</v>
      </c>
      <c r="U51" s="217">
        <f>SUMIFS([1]okt20!$U$7:$U$362,[1]okt20!$B$7:$B$362,B51)</f>
        <v>119983</v>
      </c>
      <c r="V51" s="4">
        <f>SUMIFS([1]okt20!$V$7:$V$362,[1]okt20!$B$7:$B$362,B51)</f>
        <v>20240.047233468285</v>
      </c>
      <c r="W51" s="44"/>
      <c r="X51" s="144"/>
      <c r="Y51" s="44"/>
      <c r="Z51" s="45"/>
      <c r="AA51" s="4"/>
    </row>
    <row r="52" spans="2:27">
      <c r="B52" s="3">
        <v>1573</v>
      </c>
      <c r="C52" t="s">
        <v>74</v>
      </c>
      <c r="D52" s="207">
        <v>45319</v>
      </c>
      <c r="E52" s="37">
        <f t="shared" si="3"/>
        <v>21078.60465116279</v>
      </c>
      <c r="F52" s="177">
        <f t="shared" si="4"/>
        <v>0.8397653180292205</v>
      </c>
      <c r="G52" s="38">
        <f t="shared" si="17"/>
        <v>2413.1910000236553</v>
      </c>
      <c r="H52" s="38">
        <f t="shared" si="18"/>
        <v>5188.3606500508586</v>
      </c>
      <c r="I52" s="38">
        <f t="shared" si="19"/>
        <v>529.17411222172154</v>
      </c>
      <c r="J52" s="39">
        <f t="shared" si="20"/>
        <v>1137.7243412767014</v>
      </c>
      <c r="K52" s="38">
        <f t="shared" si="21"/>
        <v>241.68309225491572</v>
      </c>
      <c r="L52" s="39">
        <f t="shared" si="22"/>
        <v>519.61864834806886</v>
      </c>
      <c r="M52" s="35">
        <f t="shared" si="23"/>
        <v>5707.9792983989273</v>
      </c>
      <c r="N52" s="35">
        <f t="shared" si="24"/>
        <v>51026.979298398925</v>
      </c>
      <c r="O52" s="35">
        <f t="shared" si="25"/>
        <v>23733.478743441359</v>
      </c>
      <c r="P52" s="36">
        <f t="shared" si="14"/>
        <v>0.94553470947263674</v>
      </c>
      <c r="Q52" s="203">
        <v>147.40154639056709</v>
      </c>
      <c r="R52" s="198">
        <f t="shared" si="15"/>
        <v>-1.432222809800811E-3</v>
      </c>
      <c r="S52" s="199">
        <f t="shared" si="16"/>
        <v>-8.8634248726115871E-3</v>
      </c>
      <c r="T52" s="201">
        <v>2150</v>
      </c>
      <c r="U52" s="217">
        <f>SUMIFS([1]okt20!$U$7:$U$362,[1]okt20!$B$7:$B$362,B52)</f>
        <v>45384</v>
      </c>
      <c r="V52" s="4">
        <f>SUMIFS([1]okt20!$V$7:$V$362,[1]okt20!$B$7:$B$362,B52)</f>
        <v>21267.104029990627</v>
      </c>
      <c r="W52" s="44"/>
      <c r="X52" s="144"/>
      <c r="Y52" s="44"/>
      <c r="Z52" s="45"/>
      <c r="AA52" s="4"/>
    </row>
    <row r="53" spans="2:27">
      <c r="B53" s="3">
        <v>1576</v>
      </c>
      <c r="C53" t="s">
        <v>75</v>
      </c>
      <c r="D53" s="207">
        <v>75668</v>
      </c>
      <c r="E53" s="37">
        <f t="shared" si="3"/>
        <v>21576.276019389792</v>
      </c>
      <c r="F53" s="177">
        <f t="shared" si="4"/>
        <v>0.85959239680078103</v>
      </c>
      <c r="G53" s="38">
        <f t="shared" si="17"/>
        <v>2114.5881790874541</v>
      </c>
      <c r="H53" s="38">
        <f t="shared" si="18"/>
        <v>7415.8607440597016</v>
      </c>
      <c r="I53" s="38">
        <f t="shared" si="19"/>
        <v>354.98913334227086</v>
      </c>
      <c r="J53" s="39">
        <f t="shared" si="20"/>
        <v>1244.9468906313439</v>
      </c>
      <c r="K53" s="38">
        <f t="shared" si="21"/>
        <v>67.498113375465039</v>
      </c>
      <c r="L53" s="39">
        <f t="shared" si="22"/>
        <v>236.71588360775587</v>
      </c>
      <c r="M53" s="35">
        <f t="shared" si="23"/>
        <v>7652.5766276674576</v>
      </c>
      <c r="N53" s="35">
        <f t="shared" si="24"/>
        <v>83320.576627667455</v>
      </c>
      <c r="O53" s="35">
        <f t="shared" si="25"/>
        <v>23758.36231185271</v>
      </c>
      <c r="P53" s="36">
        <f t="shared" si="14"/>
        <v>0.94652606341121481</v>
      </c>
      <c r="Q53" s="203">
        <v>-117.78389618989149</v>
      </c>
      <c r="R53" s="198">
        <f t="shared" si="15"/>
        <v>1.2633156683261067E-2</v>
      </c>
      <c r="S53" s="199">
        <f t="shared" si="16"/>
        <v>2.5915484943149904E-2</v>
      </c>
      <c r="T53" s="201">
        <v>3507</v>
      </c>
      <c r="U53" s="217">
        <f>SUMIFS([1]okt20!$U$7:$U$362,[1]okt20!$B$7:$B$362,B53)</f>
        <v>74724</v>
      </c>
      <c r="V53" s="4">
        <f>SUMIFS([1]okt20!$V$7:$V$362,[1]okt20!$B$7:$B$362,B53)</f>
        <v>21031.241204615817</v>
      </c>
      <c r="W53" s="44"/>
      <c r="X53" s="144"/>
      <c r="Y53" s="44"/>
      <c r="Z53" s="45"/>
      <c r="AA53" s="4"/>
    </row>
    <row r="54" spans="2:27">
      <c r="B54" s="142">
        <v>1577</v>
      </c>
      <c r="C54" s="34" t="s">
        <v>76</v>
      </c>
      <c r="D54" s="207">
        <v>203446</v>
      </c>
      <c r="E54" s="37">
        <f t="shared" si="3"/>
        <v>19425.761481905851</v>
      </c>
      <c r="F54" s="177">
        <f t="shared" si="4"/>
        <v>0.77391653948557482</v>
      </c>
      <c r="G54" s="38">
        <f t="shared" si="17"/>
        <v>3404.8969015778189</v>
      </c>
      <c r="H54" s="38">
        <f t="shared" si="18"/>
        <v>35659.48525022449</v>
      </c>
      <c r="I54" s="38">
        <f t="shared" si="19"/>
        <v>1107.6692214616503</v>
      </c>
      <c r="J54" s="39">
        <f t="shared" si="20"/>
        <v>11600.619756367863</v>
      </c>
      <c r="K54" s="38">
        <f t="shared" si="21"/>
        <v>820.17820149484442</v>
      </c>
      <c r="L54" s="39">
        <f t="shared" si="22"/>
        <v>8589.726304255506</v>
      </c>
      <c r="M54" s="35">
        <f t="shared" si="23"/>
        <v>44249.211554479996</v>
      </c>
      <c r="N54" s="35">
        <f t="shared" si="24"/>
        <v>247695.21155447999</v>
      </c>
      <c r="O54" s="35">
        <f t="shared" si="25"/>
        <v>23650.836584978515</v>
      </c>
      <c r="P54" s="36">
        <f t="shared" si="14"/>
        <v>0.94224227054545462</v>
      </c>
      <c r="Q54" s="203">
        <v>1752.9151141155671</v>
      </c>
      <c r="R54" s="198">
        <f t="shared" si="15"/>
        <v>-2.0784016784094111E-2</v>
      </c>
      <c r="S54" s="199">
        <f t="shared" si="16"/>
        <v>-2.2560499518850516E-2</v>
      </c>
      <c r="T54" s="201">
        <v>10473</v>
      </c>
      <c r="U54" s="217">
        <f>SUMIFS([1]okt20!$U$7:$U$362,[1]okt20!$B$7:$B$362,B54)</f>
        <v>207764.1740812379</v>
      </c>
      <c r="V54" s="4">
        <f>SUMIFS([1]okt20!$V$7:$V$362,[1]okt20!$B$7:$B$362,B54)</f>
        <v>19874.131823343974</v>
      </c>
      <c r="W54" s="45"/>
      <c r="X54" s="145"/>
      <c r="Y54" s="45"/>
      <c r="Z54" s="45"/>
      <c r="AA54" s="45"/>
    </row>
    <row r="55" spans="2:27">
      <c r="B55" s="3">
        <v>1578</v>
      </c>
      <c r="C55" t="s">
        <v>77</v>
      </c>
      <c r="D55" s="207">
        <v>56503</v>
      </c>
      <c r="E55" s="37">
        <f t="shared" si="3"/>
        <v>22166.732051785017</v>
      </c>
      <c r="F55" s="177">
        <f t="shared" si="4"/>
        <v>0.88311598889962017</v>
      </c>
      <c r="G55" s="38">
        <f t="shared" si="17"/>
        <v>1760.3145596503193</v>
      </c>
      <c r="H55" s="38">
        <f t="shared" si="18"/>
        <v>4487.041812548664</v>
      </c>
      <c r="I55" s="38">
        <f t="shared" si="19"/>
        <v>148.32952200394229</v>
      </c>
      <c r="J55" s="39">
        <f t="shared" si="20"/>
        <v>378.09195158804891</v>
      </c>
      <c r="K55" s="38">
        <f t="shared" si="21"/>
        <v>-139.16149796286354</v>
      </c>
      <c r="L55" s="39">
        <f t="shared" si="22"/>
        <v>-354.72265830733915</v>
      </c>
      <c r="M55" s="35">
        <f t="shared" si="23"/>
        <v>4132.3191542413251</v>
      </c>
      <c r="N55" s="35">
        <f t="shared" si="24"/>
        <v>60635.319154241326</v>
      </c>
      <c r="O55" s="35">
        <f t="shared" si="25"/>
        <v>23787.885113472468</v>
      </c>
      <c r="P55" s="36">
        <f t="shared" si="14"/>
        <v>0.94770224301615669</v>
      </c>
      <c r="Q55" s="203">
        <v>141.6806240695546</v>
      </c>
      <c r="R55" s="198">
        <f t="shared" si="15"/>
        <v>5.6486294454208892E-2</v>
      </c>
      <c r="S55" s="198">
        <f t="shared" si="16"/>
        <v>7.4308542654103554E-2</v>
      </c>
      <c r="T55" s="201">
        <v>2549</v>
      </c>
      <c r="U55" s="217">
        <f>SUMIFS([1]okt20!$U$7:$U$362,[1]okt20!$B$7:$B$362,B55)</f>
        <v>53482</v>
      </c>
      <c r="V55" s="4">
        <f>SUMIFS([1]okt20!$V$7:$V$362,[1]okt20!$B$7:$B$362,B55)</f>
        <v>20633.487654320987</v>
      </c>
      <c r="W55" s="44"/>
      <c r="X55" s="42"/>
      <c r="Y55" s="44"/>
      <c r="Z55" s="45"/>
      <c r="AA55" s="45"/>
    </row>
    <row r="56" spans="2:27">
      <c r="B56" s="3">
        <v>1579</v>
      </c>
      <c r="C56" t="s">
        <v>78</v>
      </c>
      <c r="D56" s="207">
        <v>271906</v>
      </c>
      <c r="E56" s="37">
        <f t="shared" si="3"/>
        <v>20476.39129452519</v>
      </c>
      <c r="F56" s="177">
        <f t="shared" si="4"/>
        <v>0.81577331764174132</v>
      </c>
      <c r="G56" s="38">
        <f t="shared" si="17"/>
        <v>2774.519014006215</v>
      </c>
      <c r="H56" s="38">
        <f t="shared" si="18"/>
        <v>36842.837986988532</v>
      </c>
      <c r="I56" s="38">
        <f t="shared" si="19"/>
        <v>739.94878704488144</v>
      </c>
      <c r="J56" s="39">
        <f t="shared" si="20"/>
        <v>9825.7799431689818</v>
      </c>
      <c r="K56" s="38">
        <f t="shared" si="21"/>
        <v>452.45776707807562</v>
      </c>
      <c r="L56" s="39">
        <f t="shared" si="22"/>
        <v>6008.1866890297661</v>
      </c>
      <c r="M56" s="35">
        <f t="shared" si="23"/>
        <v>42851.0246760183</v>
      </c>
      <c r="N56" s="35">
        <f t="shared" si="24"/>
        <v>314757.02467601828</v>
      </c>
      <c r="O56" s="35">
        <f t="shared" si="25"/>
        <v>23703.36807560948</v>
      </c>
      <c r="P56" s="36">
        <f t="shared" si="14"/>
        <v>0.94433510945326282</v>
      </c>
      <c r="Q56" s="203">
        <v>952.20369047461281</v>
      </c>
      <c r="R56" s="198">
        <f t="shared" si="15"/>
        <v>-1.916181488936505E-2</v>
      </c>
      <c r="S56" s="198">
        <f t="shared" si="16"/>
        <v>-2.2559552408386679E-2</v>
      </c>
      <c r="T56" s="201">
        <v>13279</v>
      </c>
      <c r="U56" s="217">
        <f>SUMIFS([1]okt20!$U$7:$U$362,[1]okt20!$B$7:$B$362,B56)</f>
        <v>277218</v>
      </c>
      <c r="V56" s="4">
        <f>SUMIFS([1]okt20!$V$7:$V$362,[1]okt20!$B$7:$B$362,B56)</f>
        <v>20948.991158467466</v>
      </c>
      <c r="W56" s="44"/>
      <c r="Z56" s="45"/>
      <c r="AA56" s="45"/>
    </row>
    <row r="57" spans="2:27" ht="30.95" customHeight="1">
      <c r="B57" s="3">
        <v>1804</v>
      </c>
      <c r="C57" t="s">
        <v>79</v>
      </c>
      <c r="D57" s="207">
        <v>1276888</v>
      </c>
      <c r="E57" s="37">
        <f t="shared" si="3"/>
        <v>24388.104742441319</v>
      </c>
      <c r="F57" s="177">
        <f t="shared" si="4"/>
        <v>0.97161481388837523</v>
      </c>
      <c r="G57" s="38">
        <f t="shared" si="17"/>
        <v>427.49094525653783</v>
      </c>
      <c r="H57" s="38">
        <f t="shared" si="18"/>
        <v>22382.14342079655</v>
      </c>
      <c r="I57" s="38">
        <f t="shared" si="19"/>
        <v>0</v>
      </c>
      <c r="J57" s="39">
        <f t="shared" si="20"/>
        <v>0</v>
      </c>
      <c r="K57" s="38">
        <f t="shared" si="21"/>
        <v>-287.49101996680582</v>
      </c>
      <c r="L57" s="39">
        <f t="shared" si="22"/>
        <v>-15052.167332402052</v>
      </c>
      <c r="M57" s="35">
        <f t="shared" si="23"/>
        <v>7329.9760883944982</v>
      </c>
      <c r="N57" s="35">
        <f t="shared" si="24"/>
        <v>1284217.9760883944</v>
      </c>
      <c r="O57" s="35">
        <f t="shared" si="25"/>
        <v>24528.104667731048</v>
      </c>
      <c r="P57" s="36">
        <f t="shared" si="14"/>
        <v>0.97719236912652574</v>
      </c>
      <c r="Q57" s="203">
        <v>3769.4172996695506</v>
      </c>
      <c r="R57" s="198">
        <f t="shared" si="15"/>
        <v>3.9516865823493426E-3</v>
      </c>
      <c r="S57" s="198">
        <f t="shared" si="16"/>
        <v>-2.4336279244389827E-3</v>
      </c>
      <c r="T57" s="201">
        <v>52357</v>
      </c>
      <c r="U57" s="217">
        <f>SUMIFS([1]okt20!$U$7:$U$362,[1]okt20!$B$7:$B$362,B57)</f>
        <v>1271862</v>
      </c>
      <c r="V57" s="4">
        <f>SUMIFS([1]okt20!$V$7:$V$362,[1]okt20!$B$7:$B$362,B57)</f>
        <v>24447.601107181301</v>
      </c>
      <c r="W57" s="44"/>
      <c r="Z57" s="45"/>
      <c r="AA57" s="45"/>
    </row>
    <row r="58" spans="2:27">
      <c r="B58" s="205">
        <v>1806</v>
      </c>
      <c r="C58" s="206" t="s">
        <v>80</v>
      </c>
      <c r="D58" s="207">
        <v>484507</v>
      </c>
      <c r="E58" s="37">
        <f t="shared" si="3"/>
        <v>22179.308766308081</v>
      </c>
      <c r="F58" s="177">
        <f t="shared" si="4"/>
        <v>0.88361704145248166</v>
      </c>
      <c r="G58" s="38">
        <f t="shared" si="17"/>
        <v>1752.7685309364808</v>
      </c>
      <c r="H58" s="38">
        <f t="shared" si="18"/>
        <v>38289.228558307426</v>
      </c>
      <c r="I58" s="38">
        <f t="shared" si="19"/>
        <v>143.92767192086993</v>
      </c>
      <c r="J58" s="39">
        <f t="shared" si="20"/>
        <v>3144.0999931114038</v>
      </c>
      <c r="K58" s="38">
        <f t="shared" si="21"/>
        <v>-143.5633480459359</v>
      </c>
      <c r="L58" s="39">
        <f t="shared" si="22"/>
        <v>-3136.1413380634694</v>
      </c>
      <c r="M58" s="35">
        <f t="shared" si="23"/>
        <v>35153.087220243957</v>
      </c>
      <c r="N58" s="35">
        <f t="shared" si="24"/>
        <v>519660.08722024394</v>
      </c>
      <c r="O58" s="35">
        <f t="shared" si="25"/>
        <v>23788.513949198623</v>
      </c>
      <c r="P58" s="36">
        <f t="shared" si="14"/>
        <v>0.94772729564379976</v>
      </c>
      <c r="Q58" s="203">
        <v>3621.1259446055519</v>
      </c>
      <c r="R58" s="198">
        <f t="shared" si="15"/>
        <v>3.0374629041907245E-2</v>
      </c>
      <c r="S58" s="198">
        <f t="shared" si="16"/>
        <v>3.7213920468369986E-2</v>
      </c>
      <c r="T58" s="201">
        <v>21845</v>
      </c>
      <c r="U58" s="217">
        <f>SUMIFS([1]okt20!$U$7:$U$362,[1]okt20!$B$7:$B$362,B58)</f>
        <v>470224.11688311689</v>
      </c>
      <c r="V58" s="4">
        <f>SUMIFS([1]okt20!$V$7:$V$362,[1]okt20!$B$7:$B$362,B58)</f>
        <v>21383.543287090353</v>
      </c>
      <c r="W58" s="44"/>
      <c r="Z58" s="45"/>
      <c r="AA58" s="45"/>
    </row>
    <row r="59" spans="2:27">
      <c r="B59" s="3">
        <v>1811</v>
      </c>
      <c r="C59" t="s">
        <v>81</v>
      </c>
      <c r="D59" s="207">
        <v>31469</v>
      </c>
      <c r="E59" s="37">
        <f t="shared" si="3"/>
        <v>22068.022440392706</v>
      </c>
      <c r="F59" s="177">
        <f t="shared" si="4"/>
        <v>0.87918342744333644</v>
      </c>
      <c r="G59" s="38">
        <f t="shared" si="17"/>
        <v>1819.5403264857057</v>
      </c>
      <c r="H59" s="38">
        <f t="shared" si="18"/>
        <v>2594.6645055686163</v>
      </c>
      <c r="I59" s="38">
        <f t="shared" si="19"/>
        <v>182.87788599125105</v>
      </c>
      <c r="J59" s="39">
        <f t="shared" si="20"/>
        <v>260.78386542352399</v>
      </c>
      <c r="K59" s="38">
        <f t="shared" si="21"/>
        <v>-104.61313397555477</v>
      </c>
      <c r="L59" s="39">
        <f t="shared" si="22"/>
        <v>-149.17832904914113</v>
      </c>
      <c r="M59" s="35">
        <f t="shared" si="23"/>
        <v>2445.4861765194751</v>
      </c>
      <c r="N59" s="35">
        <f t="shared" si="24"/>
        <v>33914.486176519473</v>
      </c>
      <c r="O59" s="35">
        <f t="shared" si="25"/>
        <v>23782.949632902855</v>
      </c>
      <c r="P59" s="36">
        <f t="shared" si="14"/>
        <v>0.94750561494334251</v>
      </c>
      <c r="Q59" s="203">
        <v>159.29665355951329</v>
      </c>
      <c r="R59" s="198">
        <f t="shared" si="15"/>
        <v>1.9602125453602903E-2</v>
      </c>
      <c r="S59" s="198">
        <f t="shared" si="16"/>
        <v>3.6762329528558242E-2</v>
      </c>
      <c r="T59" s="201">
        <v>1426</v>
      </c>
      <c r="U59" s="217">
        <f>SUMIFS([1]okt20!$U$7:$U$362,[1]okt20!$B$7:$B$362,B59)</f>
        <v>30864</v>
      </c>
      <c r="V59" s="4">
        <f>SUMIFS([1]okt20!$V$7:$V$362,[1]okt20!$B$7:$B$362,B59)</f>
        <v>21285.517241379312</v>
      </c>
      <c r="W59" s="44"/>
      <c r="Z59" s="4"/>
      <c r="AA59" s="4"/>
    </row>
    <row r="60" spans="2:27">
      <c r="B60" s="3">
        <v>1812</v>
      </c>
      <c r="C60" t="s">
        <v>82</v>
      </c>
      <c r="D60" s="207">
        <v>35553</v>
      </c>
      <c r="E60" s="37">
        <f t="shared" si="3"/>
        <v>18001.518987341773</v>
      </c>
      <c r="F60" s="177">
        <f t="shared" si="4"/>
        <v>0.71717514359187873</v>
      </c>
      <c r="G60" s="38">
        <f t="shared" si="17"/>
        <v>4259.4423983162651</v>
      </c>
      <c r="H60" s="38">
        <f t="shared" si="18"/>
        <v>8412.3987366746242</v>
      </c>
      <c r="I60" s="38">
        <f t="shared" si="19"/>
        <v>1606.1540945590775</v>
      </c>
      <c r="J60" s="39">
        <f t="shared" si="20"/>
        <v>3172.1543367541781</v>
      </c>
      <c r="K60" s="38">
        <f t="shared" si="21"/>
        <v>1318.6630745922716</v>
      </c>
      <c r="L60" s="39">
        <f t="shared" si="22"/>
        <v>2604.3595723197368</v>
      </c>
      <c r="M60" s="35">
        <f t="shared" si="23"/>
        <v>11016.758308994362</v>
      </c>
      <c r="N60" s="35">
        <f t="shared" si="24"/>
        <v>46569.758308994366</v>
      </c>
      <c r="O60" s="35">
        <f t="shared" si="25"/>
        <v>23579.62446025031</v>
      </c>
      <c r="P60" s="36">
        <f t="shared" si="14"/>
        <v>0.93940520075076972</v>
      </c>
      <c r="Q60" s="203">
        <v>-36.789277152854993</v>
      </c>
      <c r="R60" s="198">
        <f t="shared" si="15"/>
        <v>-5.1487254106388335E-3</v>
      </c>
      <c r="S60" s="198">
        <f t="shared" si="16"/>
        <v>1.4496438998973845E-2</v>
      </c>
      <c r="T60" s="201">
        <v>1975</v>
      </c>
      <c r="U60" s="217">
        <f>SUMIFS([1]okt20!$U$7:$U$362,[1]okt20!$B$7:$B$362,B60)</f>
        <v>35737</v>
      </c>
      <c r="V60" s="4">
        <f>SUMIFS([1]okt20!$V$7:$V$362,[1]okt20!$B$7:$B$362,B60)</f>
        <v>17744.289970208541</v>
      </c>
      <c r="W60" s="44"/>
      <c r="Z60" s="4"/>
      <c r="AA60" s="4"/>
    </row>
    <row r="61" spans="2:27">
      <c r="B61" s="3">
        <v>1813</v>
      </c>
      <c r="C61" t="s">
        <v>83</v>
      </c>
      <c r="D61" s="207">
        <v>157368</v>
      </c>
      <c r="E61" s="37">
        <f t="shared" si="3"/>
        <v>19877.226222053807</v>
      </c>
      <c r="F61" s="177">
        <f t="shared" si="4"/>
        <v>0.7919027599856312</v>
      </c>
      <c r="G61" s="38">
        <f t="shared" si="17"/>
        <v>3134.0180574890451</v>
      </c>
      <c r="H61" s="38">
        <f t="shared" si="18"/>
        <v>24812.02096114077</v>
      </c>
      <c r="I61" s="38">
        <f t="shared" si="19"/>
        <v>949.65656240986561</v>
      </c>
      <c r="J61" s="39">
        <f t="shared" si="20"/>
        <v>7518.4310045989059</v>
      </c>
      <c r="K61" s="38">
        <f t="shared" si="21"/>
        <v>662.16554244305985</v>
      </c>
      <c r="L61" s="39">
        <f t="shared" si="22"/>
        <v>5242.3645995217048</v>
      </c>
      <c r="M61" s="35">
        <f t="shared" si="23"/>
        <v>30054.385560662475</v>
      </c>
      <c r="N61" s="35">
        <f t="shared" si="24"/>
        <v>187422.38556066249</v>
      </c>
      <c r="O61" s="35">
        <f t="shared" si="25"/>
        <v>23673.409821985915</v>
      </c>
      <c r="P61" s="36">
        <f t="shared" si="14"/>
        <v>0.94314158157045747</v>
      </c>
      <c r="Q61" s="203">
        <v>659.98485710424939</v>
      </c>
      <c r="R61" s="198">
        <f t="shared" si="15"/>
        <v>-1.1699983043502836E-2</v>
      </c>
      <c r="S61" s="198">
        <f t="shared" si="16"/>
        <v>-1.1824815684270492E-2</v>
      </c>
      <c r="T61" s="201">
        <v>7917</v>
      </c>
      <c r="U61" s="217">
        <f>SUMIFS([1]okt20!$U$7:$U$362,[1]okt20!$B$7:$B$362,B61)</f>
        <v>159231</v>
      </c>
      <c r="V61" s="4">
        <f>SUMIFS([1]okt20!$V$7:$V$362,[1]okt20!$B$7:$B$362,B61)</f>
        <v>20115.083375442144</v>
      </c>
      <c r="W61" s="44"/>
      <c r="Z61" s="4"/>
      <c r="AA61" s="4"/>
    </row>
    <row r="62" spans="2:27">
      <c r="B62" s="3">
        <v>1815</v>
      </c>
      <c r="C62" t="s">
        <v>84</v>
      </c>
      <c r="D62" s="207">
        <v>21333</v>
      </c>
      <c r="E62" s="37">
        <f t="shared" si="3"/>
        <v>17777.5</v>
      </c>
      <c r="F62" s="177">
        <f t="shared" si="4"/>
        <v>0.70825029399851291</v>
      </c>
      <c r="G62" s="38">
        <f t="shared" si="17"/>
        <v>4393.8537907213295</v>
      </c>
      <c r="H62" s="38">
        <f t="shared" si="18"/>
        <v>5272.624548865595</v>
      </c>
      <c r="I62" s="38">
        <f t="shared" si="19"/>
        <v>1684.5607401286979</v>
      </c>
      <c r="J62" s="39">
        <f t="shared" si="20"/>
        <v>2021.4728881544374</v>
      </c>
      <c r="K62" s="38">
        <f t="shared" si="21"/>
        <v>1397.0697201618921</v>
      </c>
      <c r="L62" s="39">
        <f t="shared" si="22"/>
        <v>1676.4836641942704</v>
      </c>
      <c r="M62" s="35">
        <f t="shared" si="23"/>
        <v>6949.1082130598652</v>
      </c>
      <c r="N62" s="35">
        <f t="shared" si="24"/>
        <v>28282.108213059866</v>
      </c>
      <c r="O62" s="35">
        <f t="shared" si="25"/>
        <v>23568.423510883222</v>
      </c>
      <c r="P62" s="36">
        <f t="shared" si="14"/>
        <v>0.93895895827110143</v>
      </c>
      <c r="Q62" s="203">
        <v>-190.07006713084684</v>
      </c>
      <c r="R62" s="198">
        <f t="shared" si="15"/>
        <v>-2.5311828939553159E-2</v>
      </c>
      <c r="S62" s="198">
        <f t="shared" si="16"/>
        <v>6.7985562205876695E-4</v>
      </c>
      <c r="T62" s="201">
        <v>1200</v>
      </c>
      <c r="U62" s="217">
        <f>SUMIFS([1]okt20!$U$7:$U$362,[1]okt20!$B$7:$B$362,B62)</f>
        <v>21887</v>
      </c>
      <c r="V62" s="4">
        <f>SUMIFS([1]okt20!$V$7:$V$362,[1]okt20!$B$7:$B$362,B62)</f>
        <v>17765.422077922078</v>
      </c>
      <c r="W62" s="44"/>
      <c r="Z62" s="4"/>
      <c r="AA62" s="4"/>
    </row>
    <row r="63" spans="2:27">
      <c r="B63" s="3">
        <v>1816</v>
      </c>
      <c r="C63" t="s">
        <v>85</v>
      </c>
      <c r="D63" s="207">
        <v>9259</v>
      </c>
      <c r="E63" s="37">
        <f t="shared" si="3"/>
        <v>20041.125541125541</v>
      </c>
      <c r="F63" s="177">
        <f t="shared" si="4"/>
        <v>0.79843245993887046</v>
      </c>
      <c r="G63" s="38">
        <f t="shared" si="17"/>
        <v>3035.6784660460048</v>
      </c>
      <c r="H63" s="38">
        <f t="shared" si="18"/>
        <v>1402.4834513132541</v>
      </c>
      <c r="I63" s="38">
        <f t="shared" si="19"/>
        <v>892.29180073475891</v>
      </c>
      <c r="J63" s="39">
        <f t="shared" si="20"/>
        <v>412.23881193945857</v>
      </c>
      <c r="K63" s="38">
        <f t="shared" si="21"/>
        <v>604.80078076795303</v>
      </c>
      <c r="L63" s="39">
        <f t="shared" si="22"/>
        <v>279.41796071479428</v>
      </c>
      <c r="M63" s="35">
        <f t="shared" si="23"/>
        <v>1681.9014120280485</v>
      </c>
      <c r="N63" s="35">
        <f t="shared" si="24"/>
        <v>10940.901412028048</v>
      </c>
      <c r="O63" s="35">
        <f t="shared" si="25"/>
        <v>23681.604787939497</v>
      </c>
      <c r="P63" s="36">
        <f t="shared" si="14"/>
        <v>0.94346806656811921</v>
      </c>
      <c r="Q63" s="203">
        <v>24.525774154624287</v>
      </c>
      <c r="R63" s="198">
        <f t="shared" si="15"/>
        <v>-8.14484126984127E-2</v>
      </c>
      <c r="S63" s="198">
        <f t="shared" si="16"/>
        <v>-1.1861171236171347E-2</v>
      </c>
      <c r="T63" s="201">
        <v>462</v>
      </c>
      <c r="U63" s="217">
        <f>SUMIFS([1]okt20!$U$7:$U$362,[1]okt20!$B$7:$B$362,B63)</f>
        <v>10080</v>
      </c>
      <c r="V63" s="4">
        <f>SUMIFS([1]okt20!$V$7:$V$362,[1]okt20!$B$7:$B$362,B63)</f>
        <v>20281.690140845072</v>
      </c>
      <c r="W63" s="44"/>
      <c r="Z63" s="4"/>
      <c r="AA63" s="4"/>
    </row>
    <row r="64" spans="2:27">
      <c r="B64" s="3">
        <v>1818</v>
      </c>
      <c r="C64" t="s">
        <v>58</v>
      </c>
      <c r="D64" s="207">
        <v>40156</v>
      </c>
      <c r="E64" s="37">
        <f t="shared" si="3"/>
        <v>22597.636465953856</v>
      </c>
      <c r="F64" s="177">
        <f t="shared" si="4"/>
        <v>0.9002830921492524</v>
      </c>
      <c r="G64" s="38">
        <f t="shared" si="17"/>
        <v>1501.7719111490158</v>
      </c>
      <c r="H64" s="38">
        <f t="shared" si="18"/>
        <v>2668.648686111801</v>
      </c>
      <c r="I64" s="38">
        <f t="shared" si="19"/>
        <v>0</v>
      </c>
      <c r="J64" s="39">
        <f t="shared" si="20"/>
        <v>0</v>
      </c>
      <c r="K64" s="38">
        <f t="shared" si="21"/>
        <v>-287.49101996680582</v>
      </c>
      <c r="L64" s="39">
        <f t="shared" si="22"/>
        <v>-510.87154248101393</v>
      </c>
      <c r="M64" s="35">
        <f t="shared" si="23"/>
        <v>2157.7771436307871</v>
      </c>
      <c r="N64" s="35">
        <f t="shared" si="24"/>
        <v>42313.777143630788</v>
      </c>
      <c r="O64" s="35">
        <f t="shared" si="25"/>
        <v>23811.917357136062</v>
      </c>
      <c r="P64" s="36">
        <f t="shared" si="14"/>
        <v>0.94865968043087656</v>
      </c>
      <c r="Q64" s="203">
        <v>-676.93802628496269</v>
      </c>
      <c r="R64" s="198">
        <f t="shared" si="15"/>
        <v>9.5281192649018277E-3</v>
      </c>
      <c r="S64" s="198">
        <f t="shared" si="16"/>
        <v>1.1232443608061549E-2</v>
      </c>
      <c r="T64" s="201">
        <v>1777</v>
      </c>
      <c r="U64" s="217">
        <f>SUMIFS([1]okt20!$U$7:$U$362,[1]okt20!$B$7:$B$362,B64)</f>
        <v>39777</v>
      </c>
      <c r="V64" s="4">
        <f>SUMIFS([1]okt20!$V$7:$V$362,[1]okt20!$B$7:$B$362,B64)</f>
        <v>22346.629213483146</v>
      </c>
      <c r="W64" s="44"/>
      <c r="Z64" s="4"/>
      <c r="AA64" s="4"/>
    </row>
    <row r="65" spans="2:27">
      <c r="B65" s="3">
        <v>1820</v>
      </c>
      <c r="C65" t="s">
        <v>86</v>
      </c>
      <c r="D65" s="207">
        <v>152262</v>
      </c>
      <c r="E65" s="37">
        <f t="shared" si="3"/>
        <v>20446.085672082718</v>
      </c>
      <c r="F65" s="177">
        <f t="shared" si="4"/>
        <v>0.81456595068886894</v>
      </c>
      <c r="G65" s="38">
        <f t="shared" si="17"/>
        <v>2792.7023874716983</v>
      </c>
      <c r="H65" s="38">
        <f t="shared" si="18"/>
        <v>20797.254679501737</v>
      </c>
      <c r="I65" s="38">
        <f t="shared" si="19"/>
        <v>750.55575489974683</v>
      </c>
      <c r="J65" s="39">
        <f t="shared" si="20"/>
        <v>5589.3887067384139</v>
      </c>
      <c r="K65" s="38">
        <f t="shared" si="21"/>
        <v>463.06473493294101</v>
      </c>
      <c r="L65" s="39">
        <f t="shared" si="22"/>
        <v>3448.443081045612</v>
      </c>
      <c r="M65" s="35">
        <f t="shared" si="23"/>
        <v>24245.697760547348</v>
      </c>
      <c r="N65" s="35">
        <f t="shared" si="24"/>
        <v>176507.69776054734</v>
      </c>
      <c r="O65" s="35">
        <f t="shared" si="25"/>
        <v>23701.852794487353</v>
      </c>
      <c r="P65" s="36">
        <f t="shared" si="14"/>
        <v>0.94427474110561904</v>
      </c>
      <c r="Q65" s="203">
        <v>1082.2952167304902</v>
      </c>
      <c r="R65" s="198">
        <f t="shared" si="15"/>
        <v>5.0894112521535934E-3</v>
      </c>
      <c r="S65" s="198">
        <f t="shared" si="16"/>
        <v>7.7050952527452944E-4</v>
      </c>
      <c r="T65" s="201">
        <v>7447</v>
      </c>
      <c r="U65" s="217">
        <f>SUMIFS([1]okt20!$U$7:$U$362,[1]okt20!$B$7:$B$362,B65)</f>
        <v>151491</v>
      </c>
      <c r="V65" s="4">
        <f>SUMIFS([1]okt20!$V$7:$V$362,[1]okt20!$B$7:$B$362,B65)</f>
        <v>20430.343897505056</v>
      </c>
      <c r="W65" s="44"/>
      <c r="Z65" s="4"/>
      <c r="AA65" s="4"/>
    </row>
    <row r="66" spans="2:27">
      <c r="B66" s="3">
        <v>1822</v>
      </c>
      <c r="C66" t="s">
        <v>87</v>
      </c>
      <c r="D66" s="207">
        <v>38503</v>
      </c>
      <c r="E66" s="37">
        <f t="shared" si="3"/>
        <v>16784.219703574541</v>
      </c>
      <c r="F66" s="177">
        <f t="shared" si="4"/>
        <v>0.66867830345055845</v>
      </c>
      <c r="G66" s="38">
        <f t="shared" si="17"/>
        <v>4989.8219685766044</v>
      </c>
      <c r="H66" s="38">
        <f t="shared" si="18"/>
        <v>11446.651595914731</v>
      </c>
      <c r="I66" s="38">
        <f t="shared" si="19"/>
        <v>2032.2088438776086</v>
      </c>
      <c r="J66" s="39">
        <f t="shared" si="20"/>
        <v>4661.8870878552334</v>
      </c>
      <c r="K66" s="38">
        <f t="shared" si="21"/>
        <v>1744.7178239108027</v>
      </c>
      <c r="L66" s="39">
        <f t="shared" si="22"/>
        <v>4002.3826880513816</v>
      </c>
      <c r="M66" s="35">
        <f t="shared" si="23"/>
        <v>15449.034283966113</v>
      </c>
      <c r="N66" s="35">
        <f t="shared" si="24"/>
        <v>53952.034283966117</v>
      </c>
      <c r="O66" s="35">
        <f t="shared" si="25"/>
        <v>23518.75949606195</v>
      </c>
      <c r="P66" s="36">
        <f t="shared" si="14"/>
        <v>0.93698035874370378</v>
      </c>
      <c r="Q66" s="203">
        <v>169.85113833486139</v>
      </c>
      <c r="R66" s="198">
        <f t="shared" si="15"/>
        <v>-1.1349338811143922E-2</v>
      </c>
      <c r="S66" s="198">
        <f t="shared" si="16"/>
        <v>-1.4405668781775272E-4</v>
      </c>
      <c r="T66" s="201">
        <v>2294</v>
      </c>
      <c r="U66" s="217">
        <f>SUMIFS([1]okt20!$U$7:$U$362,[1]okt20!$B$7:$B$362,B66)</f>
        <v>38945</v>
      </c>
      <c r="V66" s="4">
        <f>SUMIFS([1]okt20!$V$7:$V$362,[1]okt20!$B$7:$B$362,B66)</f>
        <v>16786.637931034482</v>
      </c>
      <c r="W66" s="44"/>
      <c r="Z66" s="4"/>
      <c r="AA66" s="4"/>
    </row>
    <row r="67" spans="2:27">
      <c r="B67" s="3">
        <v>1824</v>
      </c>
      <c r="C67" t="s">
        <v>88</v>
      </c>
      <c r="D67" s="207">
        <v>273903</v>
      </c>
      <c r="E67" s="37">
        <f t="shared" si="3"/>
        <v>20628.332580207865</v>
      </c>
      <c r="F67" s="177">
        <f t="shared" si="4"/>
        <v>0.82182661311384186</v>
      </c>
      <c r="G67" s="38">
        <f t="shared" si="17"/>
        <v>2683.3542425966102</v>
      </c>
      <c r="H67" s="38">
        <f t="shared" si="18"/>
        <v>35629.57763319779</v>
      </c>
      <c r="I67" s="38">
        <f t="shared" si="19"/>
        <v>686.76933705594524</v>
      </c>
      <c r="J67" s="39">
        <f t="shared" si="20"/>
        <v>9118.9232574288417</v>
      </c>
      <c r="K67" s="38">
        <f t="shared" si="21"/>
        <v>399.27831708913942</v>
      </c>
      <c r="L67" s="39">
        <f t="shared" si="22"/>
        <v>5301.617494309593</v>
      </c>
      <c r="M67" s="35">
        <f t="shared" si="23"/>
        <v>40931.195127507381</v>
      </c>
      <c r="N67" s="35">
        <f t="shared" si="24"/>
        <v>314834.19512750738</v>
      </c>
      <c r="O67" s="35">
        <f t="shared" si="25"/>
        <v>23710.965139893611</v>
      </c>
      <c r="P67" s="36">
        <f t="shared" si="14"/>
        <v>0.94463777422686779</v>
      </c>
      <c r="Q67" s="203">
        <v>2375.9394571971134</v>
      </c>
      <c r="R67" s="198">
        <f t="shared" si="15"/>
        <v>-1.0780532200745428E-2</v>
      </c>
      <c r="S67" s="198">
        <f t="shared" si="16"/>
        <v>-1.4679524843040715E-3</v>
      </c>
      <c r="T67" s="201">
        <v>13278</v>
      </c>
      <c r="U67" s="217">
        <f>SUMIFS([1]okt20!$U$7:$U$362,[1]okt20!$B$7:$B$362,B67)</f>
        <v>276888</v>
      </c>
      <c r="V67" s="4">
        <f>SUMIFS([1]okt20!$V$7:$V$362,[1]okt20!$B$7:$B$362,B67)</f>
        <v>20658.658509288965</v>
      </c>
      <c r="W67" s="44"/>
      <c r="Z67" s="4"/>
      <c r="AA67" s="4"/>
    </row>
    <row r="68" spans="2:27">
      <c r="B68" s="3">
        <v>1825</v>
      </c>
      <c r="C68" t="s">
        <v>89</v>
      </c>
      <c r="D68" s="207">
        <v>27905</v>
      </c>
      <c r="E68" s="37">
        <f t="shared" si="3"/>
        <v>18829.284750337381</v>
      </c>
      <c r="F68" s="177">
        <f t="shared" si="4"/>
        <v>0.75015308452865515</v>
      </c>
      <c r="G68" s="38">
        <f t="shared" si="17"/>
        <v>3762.7829405189004</v>
      </c>
      <c r="H68" s="38">
        <f t="shared" si="18"/>
        <v>5576.4443178490101</v>
      </c>
      <c r="I68" s="38">
        <f t="shared" si="19"/>
        <v>1316.4360775106145</v>
      </c>
      <c r="J68" s="39">
        <f t="shared" si="20"/>
        <v>1950.9582668707308</v>
      </c>
      <c r="K68" s="38">
        <f t="shared" si="21"/>
        <v>1028.9450575438086</v>
      </c>
      <c r="L68" s="39">
        <f t="shared" si="22"/>
        <v>1524.8965752799243</v>
      </c>
      <c r="M68" s="35">
        <f t="shared" si="23"/>
        <v>7101.3408931289341</v>
      </c>
      <c r="N68" s="35">
        <f t="shared" si="24"/>
        <v>35006.34089312893</v>
      </c>
      <c r="O68" s="35">
        <f t="shared" si="25"/>
        <v>23621.012748400088</v>
      </c>
      <c r="P68" s="36">
        <f t="shared" si="14"/>
        <v>0.9410540977976084</v>
      </c>
      <c r="Q68" s="203">
        <v>149.34371709340303</v>
      </c>
      <c r="R68" s="198">
        <f t="shared" si="15"/>
        <v>2.2573197991864854E-2</v>
      </c>
      <c r="S68" s="198">
        <f t="shared" si="16"/>
        <v>3.0163147504624951E-2</v>
      </c>
      <c r="T68" s="201">
        <v>1482</v>
      </c>
      <c r="U68" s="217">
        <f>SUMIFS([1]okt20!$U$7:$U$362,[1]okt20!$B$7:$B$362,B68)</f>
        <v>27289</v>
      </c>
      <c r="V68" s="4">
        <f>SUMIFS([1]okt20!$V$7:$V$362,[1]okt20!$B$7:$B$362,B68)</f>
        <v>18277.963831212324</v>
      </c>
      <c r="W68" s="44"/>
      <c r="Z68" s="4"/>
      <c r="AA68" s="4"/>
    </row>
    <row r="69" spans="2:27">
      <c r="B69" s="3">
        <v>1826</v>
      </c>
      <c r="C69" t="s">
        <v>90</v>
      </c>
      <c r="D69" s="207">
        <v>23683</v>
      </c>
      <c r="E69" s="37">
        <f t="shared" si="3"/>
        <v>18259.830377794911</v>
      </c>
      <c r="F69" s="177">
        <f t="shared" si="4"/>
        <v>0.72746619229004206</v>
      </c>
      <c r="G69" s="38">
        <f t="shared" si="17"/>
        <v>4104.4555640443823</v>
      </c>
      <c r="H69" s="38">
        <f t="shared" si="18"/>
        <v>5323.4788665655633</v>
      </c>
      <c r="I69" s="38">
        <f t="shared" si="19"/>
        <v>1515.7451079004791</v>
      </c>
      <c r="J69" s="39">
        <f t="shared" si="20"/>
        <v>1965.9214049469215</v>
      </c>
      <c r="K69" s="38">
        <f t="shared" si="21"/>
        <v>1228.2540879336732</v>
      </c>
      <c r="L69" s="39">
        <f t="shared" si="22"/>
        <v>1593.0455520499743</v>
      </c>
      <c r="M69" s="35">
        <f t="shared" si="23"/>
        <v>6916.5244186155378</v>
      </c>
      <c r="N69" s="35">
        <f t="shared" si="24"/>
        <v>30599.52441861554</v>
      </c>
      <c r="O69" s="35">
        <f t="shared" si="25"/>
        <v>23592.540029772968</v>
      </c>
      <c r="P69" s="36">
        <f t="shared" si="14"/>
        <v>0.939919753185678</v>
      </c>
      <c r="Q69" s="203">
        <v>171.01056077607427</v>
      </c>
      <c r="R69" s="198">
        <f t="shared" si="15"/>
        <v>3.8409260314815626E-2</v>
      </c>
      <c r="S69" s="198">
        <f t="shared" si="16"/>
        <v>8.8047945079286469E-2</v>
      </c>
      <c r="T69" s="201">
        <v>1297</v>
      </c>
      <c r="U69" s="217">
        <f>SUMIFS([1]okt20!$U$7:$U$362,[1]okt20!$B$7:$B$362,B69)</f>
        <v>22807</v>
      </c>
      <c r="V69" s="4">
        <f>SUMIFS([1]okt20!$V$7:$V$362,[1]okt20!$B$7:$B$362,B69)</f>
        <v>16782.192788815304</v>
      </c>
      <c r="W69" s="44"/>
      <c r="Z69" s="4"/>
      <c r="AA69" s="4"/>
    </row>
    <row r="70" spans="2:27">
      <c r="B70" s="3">
        <v>1827</v>
      </c>
      <c r="C70" t="s">
        <v>91</v>
      </c>
      <c r="D70" s="207">
        <v>29577</v>
      </c>
      <c r="E70" s="37">
        <f t="shared" si="3"/>
        <v>21573.304157549235</v>
      </c>
      <c r="F70" s="177">
        <f t="shared" si="4"/>
        <v>0.85947399871205665</v>
      </c>
      <c r="G70" s="38">
        <f t="shared" si="17"/>
        <v>2116.3712961917881</v>
      </c>
      <c r="H70" s="38">
        <f t="shared" si="18"/>
        <v>2901.5450470789415</v>
      </c>
      <c r="I70" s="38">
        <f t="shared" si="19"/>
        <v>356.02928498646577</v>
      </c>
      <c r="J70" s="39">
        <f t="shared" si="20"/>
        <v>488.11614971644457</v>
      </c>
      <c r="K70" s="38">
        <f t="shared" si="21"/>
        <v>68.538265019659946</v>
      </c>
      <c r="L70" s="39">
        <f t="shared" si="22"/>
        <v>93.965961341953786</v>
      </c>
      <c r="M70" s="35">
        <f t="shared" si="23"/>
        <v>2995.5110084208955</v>
      </c>
      <c r="N70" s="35">
        <f t="shared" si="24"/>
        <v>32572.511008420894</v>
      </c>
      <c r="O70" s="35">
        <f t="shared" si="25"/>
        <v>23758.213718760682</v>
      </c>
      <c r="P70" s="36">
        <f t="shared" si="14"/>
        <v>0.9465201435067786</v>
      </c>
      <c r="Q70" s="203">
        <v>-531.53617669699497</v>
      </c>
      <c r="R70" s="198">
        <f t="shared" si="15"/>
        <v>-2.4620573355817873E-3</v>
      </c>
      <c r="S70" s="198">
        <f t="shared" si="16"/>
        <v>1.2089918487385651E-2</v>
      </c>
      <c r="T70" s="201">
        <v>1371</v>
      </c>
      <c r="U70" s="217">
        <f>SUMIFS([1]okt20!$U$7:$U$362,[1]okt20!$B$7:$B$362,B70)</f>
        <v>29650</v>
      </c>
      <c r="V70" s="4">
        <f>SUMIFS([1]okt20!$V$7:$V$362,[1]okt20!$B$7:$B$362,B70)</f>
        <v>21315.600287562906</v>
      </c>
      <c r="W70" s="44"/>
      <c r="Z70" s="4"/>
      <c r="AA70" s="4"/>
    </row>
    <row r="71" spans="2:27">
      <c r="B71" s="3">
        <v>1828</v>
      </c>
      <c r="C71" t="s">
        <v>92</v>
      </c>
      <c r="D71" s="207">
        <v>32964</v>
      </c>
      <c r="E71" s="37">
        <f t="shared" si="3"/>
        <v>18718.909710391825</v>
      </c>
      <c r="F71" s="177">
        <f t="shared" si="4"/>
        <v>0.74575577588055852</v>
      </c>
      <c r="G71" s="38">
        <f t="shared" si="17"/>
        <v>3829.0079644862344</v>
      </c>
      <c r="H71" s="38">
        <f t="shared" si="18"/>
        <v>6742.883025460259</v>
      </c>
      <c r="I71" s="38">
        <f t="shared" si="19"/>
        <v>1355.0673414915593</v>
      </c>
      <c r="J71" s="39">
        <f t="shared" si="20"/>
        <v>2386.273588366636</v>
      </c>
      <c r="K71" s="38">
        <f t="shared" si="21"/>
        <v>1067.5763215247534</v>
      </c>
      <c r="L71" s="39">
        <f t="shared" si="22"/>
        <v>1880.0019022050908</v>
      </c>
      <c r="M71" s="35">
        <f t="shared" si="23"/>
        <v>8622.8849276653491</v>
      </c>
      <c r="N71" s="35">
        <f t="shared" si="24"/>
        <v>41586.884927665349</v>
      </c>
      <c r="O71" s="35">
        <f t="shared" si="25"/>
        <v>23615.493996402813</v>
      </c>
      <c r="P71" s="36">
        <f t="shared" si="14"/>
        <v>0.94083423236520369</v>
      </c>
      <c r="Q71" s="203">
        <v>-18.535198514524382</v>
      </c>
      <c r="R71" s="198">
        <f t="shared" si="15"/>
        <v>-2.4791432459617773E-2</v>
      </c>
      <c r="S71" s="198">
        <f t="shared" si="16"/>
        <v>-7.624217471683601E-3</v>
      </c>
      <c r="T71" s="201">
        <v>1761</v>
      </c>
      <c r="U71" s="217">
        <f>SUMIFS([1]okt20!$U$7:$U$362,[1]okt20!$B$7:$B$362,B71)</f>
        <v>33802</v>
      </c>
      <c r="V71" s="4">
        <f>SUMIFS([1]okt20!$V$7:$V$362,[1]okt20!$B$7:$B$362,B71)</f>
        <v>18862.723214285714</v>
      </c>
      <c r="W71" s="44"/>
      <c r="Z71" s="4"/>
      <c r="AA71" s="4"/>
    </row>
    <row r="72" spans="2:27">
      <c r="B72" s="3">
        <v>1832</v>
      </c>
      <c r="C72" t="s">
        <v>93</v>
      </c>
      <c r="D72" s="207">
        <v>111210</v>
      </c>
      <c r="E72" s="37">
        <f t="shared" ref="E72:E135" si="26">D72/T72*1000</f>
        <v>24968.567579703638</v>
      </c>
      <c r="F72" s="177">
        <f t="shared" ref="F72:F135" si="27">E72/E$363</f>
        <v>0.99474028007576099</v>
      </c>
      <c r="G72" s="38">
        <f t="shared" si="17"/>
        <v>79.21324289914628</v>
      </c>
      <c r="H72" s="38">
        <f t="shared" si="18"/>
        <v>352.81578387279751</v>
      </c>
      <c r="I72" s="38">
        <f t="shared" si="19"/>
        <v>0</v>
      </c>
      <c r="J72" s="39">
        <f t="shared" si="20"/>
        <v>0</v>
      </c>
      <c r="K72" s="38">
        <f t="shared" si="21"/>
        <v>-287.49101996680582</v>
      </c>
      <c r="L72" s="39">
        <f t="shared" si="22"/>
        <v>-1280.4850029321531</v>
      </c>
      <c r="M72" s="35">
        <f t="shared" si="23"/>
        <v>-927.66921905935556</v>
      </c>
      <c r="N72" s="35">
        <f t="shared" si="24"/>
        <v>110282.33078094064</v>
      </c>
      <c r="O72" s="35">
        <f t="shared" si="25"/>
        <v>24760.289802635976</v>
      </c>
      <c r="P72" s="36">
        <f t="shared" ref="P72:P135" si="28">O72/O$363</f>
        <v>0.98644255560148009</v>
      </c>
      <c r="Q72" s="203">
        <v>135.22965511256893</v>
      </c>
      <c r="R72" s="198">
        <f t="shared" ref="R72:R135" si="29">(D72-U72)/U72</f>
        <v>0.15918614104942774</v>
      </c>
      <c r="S72" s="198">
        <f t="shared" ref="S72:S135" si="30">(E72-V72)/V72</f>
        <v>0.1714182354879826</v>
      </c>
      <c r="T72" s="201">
        <v>4454</v>
      </c>
      <c r="U72" s="217">
        <f>SUMIFS([1]okt20!$U$7:$U$362,[1]okt20!$B$7:$B$362,B72)</f>
        <v>95938</v>
      </c>
      <c r="V72" s="4">
        <f>SUMIFS([1]okt20!$V$7:$V$362,[1]okt20!$B$7:$B$362,B72)</f>
        <v>21314.818929126861</v>
      </c>
      <c r="W72" s="44"/>
      <c r="Z72" s="4"/>
      <c r="AA72" s="4"/>
    </row>
    <row r="73" spans="2:27">
      <c r="B73" s="3">
        <v>1833</v>
      </c>
      <c r="C73" t="s">
        <v>94</v>
      </c>
      <c r="D73" s="207">
        <v>576230</v>
      </c>
      <c r="E73" s="37">
        <f t="shared" si="26"/>
        <v>22006.950809654751</v>
      </c>
      <c r="F73" s="177">
        <f t="shared" si="27"/>
        <v>0.87675035190261785</v>
      </c>
      <c r="G73" s="38">
        <f t="shared" si="17"/>
        <v>1856.1833049284787</v>
      </c>
      <c r="H73" s="38">
        <f t="shared" si="18"/>
        <v>48602.303656247284</v>
      </c>
      <c r="I73" s="38">
        <f t="shared" si="19"/>
        <v>204.2529567495354</v>
      </c>
      <c r="J73" s="39">
        <f t="shared" si="20"/>
        <v>5348.1594195298348</v>
      </c>
      <c r="K73" s="38">
        <f t="shared" si="21"/>
        <v>-83.238063217270422</v>
      </c>
      <c r="L73" s="39">
        <f t="shared" si="22"/>
        <v>-2179.5054472810084</v>
      </c>
      <c r="M73" s="35">
        <f t="shared" si="23"/>
        <v>46422.798208966276</v>
      </c>
      <c r="N73" s="35">
        <f t="shared" si="24"/>
        <v>622652.79820896627</v>
      </c>
      <c r="O73" s="35">
        <f t="shared" si="25"/>
        <v>23779.896051365959</v>
      </c>
      <c r="P73" s="36">
        <f t="shared" si="28"/>
        <v>0.94738396116630663</v>
      </c>
      <c r="Q73" s="203">
        <v>2337.8841352049785</v>
      </c>
      <c r="R73" s="198">
        <f t="shared" si="29"/>
        <v>2.1334897809792041E-2</v>
      </c>
      <c r="S73" s="198">
        <f t="shared" si="30"/>
        <v>2.6444692784321534E-2</v>
      </c>
      <c r="T73" s="201">
        <v>26184</v>
      </c>
      <c r="U73" s="217">
        <f>SUMIFS([1]okt20!$U$7:$U$362,[1]okt20!$B$7:$B$362,B73)</f>
        <v>564193</v>
      </c>
      <c r="V73" s="4">
        <f>SUMIFS([1]okt20!$V$7:$V$362,[1]okt20!$B$7:$B$362,B73)</f>
        <v>21439.977199315981</v>
      </c>
      <c r="W73" s="44"/>
      <c r="Z73" s="4"/>
      <c r="AA73" s="4"/>
    </row>
    <row r="74" spans="2:27">
      <c r="B74" s="3">
        <v>1834</v>
      </c>
      <c r="C74" t="s">
        <v>95</v>
      </c>
      <c r="D74" s="207">
        <v>58306</v>
      </c>
      <c r="E74" s="37">
        <f t="shared" si="26"/>
        <v>30849.73544973545</v>
      </c>
      <c r="F74" s="177">
        <f t="shared" si="27"/>
        <v>1.2290442526818439</v>
      </c>
      <c r="G74" s="38">
        <f t="shared" si="17"/>
        <v>-3449.4874791199404</v>
      </c>
      <c r="H74" s="38">
        <f t="shared" si="18"/>
        <v>-6519.5313355366879</v>
      </c>
      <c r="I74" s="38">
        <f t="shared" si="19"/>
        <v>0</v>
      </c>
      <c r="J74" s="39">
        <f t="shared" si="20"/>
        <v>0</v>
      </c>
      <c r="K74" s="38">
        <f t="shared" si="21"/>
        <v>-287.49101996680582</v>
      </c>
      <c r="L74" s="39">
        <f t="shared" si="22"/>
        <v>-543.358027737263</v>
      </c>
      <c r="M74" s="35">
        <f t="shared" si="23"/>
        <v>-7062.8893632739509</v>
      </c>
      <c r="N74" s="35">
        <f t="shared" si="24"/>
        <v>51243.110636726051</v>
      </c>
      <c r="O74" s="35">
        <f t="shared" si="25"/>
        <v>27112.756950648705</v>
      </c>
      <c r="P74" s="36">
        <f t="shared" si="28"/>
        <v>1.0801641446439134</v>
      </c>
      <c r="Q74" s="203">
        <v>-321.21642385209725</v>
      </c>
      <c r="R74" s="198">
        <f t="shared" si="29"/>
        <v>-1.4651952748719855E-2</v>
      </c>
      <c r="S74" s="198">
        <f t="shared" si="30"/>
        <v>-7.3530783246362613E-3</v>
      </c>
      <c r="T74" s="201">
        <v>1890</v>
      </c>
      <c r="U74" s="217">
        <f>SUMIFS([1]okt20!$U$7:$U$362,[1]okt20!$B$7:$B$362,B74)</f>
        <v>59173</v>
      </c>
      <c r="V74" s="4">
        <f>SUMIFS([1]okt20!$V$7:$V$362,[1]okt20!$B$7:$B$362,B74)</f>
        <v>31078.256302521007</v>
      </c>
      <c r="W74" s="44"/>
      <c r="Z74" s="4"/>
      <c r="AA74" s="4"/>
    </row>
    <row r="75" spans="2:27">
      <c r="B75" s="3">
        <v>1835</v>
      </c>
      <c r="C75" t="s">
        <v>96</v>
      </c>
      <c r="D75" s="207">
        <v>11469</v>
      </c>
      <c r="E75" s="37">
        <f t="shared" si="26"/>
        <v>26365.517241379312</v>
      </c>
      <c r="F75" s="177">
        <f t="shared" si="27"/>
        <v>1.0503943376531997</v>
      </c>
      <c r="G75" s="38">
        <f t="shared" si="17"/>
        <v>-758.95655410625761</v>
      </c>
      <c r="H75" s="38">
        <f t="shared" si="18"/>
        <v>-330.14610103622209</v>
      </c>
      <c r="I75" s="38">
        <f t="shared" si="19"/>
        <v>0</v>
      </c>
      <c r="J75" s="39">
        <f t="shared" si="20"/>
        <v>0</v>
      </c>
      <c r="K75" s="38">
        <f t="shared" si="21"/>
        <v>-287.49101996680582</v>
      </c>
      <c r="L75" s="39">
        <f t="shared" si="22"/>
        <v>-125.05859368556054</v>
      </c>
      <c r="M75" s="35">
        <f t="shared" si="23"/>
        <v>-455.20469472178263</v>
      </c>
      <c r="N75" s="35">
        <f t="shared" si="24"/>
        <v>11013.795305278218</v>
      </c>
      <c r="O75" s="35">
        <f t="shared" si="25"/>
        <v>25319.069667306248</v>
      </c>
      <c r="P75" s="36">
        <f t="shared" si="28"/>
        <v>1.0087041786324558</v>
      </c>
      <c r="Q75" s="203">
        <v>-316.06885945802293</v>
      </c>
      <c r="R75" s="198">
        <f t="shared" si="29"/>
        <v>0.18078863378976628</v>
      </c>
      <c r="S75" s="198">
        <f t="shared" si="30"/>
        <v>0.23779222300720329</v>
      </c>
      <c r="T75" s="201">
        <v>435</v>
      </c>
      <c r="U75" s="217">
        <f>SUMIFS([1]okt20!$U$7:$U$362,[1]okt20!$B$7:$B$362,B75)</f>
        <v>9713</v>
      </c>
      <c r="V75" s="4">
        <f>SUMIFS([1]okt20!$V$7:$V$362,[1]okt20!$B$7:$B$362,B75)</f>
        <v>21300.438596491229</v>
      </c>
      <c r="W75" s="44"/>
      <c r="Z75" s="4"/>
      <c r="AA75" s="4"/>
    </row>
    <row r="76" spans="2:27">
      <c r="B76" s="3">
        <v>1836</v>
      </c>
      <c r="C76" t="s">
        <v>97</v>
      </c>
      <c r="D76" s="207">
        <v>23835</v>
      </c>
      <c r="E76" s="37">
        <f t="shared" si="26"/>
        <v>19649.629018961252</v>
      </c>
      <c r="F76" s="177">
        <f t="shared" si="27"/>
        <v>0.78283535534473447</v>
      </c>
      <c r="G76" s="38">
        <f t="shared" si="17"/>
        <v>3270.5763793445781</v>
      </c>
      <c r="H76" s="38">
        <f t="shared" si="18"/>
        <v>3967.2091481449729</v>
      </c>
      <c r="I76" s="38">
        <f t="shared" si="19"/>
        <v>1029.31558349226</v>
      </c>
      <c r="J76" s="39">
        <f t="shared" si="20"/>
        <v>1248.5598027761114</v>
      </c>
      <c r="K76" s="38">
        <f t="shared" si="21"/>
        <v>741.8245635254541</v>
      </c>
      <c r="L76" s="39">
        <f t="shared" si="22"/>
        <v>899.83319555637581</v>
      </c>
      <c r="M76" s="35">
        <f t="shared" si="23"/>
        <v>4867.0423437013487</v>
      </c>
      <c r="N76" s="35">
        <f t="shared" si="24"/>
        <v>28702.042343701349</v>
      </c>
      <c r="O76" s="35">
        <f t="shared" si="25"/>
        <v>23662.029961831282</v>
      </c>
      <c r="P76" s="36">
        <f t="shared" si="28"/>
        <v>0.94268821133841241</v>
      </c>
      <c r="Q76" s="203">
        <v>13.514965475234021</v>
      </c>
      <c r="R76" s="198">
        <f t="shared" si="29"/>
        <v>4.8614166300043997E-2</v>
      </c>
      <c r="S76" s="198">
        <f t="shared" si="30"/>
        <v>7.0226164781083678E-2</v>
      </c>
      <c r="T76" s="201">
        <v>1213</v>
      </c>
      <c r="U76" s="217">
        <f>SUMIFS([1]okt20!$U$7:$U$362,[1]okt20!$B$7:$B$362,B76)</f>
        <v>22730</v>
      </c>
      <c r="V76" s="4">
        <f>SUMIFS([1]okt20!$V$7:$V$362,[1]okt20!$B$7:$B$362,B76)</f>
        <v>18360.258481421646</v>
      </c>
      <c r="W76" s="44"/>
      <c r="Z76" s="4"/>
      <c r="AA76" s="4"/>
    </row>
    <row r="77" spans="2:27">
      <c r="B77" s="3">
        <v>1837</v>
      </c>
      <c r="C77" t="s">
        <v>98</v>
      </c>
      <c r="D77" s="207">
        <v>151891</v>
      </c>
      <c r="E77" s="37">
        <f t="shared" si="26"/>
        <v>24155.69338422392</v>
      </c>
      <c r="F77" s="177">
        <f t="shared" si="27"/>
        <v>0.96235561474417242</v>
      </c>
      <c r="G77" s="38">
        <f t="shared" si="17"/>
        <v>566.93776018697747</v>
      </c>
      <c r="H77" s="38">
        <f t="shared" si="18"/>
        <v>3564.9046360557145</v>
      </c>
      <c r="I77" s="38">
        <f t="shared" si="19"/>
        <v>0</v>
      </c>
      <c r="J77" s="39">
        <f t="shared" si="20"/>
        <v>0</v>
      </c>
      <c r="K77" s="38">
        <f t="shared" si="21"/>
        <v>-287.49101996680582</v>
      </c>
      <c r="L77" s="39">
        <f t="shared" si="22"/>
        <v>-1807.743533551275</v>
      </c>
      <c r="M77" s="35">
        <f t="shared" si="23"/>
        <v>1757.1611025044394</v>
      </c>
      <c r="N77" s="35">
        <f t="shared" si="24"/>
        <v>153648.16110250444</v>
      </c>
      <c r="O77" s="35">
        <f t="shared" si="25"/>
        <v>24435.140124444089</v>
      </c>
      <c r="P77" s="36">
        <f t="shared" si="28"/>
        <v>0.9734886894688447</v>
      </c>
      <c r="Q77" s="203">
        <v>1192.8418660412735</v>
      </c>
      <c r="R77" s="198">
        <f t="shared" si="29"/>
        <v>4.8449665911977469E-2</v>
      </c>
      <c r="S77" s="198">
        <f t="shared" si="30"/>
        <v>5.5619407584085533E-2</v>
      </c>
      <c r="T77" s="201">
        <v>6288</v>
      </c>
      <c r="U77" s="217">
        <f>SUMIFS([1]okt20!$U$7:$U$362,[1]okt20!$B$7:$B$362,B77)</f>
        <v>144872</v>
      </c>
      <c r="V77" s="4">
        <f>SUMIFS([1]okt20!$V$7:$V$362,[1]okt20!$B$7:$B$362,B77)</f>
        <v>22882.956878850102</v>
      </c>
      <c r="W77" s="44"/>
      <c r="Z77" s="4"/>
      <c r="AA77" s="4"/>
    </row>
    <row r="78" spans="2:27">
      <c r="B78" s="3">
        <v>1838</v>
      </c>
      <c r="C78" t="s">
        <v>99</v>
      </c>
      <c r="D78" s="207">
        <v>41874</v>
      </c>
      <c r="E78" s="37">
        <f t="shared" si="26"/>
        <v>21473.846153846152</v>
      </c>
      <c r="F78" s="177">
        <f t="shared" si="27"/>
        <v>0.85551162152948235</v>
      </c>
      <c r="G78" s="38">
        <f t="shared" si="17"/>
        <v>2176.0460984136375</v>
      </c>
      <c r="H78" s="38">
        <f t="shared" si="18"/>
        <v>4243.2898919065929</v>
      </c>
      <c r="I78" s="38">
        <f t="shared" si="19"/>
        <v>390.83958628254476</v>
      </c>
      <c r="J78" s="39">
        <f t="shared" si="20"/>
        <v>762.13719325096235</v>
      </c>
      <c r="K78" s="38">
        <f t="shared" si="21"/>
        <v>103.34856631573894</v>
      </c>
      <c r="L78" s="39">
        <f t="shared" si="22"/>
        <v>201.52970431569094</v>
      </c>
      <c r="M78" s="35">
        <f t="shared" si="23"/>
        <v>4444.8195962222835</v>
      </c>
      <c r="N78" s="35">
        <f t="shared" si="24"/>
        <v>46318.819596222282</v>
      </c>
      <c r="O78" s="35">
        <f t="shared" si="25"/>
        <v>23753.24081857553</v>
      </c>
      <c r="P78" s="36">
        <f t="shared" si="28"/>
        <v>0.94632202464764992</v>
      </c>
      <c r="Q78" s="203">
        <v>283.10489091237832</v>
      </c>
      <c r="R78" s="198">
        <f t="shared" si="29"/>
        <v>4.1382740611788114E-2</v>
      </c>
      <c r="S78" s="198">
        <f t="shared" si="30"/>
        <v>5.6335928682111146E-2</v>
      </c>
      <c r="T78" s="201">
        <v>1950</v>
      </c>
      <c r="U78" s="217">
        <f>SUMIFS([1]okt20!$U$7:$U$362,[1]okt20!$B$7:$B$362,B78)</f>
        <v>40210</v>
      </c>
      <c r="V78" s="4">
        <f>SUMIFS([1]okt20!$V$7:$V$362,[1]okt20!$B$7:$B$362,B78)</f>
        <v>20328.614762386249</v>
      </c>
      <c r="W78" s="44"/>
      <c r="Z78" s="4"/>
      <c r="AA78" s="4"/>
    </row>
    <row r="79" spans="2:27">
      <c r="B79" s="3">
        <v>1839</v>
      </c>
      <c r="C79" t="s">
        <v>100</v>
      </c>
      <c r="D79" s="207">
        <v>23518</v>
      </c>
      <c r="E79" s="37">
        <f t="shared" si="26"/>
        <v>23124.877089478858</v>
      </c>
      <c r="F79" s="177">
        <f t="shared" si="27"/>
        <v>0.92128820122643096</v>
      </c>
      <c r="G79" s="38">
        <f t="shared" si="17"/>
        <v>1185.4275370340147</v>
      </c>
      <c r="H79" s="38">
        <f t="shared" si="18"/>
        <v>1205.5798051635929</v>
      </c>
      <c r="I79" s="38">
        <f t="shared" si="19"/>
        <v>0</v>
      </c>
      <c r="J79" s="39">
        <f t="shared" si="20"/>
        <v>0</v>
      </c>
      <c r="K79" s="38">
        <f t="shared" si="21"/>
        <v>-287.49101996680582</v>
      </c>
      <c r="L79" s="39">
        <f t="shared" si="22"/>
        <v>-292.37836730624156</v>
      </c>
      <c r="M79" s="35">
        <f t="shared" si="23"/>
        <v>913.20143785735138</v>
      </c>
      <c r="N79" s="35">
        <f t="shared" si="24"/>
        <v>24431.201437857351</v>
      </c>
      <c r="O79" s="35">
        <f t="shared" si="25"/>
        <v>24022.813606546071</v>
      </c>
      <c r="P79" s="36">
        <f t="shared" si="28"/>
        <v>0.95706172406174839</v>
      </c>
      <c r="Q79" s="203">
        <v>123.1121147843478</v>
      </c>
      <c r="R79" s="198">
        <f t="shared" si="29"/>
        <v>0.15601651592607158</v>
      </c>
      <c r="S79" s="198">
        <f t="shared" si="30"/>
        <v>0.16169997962285657</v>
      </c>
      <c r="T79" s="201">
        <v>1017</v>
      </c>
      <c r="U79" s="217">
        <f>SUMIFS([1]okt20!$U$7:$U$362,[1]okt20!$B$7:$B$362,B79)</f>
        <v>20344</v>
      </c>
      <c r="V79" s="4">
        <f>SUMIFS([1]okt20!$V$7:$V$362,[1]okt20!$B$7:$B$362,B79)</f>
        <v>19906.066536203522</v>
      </c>
      <c r="W79" s="44"/>
      <c r="Z79" s="4"/>
      <c r="AA79" s="4"/>
    </row>
    <row r="80" spans="2:27">
      <c r="B80" s="3">
        <v>1840</v>
      </c>
      <c r="C80" t="s">
        <v>101</v>
      </c>
      <c r="D80" s="207">
        <v>88390</v>
      </c>
      <c r="E80" s="37">
        <f t="shared" si="26"/>
        <v>18923.142795975167</v>
      </c>
      <c r="F80" s="177">
        <f t="shared" si="27"/>
        <v>0.75389236105331203</v>
      </c>
      <c r="G80" s="38">
        <f t="shared" si="17"/>
        <v>3706.4681131362286</v>
      </c>
      <c r="H80" s="38">
        <f t="shared" si="18"/>
        <v>17312.912556459323</v>
      </c>
      <c r="I80" s="38">
        <f t="shared" si="19"/>
        <v>1283.5857615373895</v>
      </c>
      <c r="J80" s="39">
        <f t="shared" si="20"/>
        <v>5995.6290921411464</v>
      </c>
      <c r="K80" s="38">
        <f t="shared" si="21"/>
        <v>996.09474157058366</v>
      </c>
      <c r="L80" s="39">
        <f t="shared" si="22"/>
        <v>4652.758537876196</v>
      </c>
      <c r="M80" s="35">
        <f t="shared" si="23"/>
        <v>21965.671094335521</v>
      </c>
      <c r="N80" s="35">
        <f t="shared" si="24"/>
        <v>110355.67109433553</v>
      </c>
      <c r="O80" s="35">
        <f t="shared" si="25"/>
        <v>23625.705650681979</v>
      </c>
      <c r="P80" s="36">
        <f t="shared" si="28"/>
        <v>0.94124106162384136</v>
      </c>
      <c r="Q80" s="203">
        <v>918.68363869317545</v>
      </c>
      <c r="R80" s="198">
        <f t="shared" si="29"/>
        <v>-2.6178601250253885E-3</v>
      </c>
      <c r="S80" s="198">
        <f t="shared" si="30"/>
        <v>-5.6072307005444431E-3</v>
      </c>
      <c r="T80" s="201">
        <v>4671</v>
      </c>
      <c r="U80" s="217">
        <f>SUMIFS([1]okt20!$U$7:$U$362,[1]okt20!$B$7:$B$362,B80)</f>
        <v>88622</v>
      </c>
      <c r="V80" s="4">
        <f>SUMIFS([1]okt20!$V$7:$V$362,[1]okt20!$B$7:$B$362,B80)</f>
        <v>19029.847541335625</v>
      </c>
      <c r="W80" s="44"/>
      <c r="Z80" s="4"/>
      <c r="AA80" s="4"/>
    </row>
    <row r="81" spans="2:29">
      <c r="B81" s="3">
        <v>1841</v>
      </c>
      <c r="C81" t="s">
        <v>102</v>
      </c>
      <c r="D81" s="207">
        <v>212534</v>
      </c>
      <c r="E81" s="37">
        <f t="shared" si="26"/>
        <v>21822.979772050519</v>
      </c>
      <c r="F81" s="177">
        <f t="shared" si="27"/>
        <v>0.86942100067379446</v>
      </c>
      <c r="G81" s="38">
        <f t="shared" si="17"/>
        <v>1966.5659274910176</v>
      </c>
      <c r="H81" s="38">
        <f t="shared" si="18"/>
        <v>19152.385567835023</v>
      </c>
      <c r="I81" s="38">
        <f t="shared" si="19"/>
        <v>268.64281991101632</v>
      </c>
      <c r="J81" s="39">
        <f t="shared" si="20"/>
        <v>2616.3124231133879</v>
      </c>
      <c r="K81" s="38">
        <f t="shared" si="21"/>
        <v>-18.848200055789505</v>
      </c>
      <c r="L81" s="39">
        <f t="shared" si="22"/>
        <v>-183.56262034333398</v>
      </c>
      <c r="M81" s="35">
        <f t="shared" si="23"/>
        <v>18968.822947491688</v>
      </c>
      <c r="N81" s="35">
        <f t="shared" si="24"/>
        <v>231502.82294749169</v>
      </c>
      <c r="O81" s="35">
        <f t="shared" si="25"/>
        <v>23770.697499485745</v>
      </c>
      <c r="P81" s="36">
        <f t="shared" si="28"/>
        <v>0.94701749360486542</v>
      </c>
      <c r="Q81" s="203">
        <v>2086.5678885105699</v>
      </c>
      <c r="R81" s="36">
        <f t="shared" si="29"/>
        <v>2.3111397803911752E-2</v>
      </c>
      <c r="S81" s="36">
        <f t="shared" si="30"/>
        <v>2.5317511301589317E-2</v>
      </c>
      <c r="T81" s="201">
        <v>9739</v>
      </c>
      <c r="U81" s="217">
        <f>SUMIFS([1]okt20!$U$7:$U$362,[1]okt20!$B$7:$B$362,B81)</f>
        <v>207733</v>
      </c>
      <c r="V81" s="4">
        <f>SUMIFS([1]okt20!$V$7:$V$362,[1]okt20!$B$7:$B$362,B81)</f>
        <v>21284.118852459018</v>
      </c>
      <c r="Z81" s="4"/>
      <c r="AA81" s="4"/>
    </row>
    <row r="82" spans="2:29">
      <c r="B82" s="3">
        <v>1845</v>
      </c>
      <c r="C82" t="s">
        <v>103</v>
      </c>
      <c r="D82" s="207">
        <v>51136</v>
      </c>
      <c r="E82" s="37">
        <f t="shared" si="26"/>
        <v>26550.36344755971</v>
      </c>
      <c r="F82" s="177">
        <f t="shared" si="27"/>
        <v>1.0577585553368885</v>
      </c>
      <c r="G82" s="38">
        <f t="shared" si="17"/>
        <v>-869.86427781449675</v>
      </c>
      <c r="H82" s="38">
        <f t="shared" si="18"/>
        <v>-1675.3585990707209</v>
      </c>
      <c r="I82" s="38">
        <f t="shared" si="19"/>
        <v>0</v>
      </c>
      <c r="J82" s="39">
        <f t="shared" si="20"/>
        <v>0</v>
      </c>
      <c r="K82" s="38">
        <f t="shared" si="21"/>
        <v>-287.49101996680582</v>
      </c>
      <c r="L82" s="39">
        <f t="shared" si="22"/>
        <v>-553.70770445606797</v>
      </c>
      <c r="M82" s="35">
        <f t="shared" si="23"/>
        <v>-2229.0663035267889</v>
      </c>
      <c r="N82" s="35">
        <f t="shared" si="24"/>
        <v>48906.933696473214</v>
      </c>
      <c r="O82" s="35">
        <f t="shared" si="25"/>
        <v>25393.008149778405</v>
      </c>
      <c r="P82" s="36">
        <f t="shared" si="28"/>
        <v>1.0116498657059312</v>
      </c>
      <c r="Q82" s="203">
        <v>26.293739503099914</v>
      </c>
      <c r="R82" s="36">
        <f t="shared" si="29"/>
        <v>3.9962579569258305E-2</v>
      </c>
      <c r="S82" s="36">
        <f t="shared" si="30"/>
        <v>6.6420609890594659E-2</v>
      </c>
      <c r="T82" s="201">
        <v>1926</v>
      </c>
      <c r="U82" s="217">
        <f>SUMIFS([1]okt20!$U$7:$U$362,[1]okt20!$B$7:$B$362,B82)</f>
        <v>49171</v>
      </c>
      <c r="V82" s="4">
        <f>SUMIFS([1]okt20!$V$7:$V$362,[1]okt20!$B$7:$B$362,B82)</f>
        <v>24896.708860759492</v>
      </c>
      <c r="Z82" s="4"/>
      <c r="AA82" s="4"/>
    </row>
    <row r="83" spans="2:29">
      <c r="B83" s="3">
        <v>1848</v>
      </c>
      <c r="C83" t="s">
        <v>104</v>
      </c>
      <c r="D83" s="207">
        <v>56403</v>
      </c>
      <c r="E83" s="37">
        <f t="shared" si="26"/>
        <v>21626.917177914111</v>
      </c>
      <c r="F83" s="177">
        <f t="shared" si="27"/>
        <v>0.86160992544166271</v>
      </c>
      <c r="G83" s="38">
        <f t="shared" si="17"/>
        <v>2084.2034839728626</v>
      </c>
      <c r="H83" s="38">
        <f t="shared" si="18"/>
        <v>5435.6026862012259</v>
      </c>
      <c r="I83" s="38">
        <f t="shared" si="19"/>
        <v>337.26472785875939</v>
      </c>
      <c r="J83" s="39">
        <f t="shared" si="20"/>
        <v>879.58641025564452</v>
      </c>
      <c r="K83" s="38">
        <f t="shared" si="21"/>
        <v>49.773707891953563</v>
      </c>
      <c r="L83" s="39">
        <f t="shared" si="22"/>
        <v>129.80983018221488</v>
      </c>
      <c r="M83" s="35">
        <f t="shared" si="23"/>
        <v>5565.4125163834406</v>
      </c>
      <c r="N83" s="35">
        <f t="shared" si="24"/>
        <v>61968.41251638344</v>
      </c>
      <c r="O83" s="35">
        <f t="shared" si="25"/>
        <v>23760.894369778929</v>
      </c>
      <c r="P83" s="36">
        <f t="shared" si="28"/>
        <v>0.94662693984325896</v>
      </c>
      <c r="Q83" s="203">
        <v>298.92038743561989</v>
      </c>
      <c r="R83" s="36">
        <f t="shared" si="29"/>
        <v>8.5194805194805198E-2</v>
      </c>
      <c r="S83" s="36">
        <f t="shared" si="30"/>
        <v>7.1879531511433392E-2</v>
      </c>
      <c r="T83" s="201">
        <v>2608</v>
      </c>
      <c r="U83" s="217">
        <f>SUMIFS([1]okt20!$U$7:$U$362,[1]okt20!$B$7:$B$362,B83)</f>
        <v>51975</v>
      </c>
      <c r="V83" s="4">
        <f>SUMIFS([1]okt20!$V$7:$V$362,[1]okt20!$B$7:$B$362,B83)</f>
        <v>20176.630434782608</v>
      </c>
      <c r="Z83" s="4"/>
      <c r="AA83" s="4"/>
    </row>
    <row r="84" spans="2:29">
      <c r="B84" s="3">
        <v>1851</v>
      </c>
      <c r="C84" t="s">
        <v>105</v>
      </c>
      <c r="D84" s="207">
        <v>43012</v>
      </c>
      <c r="E84" s="37">
        <f t="shared" si="26"/>
        <v>21146.509341199606</v>
      </c>
      <c r="F84" s="177">
        <f t="shared" si="27"/>
        <v>0.84247062061296141</v>
      </c>
      <c r="G84" s="38">
        <f t="shared" si="17"/>
        <v>2372.4481860015658</v>
      </c>
      <c r="H84" s="38">
        <f t="shared" si="18"/>
        <v>4825.5596103271855</v>
      </c>
      <c r="I84" s="38">
        <f t="shared" si="19"/>
        <v>505.40747070883606</v>
      </c>
      <c r="J84" s="39">
        <f t="shared" si="20"/>
        <v>1027.9987954217725</v>
      </c>
      <c r="K84" s="38">
        <f t="shared" si="21"/>
        <v>217.91645074203024</v>
      </c>
      <c r="L84" s="39">
        <f t="shared" si="22"/>
        <v>443.24206080928951</v>
      </c>
      <c r="M84" s="35">
        <f t="shared" si="23"/>
        <v>5268.8016711364753</v>
      </c>
      <c r="N84" s="35">
        <f t="shared" si="24"/>
        <v>48280.801671136476</v>
      </c>
      <c r="O84" s="35">
        <f t="shared" si="25"/>
        <v>23736.873977943203</v>
      </c>
      <c r="P84" s="36">
        <f t="shared" si="28"/>
        <v>0.94566997460182389</v>
      </c>
      <c r="Q84" s="203">
        <v>378.85048621322039</v>
      </c>
      <c r="R84" s="36">
        <f t="shared" si="29"/>
        <v>8.4404013879771176E-3</v>
      </c>
      <c r="S84" s="36">
        <f t="shared" si="30"/>
        <v>2.9759446255077933E-2</v>
      </c>
      <c r="T84" s="201">
        <v>2034</v>
      </c>
      <c r="U84" s="217">
        <f>SUMIFS([1]okt20!$U$7:$U$362,[1]okt20!$B$7:$B$362,B84)</f>
        <v>42652</v>
      </c>
      <c r="V84" s="4">
        <f>SUMIFS([1]okt20!$V$7:$V$362,[1]okt20!$B$7:$B$362,B84)</f>
        <v>20535.387578237842</v>
      </c>
      <c r="Z84" s="4"/>
      <c r="AA84" s="4"/>
    </row>
    <row r="85" spans="2:29">
      <c r="B85" s="3">
        <v>1853</v>
      </c>
      <c r="C85" t="s">
        <v>106</v>
      </c>
      <c r="D85" s="207">
        <v>24206</v>
      </c>
      <c r="E85" s="37">
        <f t="shared" si="26"/>
        <v>17956.973293768544</v>
      </c>
      <c r="F85" s="177">
        <f t="shared" si="27"/>
        <v>0.71540045645535177</v>
      </c>
      <c r="G85" s="38">
        <f t="shared" si="17"/>
        <v>4286.1698144602024</v>
      </c>
      <c r="H85" s="38">
        <f t="shared" si="18"/>
        <v>5777.7569098923532</v>
      </c>
      <c r="I85" s="38">
        <f t="shared" si="19"/>
        <v>1621.7450873097077</v>
      </c>
      <c r="J85" s="39">
        <f t="shared" si="20"/>
        <v>2186.112377693486</v>
      </c>
      <c r="K85" s="38">
        <f t="shared" si="21"/>
        <v>1334.2540673429019</v>
      </c>
      <c r="L85" s="39">
        <f t="shared" si="22"/>
        <v>1798.5744827782316</v>
      </c>
      <c r="M85" s="35">
        <f t="shared" si="23"/>
        <v>7576.331392670585</v>
      </c>
      <c r="N85" s="35">
        <f t="shared" si="24"/>
        <v>31782.331392670585</v>
      </c>
      <c r="O85" s="35">
        <f t="shared" si="25"/>
        <v>23577.397175571652</v>
      </c>
      <c r="P85" s="36">
        <f t="shared" si="28"/>
        <v>0.93931646639394351</v>
      </c>
      <c r="Q85" s="203">
        <v>303.88645792301577</v>
      </c>
      <c r="R85" s="36">
        <f t="shared" si="29"/>
        <v>4.5570385728478255E-2</v>
      </c>
      <c r="S85" s="36">
        <f t="shared" si="30"/>
        <v>7.5820567511423645E-2</v>
      </c>
      <c r="T85" s="201">
        <v>1348</v>
      </c>
      <c r="U85" s="217">
        <f>SUMIFS([1]okt20!$U$7:$U$362,[1]okt20!$B$7:$B$362,B85)</f>
        <v>23151</v>
      </c>
      <c r="V85" s="4">
        <f>SUMIFS([1]okt20!$V$7:$V$362,[1]okt20!$B$7:$B$362,B85)</f>
        <v>16691.420331651047</v>
      </c>
      <c r="Z85" s="4"/>
      <c r="AA85" s="4"/>
    </row>
    <row r="86" spans="2:29">
      <c r="B86" s="3">
        <v>1856</v>
      </c>
      <c r="C86" t="s">
        <v>107</v>
      </c>
      <c r="D86" s="207">
        <v>14486</v>
      </c>
      <c r="E86" s="37">
        <f t="shared" si="26"/>
        <v>29088.353413654619</v>
      </c>
      <c r="F86" s="177">
        <f t="shared" si="27"/>
        <v>1.1588713180792312</v>
      </c>
      <c r="G86" s="38">
        <f t="shared" si="17"/>
        <v>-2392.6582574714416</v>
      </c>
      <c r="H86" s="38">
        <f t="shared" si="18"/>
        <v>-1191.5438122207779</v>
      </c>
      <c r="I86" s="38">
        <f t="shared" si="19"/>
        <v>0</v>
      </c>
      <c r="J86" s="39">
        <f t="shared" si="20"/>
        <v>0</v>
      </c>
      <c r="K86" s="38">
        <f t="shared" si="21"/>
        <v>-287.49101996680582</v>
      </c>
      <c r="L86" s="39">
        <f t="shared" si="22"/>
        <v>-143.1705279434693</v>
      </c>
      <c r="M86" s="35">
        <f t="shared" si="23"/>
        <v>-1334.7143401642472</v>
      </c>
      <c r="N86" s="35">
        <f t="shared" si="24"/>
        <v>13151.285659835752</v>
      </c>
      <c r="O86" s="35">
        <f t="shared" si="25"/>
        <v>26408.204136216369</v>
      </c>
      <c r="P86" s="36">
        <f t="shared" si="28"/>
        <v>1.0520949708028682</v>
      </c>
      <c r="Q86" s="203">
        <v>-172.47607358642495</v>
      </c>
      <c r="R86" s="36">
        <f t="shared" si="29"/>
        <v>-8.2836995960840695E-3</v>
      </c>
      <c r="S86" s="36">
        <f t="shared" si="30"/>
        <v>1.1630282339737605E-2</v>
      </c>
      <c r="T86" s="201">
        <v>498</v>
      </c>
      <c r="U86" s="217">
        <f>SUMIFS([1]okt20!$U$7:$U$362,[1]okt20!$B$7:$B$362,B86)</f>
        <v>14607</v>
      </c>
      <c r="V86" s="4">
        <f>SUMIFS([1]okt20!$V$7:$V$362,[1]okt20!$B$7:$B$362,B86)</f>
        <v>28753.937007874014</v>
      </c>
      <c r="Z86" s="4"/>
      <c r="AA86" s="4"/>
    </row>
    <row r="87" spans="2:29">
      <c r="B87" s="3">
        <v>1857</v>
      </c>
      <c r="C87" t="s">
        <v>108</v>
      </c>
      <c r="D87" s="207">
        <v>17326</v>
      </c>
      <c r="E87" s="37">
        <f t="shared" si="26"/>
        <v>23799.45054945055</v>
      </c>
      <c r="F87" s="177">
        <f t="shared" si="27"/>
        <v>0.94816300653361962</v>
      </c>
      <c r="G87" s="38">
        <f t="shared" si="17"/>
        <v>780.6834610509992</v>
      </c>
      <c r="H87" s="38">
        <f t="shared" si="18"/>
        <v>568.33755964512739</v>
      </c>
      <c r="I87" s="38">
        <f t="shared" si="19"/>
        <v>0</v>
      </c>
      <c r="J87" s="39">
        <f t="shared" si="20"/>
        <v>0</v>
      </c>
      <c r="K87" s="38">
        <f t="shared" si="21"/>
        <v>-287.49101996680582</v>
      </c>
      <c r="L87" s="39">
        <f t="shared" si="22"/>
        <v>-209.29346253583464</v>
      </c>
      <c r="M87" s="35">
        <f t="shared" si="23"/>
        <v>359.04409710929275</v>
      </c>
      <c r="N87" s="35">
        <f t="shared" si="24"/>
        <v>17685.044097109294</v>
      </c>
      <c r="O87" s="35">
        <f t="shared" si="25"/>
        <v>24292.642990534743</v>
      </c>
      <c r="P87" s="36">
        <f t="shared" si="28"/>
        <v>0.96781164618462356</v>
      </c>
      <c r="Q87" s="203">
        <v>-2.1722521504381689</v>
      </c>
      <c r="R87" s="36">
        <f t="shared" si="29"/>
        <v>-1.9800859923059515E-2</v>
      </c>
      <c r="S87" s="36">
        <f t="shared" si="30"/>
        <v>-1.4415150362197249E-2</v>
      </c>
      <c r="T87" s="201">
        <v>728</v>
      </c>
      <c r="U87" s="217">
        <f>SUMIFS([1]okt20!$U$7:$U$362,[1]okt20!$B$7:$B$362,B87)</f>
        <v>17676</v>
      </c>
      <c r="V87" s="4">
        <f>SUMIFS([1]okt20!$V$7:$V$362,[1]okt20!$B$7:$B$362,B87)</f>
        <v>24147.540983606559</v>
      </c>
      <c r="Z87" s="4"/>
      <c r="AA87" s="4"/>
    </row>
    <row r="88" spans="2:29">
      <c r="B88" s="3">
        <v>1859</v>
      </c>
      <c r="C88" t="s">
        <v>109</v>
      </c>
      <c r="D88" s="207">
        <v>31392</v>
      </c>
      <c r="E88" s="37">
        <f t="shared" si="26"/>
        <v>24679.24528301887</v>
      </c>
      <c r="F88" s="177">
        <f t="shared" si="27"/>
        <v>0.98321376612906919</v>
      </c>
      <c r="G88" s="38">
        <f t="shared" si="17"/>
        <v>252.80662091000704</v>
      </c>
      <c r="H88" s="38">
        <f t="shared" si="18"/>
        <v>321.57002179752897</v>
      </c>
      <c r="I88" s="38">
        <f t="shared" si="19"/>
        <v>0</v>
      </c>
      <c r="J88" s="39">
        <f t="shared" si="20"/>
        <v>0</v>
      </c>
      <c r="K88" s="38">
        <f t="shared" si="21"/>
        <v>-287.49101996680582</v>
      </c>
      <c r="L88" s="39">
        <f t="shared" si="22"/>
        <v>-365.68857739777701</v>
      </c>
      <c r="M88" s="35">
        <f t="shared" si="23"/>
        <v>-44.118555600248044</v>
      </c>
      <c r="N88" s="35">
        <f t="shared" si="24"/>
        <v>31347.881444399751</v>
      </c>
      <c r="O88" s="35">
        <f t="shared" si="25"/>
        <v>24644.560883962069</v>
      </c>
      <c r="P88" s="36">
        <f t="shared" si="28"/>
        <v>0.98183195002280332</v>
      </c>
      <c r="Q88" s="203">
        <v>-924.90756144966917</v>
      </c>
      <c r="R88" s="36">
        <f t="shared" si="29"/>
        <v>1.0461261145266682E-2</v>
      </c>
      <c r="S88" s="36">
        <f t="shared" si="30"/>
        <v>2.6349016823651494E-2</v>
      </c>
      <c r="T88" s="201">
        <v>1272</v>
      </c>
      <c r="U88" s="217">
        <f>SUMIFS([1]okt20!$U$7:$U$362,[1]okt20!$B$7:$B$362,B88)</f>
        <v>31067</v>
      </c>
      <c r="V88" s="4">
        <f>SUMIFS([1]okt20!$V$7:$V$362,[1]okt20!$B$7:$B$362,B88)</f>
        <v>24045.665634674922</v>
      </c>
      <c r="Z88" s="4"/>
      <c r="AA88" s="4"/>
    </row>
    <row r="89" spans="2:29">
      <c r="B89" s="3">
        <v>1860</v>
      </c>
      <c r="C89" t="s">
        <v>110</v>
      </c>
      <c r="D89" s="207">
        <v>235094</v>
      </c>
      <c r="E89" s="37">
        <f t="shared" si="26"/>
        <v>20562.756931688971</v>
      </c>
      <c r="F89" s="177">
        <f t="shared" si="27"/>
        <v>0.8192140988490324</v>
      </c>
      <c r="G89" s="38">
        <f t="shared" si="17"/>
        <v>2722.6996317079465</v>
      </c>
      <c r="H89" s="38">
        <f t="shared" si="18"/>
        <v>31128.624889316954</v>
      </c>
      <c r="I89" s="38">
        <f t="shared" si="19"/>
        <v>709.72081403755817</v>
      </c>
      <c r="J89" s="39">
        <f t="shared" si="20"/>
        <v>8114.2380668914029</v>
      </c>
      <c r="K89" s="38">
        <f t="shared" si="21"/>
        <v>422.22979407075235</v>
      </c>
      <c r="L89" s="39">
        <f t="shared" si="22"/>
        <v>4827.3532356109117</v>
      </c>
      <c r="M89" s="35">
        <f t="shared" si="23"/>
        <v>35955.978124927868</v>
      </c>
      <c r="N89" s="35">
        <f t="shared" si="24"/>
        <v>271049.97812492785</v>
      </c>
      <c r="O89" s="35">
        <f t="shared" si="25"/>
        <v>23707.686357467668</v>
      </c>
      <c r="P89" s="36">
        <f t="shared" si="28"/>
        <v>0.94450714851362738</v>
      </c>
      <c r="Q89" s="203">
        <v>618.17906041085371</v>
      </c>
      <c r="R89" s="36">
        <f t="shared" si="29"/>
        <v>1.3961191596544421E-2</v>
      </c>
      <c r="S89" s="36">
        <f t="shared" si="30"/>
        <v>1.8129491780663896E-2</v>
      </c>
      <c r="T89" s="201">
        <v>11433</v>
      </c>
      <c r="U89" s="217">
        <f>SUMIFS([1]okt20!$U$7:$U$362,[1]okt20!$B$7:$B$362,B89)</f>
        <v>231857</v>
      </c>
      <c r="V89" s="4">
        <f>SUMIFS([1]okt20!$V$7:$V$362,[1]okt20!$B$7:$B$362,B89)</f>
        <v>20196.602787456446</v>
      </c>
      <c r="Z89" s="4"/>
      <c r="AA89" s="4"/>
    </row>
    <row r="90" spans="2:29">
      <c r="B90" s="3">
        <v>1865</v>
      </c>
      <c r="C90" t="s">
        <v>111</v>
      </c>
      <c r="D90" s="207">
        <v>215508</v>
      </c>
      <c r="E90" s="37">
        <f t="shared" si="26"/>
        <v>22430.058284762697</v>
      </c>
      <c r="F90" s="177">
        <f t="shared" si="27"/>
        <v>0.89360682742719511</v>
      </c>
      <c r="G90" s="38">
        <f t="shared" si="17"/>
        <v>1602.3188198637108</v>
      </c>
      <c r="H90" s="38">
        <f t="shared" si="18"/>
        <v>15395.079221250535</v>
      </c>
      <c r="I90" s="38">
        <f t="shared" si="19"/>
        <v>56.16534046175402</v>
      </c>
      <c r="J90" s="39">
        <f t="shared" si="20"/>
        <v>539.63659115653263</v>
      </c>
      <c r="K90" s="38">
        <f t="shared" si="21"/>
        <v>-231.3256795050518</v>
      </c>
      <c r="L90" s="39">
        <f t="shared" si="22"/>
        <v>-2222.5771286845375</v>
      </c>
      <c r="M90" s="35">
        <f t="shared" si="23"/>
        <v>13172.502092565997</v>
      </c>
      <c r="N90" s="35">
        <f t="shared" si="24"/>
        <v>228680.50209256599</v>
      </c>
      <c r="O90" s="35">
        <f t="shared" si="25"/>
        <v>23801.051425121357</v>
      </c>
      <c r="P90" s="36">
        <f t="shared" si="28"/>
        <v>0.94822678494253554</v>
      </c>
      <c r="Q90" s="203">
        <v>15.253329172355734</v>
      </c>
      <c r="R90" s="36">
        <f t="shared" si="29"/>
        <v>-1.1068281938325991E-2</v>
      </c>
      <c r="S90" s="36">
        <f t="shared" si="30"/>
        <v>-1.2406345253771727E-2</v>
      </c>
      <c r="T90" s="201">
        <v>9608</v>
      </c>
      <c r="U90" s="217">
        <f>SUMIFS([1]okt20!$U$7:$U$362,[1]okt20!$B$7:$B$362,B90)</f>
        <v>217920</v>
      </c>
      <c r="V90" s="4">
        <f>SUMIFS([1]okt20!$V$7:$V$362,[1]okt20!$B$7:$B$362,B90)</f>
        <v>22711.829077644608</v>
      </c>
      <c r="Z90" s="4"/>
      <c r="AA90" s="4"/>
    </row>
    <row r="91" spans="2:29">
      <c r="B91" s="3">
        <v>1866</v>
      </c>
      <c r="C91" t="s">
        <v>112</v>
      </c>
      <c r="D91" s="207">
        <v>167645</v>
      </c>
      <c r="E91" s="37">
        <f t="shared" si="26"/>
        <v>20797.047512715544</v>
      </c>
      <c r="F91" s="177">
        <f t="shared" si="27"/>
        <v>0.82854816566906631</v>
      </c>
      <c r="G91" s="38">
        <f t="shared" si="17"/>
        <v>2582.1252830920025</v>
      </c>
      <c r="H91" s="38">
        <f t="shared" si="18"/>
        <v>20814.511907004631</v>
      </c>
      <c r="I91" s="38">
        <f t="shared" si="19"/>
        <v>627.71911067825761</v>
      </c>
      <c r="J91" s="39">
        <f t="shared" si="20"/>
        <v>5060.0437511774344</v>
      </c>
      <c r="K91" s="38">
        <f t="shared" si="21"/>
        <v>340.22809071145178</v>
      </c>
      <c r="L91" s="39">
        <f t="shared" si="22"/>
        <v>2742.5786392250125</v>
      </c>
      <c r="M91" s="35">
        <f t="shared" si="23"/>
        <v>23557.090546229643</v>
      </c>
      <c r="N91" s="35">
        <f t="shared" si="24"/>
        <v>191202.09054622965</v>
      </c>
      <c r="O91" s="35">
        <f t="shared" si="25"/>
        <v>23719.400886519001</v>
      </c>
      <c r="P91" s="36">
        <f t="shared" si="28"/>
        <v>0.94497385185462923</v>
      </c>
      <c r="Q91" s="203">
        <v>-2494.365550951472</v>
      </c>
      <c r="R91" s="36">
        <f t="shared" si="29"/>
        <v>6.0051344310392794E-2</v>
      </c>
      <c r="S91" s="36">
        <f t="shared" si="30"/>
        <v>6.3996455379653622E-2</v>
      </c>
      <c r="T91" s="201">
        <v>8061</v>
      </c>
      <c r="U91" s="217">
        <f>SUMIFS([1]okt20!$U$7:$U$362,[1]okt20!$B$7:$B$362,B91)</f>
        <v>158148</v>
      </c>
      <c r="V91" s="4">
        <f>SUMIFS([1]okt20!$V$7:$V$362,[1]okt20!$B$7:$B$362,B91)</f>
        <v>19546.162402669634</v>
      </c>
      <c r="Z91" s="4"/>
      <c r="AA91" s="4"/>
    </row>
    <row r="92" spans="2:29">
      <c r="B92" s="3">
        <v>1867</v>
      </c>
      <c r="C92" t="s">
        <v>113</v>
      </c>
      <c r="D92" s="207">
        <v>49924</v>
      </c>
      <c r="E92" s="37">
        <f t="shared" si="26"/>
        <v>19433.242506811988</v>
      </c>
      <c r="F92" s="177">
        <f t="shared" si="27"/>
        <v>0.77421458128499443</v>
      </c>
      <c r="G92" s="38">
        <f t="shared" si="17"/>
        <v>3400.4082866341364</v>
      </c>
      <c r="H92" s="38">
        <f t="shared" si="18"/>
        <v>8735.6488883630973</v>
      </c>
      <c r="I92" s="38">
        <f t="shared" si="19"/>
        <v>1105.0508627445022</v>
      </c>
      <c r="J92" s="39">
        <f t="shared" si="20"/>
        <v>2838.8756663906261</v>
      </c>
      <c r="K92" s="38">
        <f t="shared" si="21"/>
        <v>817.5598427776963</v>
      </c>
      <c r="L92" s="39">
        <f t="shared" si="22"/>
        <v>2100.3112360959017</v>
      </c>
      <c r="M92" s="35">
        <f t="shared" si="23"/>
        <v>10835.960124458999</v>
      </c>
      <c r="N92" s="35">
        <f t="shared" si="24"/>
        <v>60759.960124459001</v>
      </c>
      <c r="O92" s="35">
        <f t="shared" si="25"/>
        <v>23651.210636223823</v>
      </c>
      <c r="P92" s="36">
        <f t="shared" si="28"/>
        <v>0.94225717263542563</v>
      </c>
      <c r="Q92" s="203">
        <v>-43.934710382622143</v>
      </c>
      <c r="R92" s="36">
        <f t="shared" si="29"/>
        <v>1.1180426152475087E-2</v>
      </c>
      <c r="S92" s="36">
        <f t="shared" si="30"/>
        <v>2.9680029122177851E-2</v>
      </c>
      <c r="T92" s="201">
        <v>2569</v>
      </c>
      <c r="U92" s="217">
        <f>SUMIFS([1]okt20!$U$7:$U$362,[1]okt20!$B$7:$B$362,B92)</f>
        <v>49372</v>
      </c>
      <c r="V92" s="4">
        <f>SUMIFS([1]okt20!$V$7:$V$362,[1]okt20!$B$7:$B$362,B92)</f>
        <v>18873.088685015289</v>
      </c>
      <c r="Z92" s="4"/>
      <c r="AA92" s="4"/>
    </row>
    <row r="93" spans="2:29">
      <c r="B93" s="3">
        <v>1868</v>
      </c>
      <c r="C93" t="s">
        <v>114</v>
      </c>
      <c r="D93" s="207">
        <v>99860</v>
      </c>
      <c r="E93" s="37">
        <f t="shared" si="26"/>
        <v>22643.990929705215</v>
      </c>
      <c r="F93" s="177">
        <f t="shared" si="27"/>
        <v>0.90212984014981734</v>
      </c>
      <c r="G93" s="38">
        <f t="shared" si="17"/>
        <v>1473.9592328982005</v>
      </c>
      <c r="H93" s="38">
        <f t="shared" si="18"/>
        <v>6500.1602170810647</v>
      </c>
      <c r="I93" s="38">
        <f t="shared" si="19"/>
        <v>0</v>
      </c>
      <c r="J93" s="39">
        <f t="shared" si="20"/>
        <v>0</v>
      </c>
      <c r="K93" s="38">
        <f t="shared" si="21"/>
        <v>-287.49101996680582</v>
      </c>
      <c r="L93" s="39">
        <f t="shared" si="22"/>
        <v>-1267.8353980536137</v>
      </c>
      <c r="M93" s="35">
        <f t="shared" si="23"/>
        <v>5232.3248190274508</v>
      </c>
      <c r="N93" s="35">
        <f t="shared" si="24"/>
        <v>105092.32481902745</v>
      </c>
      <c r="O93" s="35">
        <f t="shared" si="25"/>
        <v>23830.45914263661</v>
      </c>
      <c r="P93" s="36">
        <f t="shared" si="28"/>
        <v>0.94939837963110274</v>
      </c>
      <c r="Q93" s="203">
        <v>1.4950110117788427</v>
      </c>
      <c r="R93" s="36">
        <f t="shared" si="29"/>
        <v>-1.5614526241078822E-2</v>
      </c>
      <c r="S93" s="36">
        <f t="shared" si="30"/>
        <v>-6.9090764731428991E-3</v>
      </c>
      <c r="T93" s="201">
        <v>4410</v>
      </c>
      <c r="U93" s="217">
        <f>SUMIFS([1]okt20!$U$7:$U$362,[1]okt20!$B$7:$B$362,B93)</f>
        <v>101444</v>
      </c>
      <c r="V93" s="4">
        <f>SUMIFS([1]okt20!$V$7:$V$362,[1]okt20!$B$7:$B$362,B93)</f>
        <v>22801.528433355812</v>
      </c>
      <c r="Z93" s="4"/>
      <c r="AA93" s="4"/>
    </row>
    <row r="94" spans="2:29">
      <c r="B94" s="3">
        <v>1870</v>
      </c>
      <c r="C94" t="s">
        <v>115</v>
      </c>
      <c r="D94" s="207">
        <v>222014</v>
      </c>
      <c r="E94" s="37">
        <f t="shared" si="26"/>
        <v>21012.114328979744</v>
      </c>
      <c r="F94" s="177">
        <f t="shared" si="27"/>
        <v>0.83711636343863138</v>
      </c>
      <c r="G94" s="38">
        <f t="shared" si="17"/>
        <v>2453.0851933334829</v>
      </c>
      <c r="H94" s="38">
        <f t="shared" si="18"/>
        <v>25919.298152761581</v>
      </c>
      <c r="I94" s="38">
        <f t="shared" si="19"/>
        <v>552.44572498578782</v>
      </c>
      <c r="J94" s="39">
        <f t="shared" si="20"/>
        <v>5837.1415301998341</v>
      </c>
      <c r="K94" s="38">
        <f t="shared" si="21"/>
        <v>264.954705018982</v>
      </c>
      <c r="L94" s="39">
        <f t="shared" si="22"/>
        <v>2799.5114132305639</v>
      </c>
      <c r="M94" s="35">
        <f t="shared" si="23"/>
        <v>28718.809565992146</v>
      </c>
      <c r="N94" s="35">
        <f t="shared" si="24"/>
        <v>250732.80956599215</v>
      </c>
      <c r="O94" s="35">
        <f t="shared" si="25"/>
        <v>23730.154227332212</v>
      </c>
      <c r="P94" s="36">
        <f t="shared" si="28"/>
        <v>0.94540226174310749</v>
      </c>
      <c r="Q94" s="203">
        <v>-745.81119108707571</v>
      </c>
      <c r="R94" s="36">
        <f t="shared" si="29"/>
        <v>1.6882855153713679E-2</v>
      </c>
      <c r="S94" s="36">
        <f t="shared" si="30"/>
        <v>1.2263285113265103E-2</v>
      </c>
      <c r="T94" s="201">
        <v>10566</v>
      </c>
      <c r="U94" s="217">
        <f>SUMIFS([1]okt20!$U$7:$U$362,[1]okt20!$B$7:$B$362,B94)</f>
        <v>218328</v>
      </c>
      <c r="V94" s="4">
        <f>SUMIFS([1]okt20!$V$7:$V$362,[1]okt20!$B$7:$B$362,B94)</f>
        <v>20757.558471192242</v>
      </c>
      <c r="Z94" s="45"/>
      <c r="AA94" s="45"/>
      <c r="AB94" s="45"/>
      <c r="AC94" s="45"/>
    </row>
    <row r="95" spans="2:29">
      <c r="B95" s="3">
        <v>1871</v>
      </c>
      <c r="C95" t="s">
        <v>116</v>
      </c>
      <c r="D95" s="207">
        <v>97955</v>
      </c>
      <c r="E95" s="37">
        <f t="shared" si="26"/>
        <v>21006.862534848809</v>
      </c>
      <c r="F95" s="177">
        <f t="shared" si="27"/>
        <v>0.83690713352794355</v>
      </c>
      <c r="G95" s="38">
        <f t="shared" ref="G95:G158" si="31">($E$363-E95)*0.6</f>
        <v>2456.2362698120437</v>
      </c>
      <c r="H95" s="38">
        <f t="shared" ref="H95:H158" si="32">G95*T95/1000</f>
        <v>11453.42972613356</v>
      </c>
      <c r="I95" s="38">
        <f t="shared" ref="I95:I158" si="33">IF(E95&lt;E$363*0.9,(E$363*0.9-E95)*0.35,0)</f>
        <v>554.28385293161477</v>
      </c>
      <c r="J95" s="39">
        <f t="shared" ref="J95:J158" si="34">I95*T95/1000</f>
        <v>2584.6256062201196</v>
      </c>
      <c r="K95" s="38">
        <f t="shared" ref="K95:K158" si="35">I95+J$365</f>
        <v>266.79283296480895</v>
      </c>
      <c r="L95" s="39">
        <f t="shared" ref="L95:L158" si="36">K95*T95/1000</f>
        <v>1244.0549801149043</v>
      </c>
      <c r="M95" s="35">
        <f t="shared" ref="M95:M158" si="37">H95+L95</f>
        <v>12697.484706248464</v>
      </c>
      <c r="N95" s="35">
        <f t="shared" ref="N95:N158" si="38">D95+M95</f>
        <v>110652.48470624846</v>
      </c>
      <c r="O95" s="35">
        <f t="shared" ref="O95:O158" si="39">N95/T95*1000</f>
        <v>23729.891637625664</v>
      </c>
      <c r="P95" s="36">
        <f t="shared" si="28"/>
        <v>0.94539180024757308</v>
      </c>
      <c r="Q95" s="203">
        <v>374.66977247405157</v>
      </c>
      <c r="R95" s="36">
        <f t="shared" si="29"/>
        <v>-3.5667172025438579E-2</v>
      </c>
      <c r="S95" s="36">
        <f t="shared" si="30"/>
        <v>-1.3332206247773468E-2</v>
      </c>
      <c r="T95" s="201">
        <v>4663</v>
      </c>
      <c r="U95" s="217">
        <f>SUMIFS([1]okt20!$U$7:$U$362,[1]okt20!$B$7:$B$362,B95)</f>
        <v>101578</v>
      </c>
      <c r="V95" s="4">
        <f>SUMIFS([1]okt20!$V$7:$V$362,[1]okt20!$B$7:$B$362,B95)</f>
        <v>21290.714734856425</v>
      </c>
      <c r="Z95" s="45"/>
      <c r="AA95" s="45"/>
      <c r="AB95" s="44"/>
      <c r="AC95" s="44"/>
    </row>
    <row r="96" spans="2:29">
      <c r="B96" s="3">
        <v>1874</v>
      </c>
      <c r="C96" t="s">
        <v>117</v>
      </c>
      <c r="D96" s="207">
        <v>24320</v>
      </c>
      <c r="E96" s="37">
        <f t="shared" si="26"/>
        <v>23960.591133004924</v>
      </c>
      <c r="F96" s="177">
        <f t="shared" si="27"/>
        <v>0.95458279928723944</v>
      </c>
      <c r="G96" s="38">
        <f t="shared" si="31"/>
        <v>683.99911091837487</v>
      </c>
      <c r="H96" s="38">
        <f t="shared" si="32"/>
        <v>694.2590975821505</v>
      </c>
      <c r="I96" s="38">
        <f t="shared" si="33"/>
        <v>0</v>
      </c>
      <c r="J96" s="39">
        <f t="shared" si="34"/>
        <v>0</v>
      </c>
      <c r="K96" s="38">
        <f t="shared" si="35"/>
        <v>-287.49101996680582</v>
      </c>
      <c r="L96" s="39">
        <f t="shared" si="36"/>
        <v>-291.80338526630794</v>
      </c>
      <c r="M96" s="35">
        <f t="shared" si="37"/>
        <v>402.45571231584256</v>
      </c>
      <c r="N96" s="35">
        <f t="shared" si="38"/>
        <v>24722.455712315841</v>
      </c>
      <c r="O96" s="35">
        <f t="shared" si="39"/>
        <v>24357.099223956491</v>
      </c>
      <c r="P96" s="36">
        <f t="shared" si="28"/>
        <v>0.97037956328607144</v>
      </c>
      <c r="Q96" s="203">
        <v>-1.4940054020515277</v>
      </c>
      <c r="R96" s="36">
        <f t="shared" si="29"/>
        <v>-0.1196061395887634</v>
      </c>
      <c r="S96" s="36">
        <f t="shared" si="30"/>
        <v>-9.878894485982781E-2</v>
      </c>
      <c r="T96" s="201">
        <v>1015</v>
      </c>
      <c r="U96" s="217">
        <f>SUMIFS([1]okt20!$U$7:$U$362,[1]okt20!$B$7:$B$362,B96)</f>
        <v>27624</v>
      </c>
      <c r="V96" s="4">
        <f>SUMIFS([1]okt20!$V$7:$V$362,[1]okt20!$B$7:$B$362,B96)</f>
        <v>26587.102983638113</v>
      </c>
      <c r="X96" s="4"/>
      <c r="Z96" s="45"/>
      <c r="AA96" s="45"/>
      <c r="AB96" s="44"/>
      <c r="AC96" s="44"/>
    </row>
    <row r="97" spans="2:29">
      <c r="B97" s="205">
        <v>1875</v>
      </c>
      <c r="C97" s="206" t="s">
        <v>118</v>
      </c>
      <c r="D97" s="207">
        <v>62899</v>
      </c>
      <c r="E97" s="37">
        <f t="shared" si="26"/>
        <v>22740.05784526392</v>
      </c>
      <c r="F97" s="177">
        <f t="shared" si="27"/>
        <v>0.90595711739284834</v>
      </c>
      <c r="G97" s="38">
        <f t="shared" si="31"/>
        <v>1416.3190835629771</v>
      </c>
      <c r="H97" s="38">
        <f t="shared" si="32"/>
        <v>3917.5385851351944</v>
      </c>
      <c r="I97" s="38">
        <f t="shared" si="33"/>
        <v>0</v>
      </c>
      <c r="J97" s="39">
        <f t="shared" si="34"/>
        <v>0</v>
      </c>
      <c r="K97" s="38">
        <f t="shared" si="35"/>
        <v>-287.49101996680582</v>
      </c>
      <c r="L97" s="39">
        <f t="shared" si="36"/>
        <v>-795.20016122818492</v>
      </c>
      <c r="M97" s="35">
        <f t="shared" si="37"/>
        <v>3122.3384239070092</v>
      </c>
      <c r="N97" s="35">
        <f t="shared" si="38"/>
        <v>66021.338423907015</v>
      </c>
      <c r="O97" s="35">
        <f t="shared" si="39"/>
        <v>23868.885908860095</v>
      </c>
      <c r="P97" s="36">
        <f t="shared" si="28"/>
        <v>0.95092929052831521</v>
      </c>
      <c r="Q97" s="203">
        <v>219.6642177910544</v>
      </c>
      <c r="R97" s="36">
        <f t="shared" si="29"/>
        <v>5.8889981083844009E-2</v>
      </c>
      <c r="S97" s="36">
        <f t="shared" si="30"/>
        <v>6.5015158125543787E-2</v>
      </c>
      <c r="T97" s="201">
        <v>2766</v>
      </c>
      <c r="U97" s="217">
        <f>SUMIFS([1]okt20!$U$7:$U$362,[1]okt20!$B$7:$B$362,B97)</f>
        <v>59400.883116883124</v>
      </c>
      <c r="V97" s="4">
        <f>SUMIFS([1]okt20!$V$7:$V$362,[1]okt20!$B$7:$B$362,B97)</f>
        <v>21351.86309018085</v>
      </c>
      <c r="W97" s="4"/>
      <c r="X97" s="4"/>
      <c r="Z97" s="44"/>
      <c r="AA97" s="44"/>
      <c r="AB97" s="44"/>
      <c r="AC97" s="44"/>
    </row>
    <row r="98" spans="2:29" ht="29.1" customHeight="1">
      <c r="B98" s="3">
        <v>3001</v>
      </c>
      <c r="C98" t="s">
        <v>119</v>
      </c>
      <c r="D98" s="207">
        <v>601474</v>
      </c>
      <c r="E98" s="37">
        <f t="shared" si="26"/>
        <v>19171.708156695247</v>
      </c>
      <c r="F98" s="177">
        <f t="shared" si="27"/>
        <v>0.76379513083578099</v>
      </c>
      <c r="G98" s="38">
        <f t="shared" si="31"/>
        <v>3557.3288967041808</v>
      </c>
      <c r="H98" s="38">
        <f t="shared" si="32"/>
        <v>111604.07947630026</v>
      </c>
      <c r="I98" s="38">
        <f t="shared" si="33"/>
        <v>1196.5878852853614</v>
      </c>
      <c r="J98" s="39">
        <f t="shared" si="34"/>
        <v>37540.551725057638</v>
      </c>
      <c r="K98" s="38">
        <f t="shared" si="35"/>
        <v>909.0968653185555</v>
      </c>
      <c r="L98" s="39">
        <f t="shared" si="36"/>
        <v>28521.095955639041</v>
      </c>
      <c r="M98" s="35">
        <f t="shared" si="37"/>
        <v>140125.17543193931</v>
      </c>
      <c r="N98" s="35">
        <f t="shared" si="38"/>
        <v>741599.17543193931</v>
      </c>
      <c r="O98" s="35">
        <f t="shared" si="39"/>
        <v>23638.133918717984</v>
      </c>
      <c r="P98" s="36">
        <f t="shared" si="28"/>
        <v>0.94173620011296488</v>
      </c>
      <c r="Q98" s="203">
        <v>2473.1406115866848</v>
      </c>
      <c r="R98" s="36">
        <f t="shared" si="29"/>
        <v>4.3045871069434423E-3</v>
      </c>
      <c r="S98" s="36">
        <f t="shared" si="30"/>
        <v>-1.9697156079056441E-3</v>
      </c>
      <c r="T98" s="201">
        <v>31373</v>
      </c>
      <c r="U98" s="217">
        <f>SUMIFS([1]okt20!$U$7:$U$362,[1]okt20!$B$7:$B$362,B98)</f>
        <v>598896</v>
      </c>
      <c r="V98" s="4">
        <f>SUMIFS([1]okt20!$V$7:$V$362,[1]okt20!$B$7:$B$362,B98)</f>
        <v>19209.545498283991</v>
      </c>
      <c r="Z98" s="45"/>
      <c r="AA98" s="45"/>
      <c r="AB98" s="44"/>
      <c r="AC98" s="44"/>
    </row>
    <row r="99" spans="2:29">
      <c r="B99" s="3">
        <v>3002</v>
      </c>
      <c r="C99" t="s">
        <v>120</v>
      </c>
      <c r="D99" s="207">
        <v>1080217</v>
      </c>
      <c r="E99" s="37">
        <f t="shared" si="26"/>
        <v>21923.101901649989</v>
      </c>
      <c r="F99" s="177">
        <f t="shared" si="27"/>
        <v>0.87340983643386094</v>
      </c>
      <c r="G99" s="38">
        <f t="shared" si="31"/>
        <v>1906.4926497313361</v>
      </c>
      <c r="H99" s="38">
        <f t="shared" si="32"/>
        <v>93938.612330212112</v>
      </c>
      <c r="I99" s="38">
        <f t="shared" si="33"/>
        <v>233.60007455120211</v>
      </c>
      <c r="J99" s="39">
        <f t="shared" si="34"/>
        <v>11510.176473361382</v>
      </c>
      <c r="K99" s="38">
        <f t="shared" si="35"/>
        <v>-53.89094541560371</v>
      </c>
      <c r="L99" s="39">
        <f t="shared" si="36"/>
        <v>-2655.3685534630417</v>
      </c>
      <c r="M99" s="35">
        <f t="shared" si="37"/>
        <v>91283.243776749077</v>
      </c>
      <c r="N99" s="35">
        <f t="shared" si="38"/>
        <v>1171500.2437767491</v>
      </c>
      <c r="O99" s="35">
        <f t="shared" si="39"/>
        <v>23775.703605965722</v>
      </c>
      <c r="P99" s="36">
        <f t="shared" si="28"/>
        <v>0.94721693539286889</v>
      </c>
      <c r="Q99" s="203">
        <v>3178.8162768849288</v>
      </c>
      <c r="R99" s="36">
        <f t="shared" si="29"/>
        <v>2.7772274752965616E-6</v>
      </c>
      <c r="S99" s="36">
        <f t="shared" si="30"/>
        <v>-8.1558718591532089E-3</v>
      </c>
      <c r="T99" s="201">
        <v>49273</v>
      </c>
      <c r="U99" s="217">
        <f>SUMIFS([1]okt20!$U$7:$U$362,[1]okt20!$B$7:$B$362,B99)</f>
        <v>1080214</v>
      </c>
      <c r="V99" s="4">
        <f>SUMIFS([1]okt20!$V$7:$V$362,[1]okt20!$B$7:$B$362,B99)</f>
        <v>22103.374189191953</v>
      </c>
      <c r="Z99" s="45"/>
      <c r="AA99" s="45"/>
      <c r="AB99" s="44"/>
      <c r="AC99" s="44"/>
    </row>
    <row r="100" spans="2:29">
      <c r="B100" s="3">
        <v>3003</v>
      </c>
      <c r="C100" t="s">
        <v>121</v>
      </c>
      <c r="D100" s="207">
        <v>1146939</v>
      </c>
      <c r="E100" s="37">
        <f t="shared" si="26"/>
        <v>20216.79122893605</v>
      </c>
      <c r="F100" s="177">
        <f t="shared" si="27"/>
        <v>0.8054309285107869</v>
      </c>
      <c r="G100" s="38">
        <f t="shared" si="31"/>
        <v>2930.279053359699</v>
      </c>
      <c r="H100" s="38">
        <f t="shared" si="32"/>
        <v>166240.59125520245</v>
      </c>
      <c r="I100" s="38">
        <f t="shared" si="33"/>
        <v>830.80881000108047</v>
      </c>
      <c r="J100" s="39">
        <f t="shared" si="34"/>
        <v>47133.445408981301</v>
      </c>
      <c r="K100" s="38">
        <f t="shared" si="35"/>
        <v>543.31779003427459</v>
      </c>
      <c r="L100" s="39">
        <f t="shared" si="36"/>
        <v>30823.504864224469</v>
      </c>
      <c r="M100" s="35">
        <f t="shared" si="37"/>
        <v>197064.09611942692</v>
      </c>
      <c r="N100" s="35">
        <f t="shared" si="38"/>
        <v>1344003.0961194269</v>
      </c>
      <c r="O100" s="35">
        <f t="shared" si="39"/>
        <v>23690.388072330024</v>
      </c>
      <c r="P100" s="36">
        <f t="shared" si="28"/>
        <v>0.94381798999671518</v>
      </c>
      <c r="Q100" s="203">
        <v>4621.1322929440357</v>
      </c>
      <c r="R100" s="36">
        <f t="shared" si="29"/>
        <v>1.421210451803793E-2</v>
      </c>
      <c r="S100" s="36">
        <f t="shared" si="30"/>
        <v>1.0723263184193783E-3</v>
      </c>
      <c r="T100" s="201">
        <v>56732</v>
      </c>
      <c r="U100" s="217">
        <f>SUMIFS([1]okt20!$U$7:$U$362,[1]okt20!$B$7:$B$362,B100)</f>
        <v>1130867</v>
      </c>
      <c r="V100" s="4">
        <f>SUMIFS([1]okt20!$V$7:$V$362,[1]okt20!$B$7:$B$362,B100)</f>
        <v>20195.135453685019</v>
      </c>
      <c r="Z100" s="4"/>
      <c r="AA100" s="4"/>
    </row>
    <row r="101" spans="2:29">
      <c r="B101" s="3">
        <v>3004</v>
      </c>
      <c r="C101" t="s">
        <v>122</v>
      </c>
      <c r="D101" s="207">
        <v>1732609</v>
      </c>
      <c r="E101" s="37">
        <f t="shared" si="26"/>
        <v>21030.636645020331</v>
      </c>
      <c r="F101" s="177">
        <f t="shared" si="27"/>
        <v>0.83785428698138376</v>
      </c>
      <c r="G101" s="38">
        <f t="shared" si="31"/>
        <v>2441.9718037091302</v>
      </c>
      <c r="H101" s="38">
        <f t="shared" si="32"/>
        <v>201181.84704857669</v>
      </c>
      <c r="I101" s="38">
        <f t="shared" si="33"/>
        <v>545.96291437158209</v>
      </c>
      <c r="J101" s="39">
        <f t="shared" si="34"/>
        <v>44979.15470050279</v>
      </c>
      <c r="K101" s="38">
        <f t="shared" si="35"/>
        <v>258.47189440477626</v>
      </c>
      <c r="L101" s="39">
        <f t="shared" si="36"/>
        <v>21294.207020537491</v>
      </c>
      <c r="M101" s="35">
        <f t="shared" si="37"/>
        <v>222476.05406911418</v>
      </c>
      <c r="N101" s="35">
        <f t="shared" si="38"/>
        <v>1955085.0540691142</v>
      </c>
      <c r="O101" s="35">
        <f t="shared" si="39"/>
        <v>23731.080343134239</v>
      </c>
      <c r="P101" s="36">
        <f t="shared" si="28"/>
        <v>0.94543915792024502</v>
      </c>
      <c r="Q101" s="203">
        <v>5474.5085578541039</v>
      </c>
      <c r="R101" s="36">
        <f t="shared" si="29"/>
        <v>-1.7310691781093849E-2</v>
      </c>
      <c r="S101" s="36">
        <f t="shared" si="30"/>
        <v>-2.4622563431736438E-2</v>
      </c>
      <c r="T101" s="201">
        <v>82385</v>
      </c>
      <c r="U101" s="217">
        <f>SUMIFS([1]okt20!$U$7:$U$362,[1]okt20!$B$7:$B$362,B101)</f>
        <v>1763130</v>
      </c>
      <c r="V101" s="4">
        <f>SUMIFS([1]okt20!$V$7:$V$362,[1]okt20!$B$7:$B$362,B101)</f>
        <v>21561.536956415399</v>
      </c>
      <c r="Z101" s="4"/>
      <c r="AA101" s="4"/>
    </row>
    <row r="102" spans="2:29">
      <c r="B102" s="3">
        <v>3005</v>
      </c>
      <c r="C102" t="s">
        <v>123</v>
      </c>
      <c r="D102" s="207">
        <v>2375246</v>
      </c>
      <c r="E102" s="37">
        <f t="shared" si="26"/>
        <v>23427.751366066321</v>
      </c>
      <c r="F102" s="177">
        <f t="shared" si="27"/>
        <v>0.93335462200762398</v>
      </c>
      <c r="G102" s="38">
        <f t="shared" si="31"/>
        <v>1003.7029710815368</v>
      </c>
      <c r="H102" s="38">
        <f t="shared" si="32"/>
        <v>101761.42942607269</v>
      </c>
      <c r="I102" s="38">
        <f t="shared" si="33"/>
        <v>0</v>
      </c>
      <c r="J102" s="39">
        <f t="shared" si="34"/>
        <v>0</v>
      </c>
      <c r="K102" s="38">
        <f t="shared" si="35"/>
        <v>-287.49101996680582</v>
      </c>
      <c r="L102" s="39">
        <f t="shared" si="36"/>
        <v>-29147.564550354575</v>
      </c>
      <c r="M102" s="35">
        <f t="shared" si="37"/>
        <v>72613.864875718107</v>
      </c>
      <c r="N102" s="35">
        <f t="shared" si="38"/>
        <v>2447859.864875718</v>
      </c>
      <c r="O102" s="35">
        <f t="shared" si="39"/>
        <v>24143.963317181049</v>
      </c>
      <c r="P102" s="36">
        <f t="shared" si="28"/>
        <v>0.96188829237422524</v>
      </c>
      <c r="Q102" s="203">
        <v>750.25060916983057</v>
      </c>
      <c r="R102" s="36">
        <f t="shared" si="29"/>
        <v>7.9823937505622902E-3</v>
      </c>
      <c r="S102" s="36">
        <f t="shared" si="30"/>
        <v>-2.093833640441435E-5</v>
      </c>
      <c r="T102" s="201">
        <v>101386</v>
      </c>
      <c r="U102" s="217">
        <f>SUMIFS([1]okt20!$U$7:$U$362,[1]okt20!$B$7:$B$362,B102)</f>
        <v>2356436</v>
      </c>
      <c r="V102" s="4">
        <f>SUMIFS([1]okt20!$V$7:$V$362,[1]okt20!$B$7:$B$362,B102)</f>
        <v>23428.24191447689</v>
      </c>
      <c r="Z102" s="45"/>
      <c r="AA102" s="45"/>
    </row>
    <row r="103" spans="2:29">
      <c r="B103" s="3">
        <v>3006</v>
      </c>
      <c r="C103" t="s">
        <v>124</v>
      </c>
      <c r="D103" s="207">
        <v>710444</v>
      </c>
      <c r="E103" s="37">
        <f t="shared" si="26"/>
        <v>25626.519496446992</v>
      </c>
      <c r="F103" s="177">
        <f t="shared" si="27"/>
        <v>1.0209528880617187</v>
      </c>
      <c r="G103" s="38">
        <f t="shared" si="31"/>
        <v>-315.55790714686589</v>
      </c>
      <c r="H103" s="38">
        <f t="shared" si="32"/>
        <v>-8748.2118598325633</v>
      </c>
      <c r="I103" s="38">
        <f t="shared" si="33"/>
        <v>0</v>
      </c>
      <c r="J103" s="39">
        <f t="shared" si="34"/>
        <v>0</v>
      </c>
      <c r="K103" s="38">
        <f t="shared" si="35"/>
        <v>-287.49101996680582</v>
      </c>
      <c r="L103" s="39">
        <f t="shared" si="36"/>
        <v>-7970.1135465397574</v>
      </c>
      <c r="M103" s="35">
        <f t="shared" si="37"/>
        <v>-16718.325406372322</v>
      </c>
      <c r="N103" s="35">
        <f t="shared" si="38"/>
        <v>693725.67459362769</v>
      </c>
      <c r="O103" s="35">
        <f t="shared" si="39"/>
        <v>25023.470569333324</v>
      </c>
      <c r="P103" s="36">
        <f t="shared" si="28"/>
        <v>0.99692759879586346</v>
      </c>
      <c r="Q103" s="203">
        <v>1564.4349637822088</v>
      </c>
      <c r="R103" s="36">
        <f t="shared" si="29"/>
        <v>1.2728166895932374E-2</v>
      </c>
      <c r="S103" s="36">
        <f t="shared" si="30"/>
        <v>3.8878459931145728E-3</v>
      </c>
      <c r="T103" s="201">
        <v>27723</v>
      </c>
      <c r="U103" s="217">
        <f>SUMIFS([1]okt20!$U$7:$U$362,[1]okt20!$B$7:$B$362,B103)</f>
        <v>701515</v>
      </c>
      <c r="V103" s="4">
        <f>SUMIFS([1]okt20!$V$7:$V$362,[1]okt20!$B$7:$B$362,B103)</f>
        <v>25527.273388886868</v>
      </c>
      <c r="Z103" s="45"/>
      <c r="AA103" s="45"/>
    </row>
    <row r="104" spans="2:29">
      <c r="B104" s="3">
        <v>3007</v>
      </c>
      <c r="C104" t="s">
        <v>125</v>
      </c>
      <c r="D104" s="207">
        <v>673940</v>
      </c>
      <c r="E104" s="37">
        <f t="shared" si="26"/>
        <v>21994.712966286999</v>
      </c>
      <c r="F104" s="177">
        <f t="shared" si="27"/>
        <v>0.87626279987544209</v>
      </c>
      <c r="G104" s="38">
        <f t="shared" si="31"/>
        <v>1863.5260109491296</v>
      </c>
      <c r="H104" s="38">
        <f t="shared" si="32"/>
        <v>57100.300501492275</v>
      </c>
      <c r="I104" s="38">
        <f t="shared" si="33"/>
        <v>208.53620192824837</v>
      </c>
      <c r="J104" s="39">
        <f t="shared" si="34"/>
        <v>6389.7577632834582</v>
      </c>
      <c r="K104" s="38">
        <f t="shared" si="35"/>
        <v>-78.954818038557448</v>
      </c>
      <c r="L104" s="39">
        <f t="shared" si="36"/>
        <v>-2419.2545795194387</v>
      </c>
      <c r="M104" s="35">
        <f t="shared" si="37"/>
        <v>54681.045921972836</v>
      </c>
      <c r="N104" s="35">
        <f t="shared" si="38"/>
        <v>728621.04592197284</v>
      </c>
      <c r="O104" s="35">
        <f t="shared" si="39"/>
        <v>23779.284159197574</v>
      </c>
      <c r="P104" s="36">
        <f t="shared" si="28"/>
        <v>0.94735958356494798</v>
      </c>
      <c r="Q104" s="203">
        <v>-642.02814746354852</v>
      </c>
      <c r="R104" s="36">
        <f t="shared" si="29"/>
        <v>2.0567631496854737E-2</v>
      </c>
      <c r="S104" s="36">
        <f t="shared" si="30"/>
        <v>1.3939487550251204E-2</v>
      </c>
      <c r="T104" s="201">
        <v>30641</v>
      </c>
      <c r="U104" s="217">
        <f>SUMIFS([1]okt20!$U$7:$U$362,[1]okt20!$B$7:$B$362,B104)</f>
        <v>660358</v>
      </c>
      <c r="V104" s="4">
        <f>SUMIFS([1]okt20!$V$7:$V$362,[1]okt20!$B$7:$B$362,B104)</f>
        <v>21692.332961040669</v>
      </c>
      <c r="Z104" s="45"/>
      <c r="AA104" s="45"/>
    </row>
    <row r="105" spans="2:29">
      <c r="B105" s="3">
        <v>3011</v>
      </c>
      <c r="C105" t="s">
        <v>126</v>
      </c>
      <c r="D105" s="207">
        <v>126146</v>
      </c>
      <c r="E105" s="37">
        <f t="shared" si="26"/>
        <v>27023.564695801197</v>
      </c>
      <c r="F105" s="177">
        <f t="shared" si="27"/>
        <v>1.0766107518317554</v>
      </c>
      <c r="G105" s="38">
        <f t="shared" si="31"/>
        <v>-1153.7850267593888</v>
      </c>
      <c r="H105" s="38">
        <f t="shared" si="32"/>
        <v>-5385.8685049128271</v>
      </c>
      <c r="I105" s="38">
        <f t="shared" si="33"/>
        <v>0</v>
      </c>
      <c r="J105" s="39">
        <f t="shared" si="34"/>
        <v>0</v>
      </c>
      <c r="K105" s="38">
        <f t="shared" si="35"/>
        <v>-287.49101996680582</v>
      </c>
      <c r="L105" s="39">
        <f t="shared" si="36"/>
        <v>-1342.0080812050496</v>
      </c>
      <c r="M105" s="35">
        <f t="shared" si="37"/>
        <v>-6727.8765861178763</v>
      </c>
      <c r="N105" s="35">
        <f t="shared" si="38"/>
        <v>119418.12341388213</v>
      </c>
      <c r="O105" s="35">
        <f t="shared" si="39"/>
        <v>25582.288649075006</v>
      </c>
      <c r="P105" s="36">
        <f t="shared" si="28"/>
        <v>1.0191907443038781</v>
      </c>
      <c r="Q105" s="203">
        <v>-502.91548494263407</v>
      </c>
      <c r="R105" s="36">
        <f t="shared" si="29"/>
        <v>4.6750929841747708E-3</v>
      </c>
      <c r="S105" s="36">
        <f t="shared" si="30"/>
        <v>-1.0175502863277732E-2</v>
      </c>
      <c r="T105" s="201">
        <v>4668</v>
      </c>
      <c r="U105" s="217">
        <f>SUMIFS([1]okt20!$U$7:$U$362,[1]okt20!$B$7:$B$362,B105)</f>
        <v>125559</v>
      </c>
      <c r="V105" s="4">
        <f>SUMIFS([1]okt20!$V$7:$V$362,[1]okt20!$B$7:$B$362,B105)</f>
        <v>27301.369863013697</v>
      </c>
      <c r="Z105" s="45"/>
      <c r="AA105" s="45"/>
    </row>
    <row r="106" spans="2:29">
      <c r="B106" s="3">
        <v>3012</v>
      </c>
      <c r="C106" t="s">
        <v>127</v>
      </c>
      <c r="D106" s="207">
        <v>26471</v>
      </c>
      <c r="E106" s="37">
        <f t="shared" si="26"/>
        <v>19978.113207547172</v>
      </c>
      <c r="F106" s="177">
        <f t="shared" si="27"/>
        <v>0.79592206737622606</v>
      </c>
      <c r="G106" s="38">
        <f t="shared" si="31"/>
        <v>3073.4858661930257</v>
      </c>
      <c r="H106" s="38">
        <f t="shared" si="32"/>
        <v>4072.3687727057591</v>
      </c>
      <c r="I106" s="38">
        <f t="shared" si="33"/>
        <v>914.34611748718771</v>
      </c>
      <c r="J106" s="39">
        <f t="shared" si="34"/>
        <v>1211.5086056705238</v>
      </c>
      <c r="K106" s="38">
        <f t="shared" si="35"/>
        <v>626.85509752038183</v>
      </c>
      <c r="L106" s="39">
        <f t="shared" si="36"/>
        <v>830.58300421450588</v>
      </c>
      <c r="M106" s="35">
        <f t="shared" si="37"/>
        <v>4902.9517769202648</v>
      </c>
      <c r="N106" s="35">
        <f t="shared" si="38"/>
        <v>31373.951776920265</v>
      </c>
      <c r="O106" s="35">
        <f t="shared" si="39"/>
        <v>23678.454171260575</v>
      </c>
      <c r="P106" s="36">
        <f t="shared" si="28"/>
        <v>0.94334254693998687</v>
      </c>
      <c r="Q106" s="203">
        <v>-142.24090745697958</v>
      </c>
      <c r="R106" s="36">
        <f t="shared" si="29"/>
        <v>-4.0558173251177963E-2</v>
      </c>
      <c r="S106" s="36">
        <f t="shared" si="30"/>
        <v>-1.7386748001394989E-2</v>
      </c>
      <c r="T106" s="201">
        <v>1325</v>
      </c>
      <c r="U106" s="217">
        <f>SUMIFS([1]okt20!$U$7:$U$362,[1]okt20!$B$7:$B$362,B106)</f>
        <v>27590</v>
      </c>
      <c r="V106" s="4">
        <f>SUMIFS([1]okt20!$V$7:$V$362,[1]okt20!$B$7:$B$362,B106)</f>
        <v>20331.613854089905</v>
      </c>
      <c r="Z106" s="45"/>
      <c r="AA106" s="45"/>
    </row>
    <row r="107" spans="2:29">
      <c r="B107" s="3">
        <v>3013</v>
      </c>
      <c r="C107" t="s">
        <v>128</v>
      </c>
      <c r="D107" s="207">
        <v>71441</v>
      </c>
      <c r="E107" s="37">
        <f t="shared" si="26"/>
        <v>19872.322670375521</v>
      </c>
      <c r="F107" s="177">
        <f t="shared" si="27"/>
        <v>0.79170740395031791</v>
      </c>
      <c r="G107" s="38">
        <f t="shared" si="31"/>
        <v>3136.9601884960166</v>
      </c>
      <c r="H107" s="38">
        <f t="shared" si="32"/>
        <v>11277.37187764318</v>
      </c>
      <c r="I107" s="38">
        <f t="shared" si="33"/>
        <v>951.37280549726574</v>
      </c>
      <c r="J107" s="39">
        <f t="shared" si="34"/>
        <v>3420.1852357626703</v>
      </c>
      <c r="K107" s="38">
        <f t="shared" si="35"/>
        <v>663.88178553045987</v>
      </c>
      <c r="L107" s="39">
        <f t="shared" si="36"/>
        <v>2386.6550189820036</v>
      </c>
      <c r="M107" s="35">
        <f t="shared" si="37"/>
        <v>13664.026896625182</v>
      </c>
      <c r="N107" s="35">
        <f t="shared" si="38"/>
        <v>85105.026896625175</v>
      </c>
      <c r="O107" s="35">
        <f t="shared" si="39"/>
        <v>23673.164644401997</v>
      </c>
      <c r="P107" s="36">
        <f t="shared" si="28"/>
        <v>0.94313181376869171</v>
      </c>
      <c r="Q107" s="203">
        <v>-316.23136777949185</v>
      </c>
      <c r="R107" s="36">
        <f t="shared" si="29"/>
        <v>6.0837358644678843E-3</v>
      </c>
      <c r="S107" s="36">
        <f t="shared" si="30"/>
        <v>5.2441666829396889E-3</v>
      </c>
      <c r="T107" s="201">
        <v>3595</v>
      </c>
      <c r="U107" s="217">
        <f>SUMIFS([1]okt20!$U$7:$U$362,[1]okt20!$B$7:$B$362,B107)</f>
        <v>71009</v>
      </c>
      <c r="V107" s="4">
        <f>SUMIFS([1]okt20!$V$7:$V$362,[1]okt20!$B$7:$B$362,B107)</f>
        <v>19768.652561247218</v>
      </c>
      <c r="Z107" s="45"/>
      <c r="AA107" s="45"/>
    </row>
    <row r="108" spans="2:29">
      <c r="B108" s="3">
        <v>3014</v>
      </c>
      <c r="C108" t="s">
        <v>129</v>
      </c>
      <c r="D108" s="207">
        <v>937974</v>
      </c>
      <c r="E108" s="37">
        <f t="shared" si="26"/>
        <v>20940.659046258261</v>
      </c>
      <c r="F108" s="177">
        <f t="shared" si="27"/>
        <v>0.83426960630206903</v>
      </c>
      <c r="G108" s="38">
        <f t="shared" si="31"/>
        <v>2495.9583629663725</v>
      </c>
      <c r="H108" s="38">
        <f t="shared" si="32"/>
        <v>111798.96699398977</v>
      </c>
      <c r="I108" s="38">
        <f t="shared" si="33"/>
        <v>577.45507393830678</v>
      </c>
      <c r="J108" s="39">
        <f t="shared" si="34"/>
        <v>25865.36767184464</v>
      </c>
      <c r="K108" s="38">
        <f t="shared" si="35"/>
        <v>289.96405397150096</v>
      </c>
      <c r="L108" s="39">
        <f t="shared" si="36"/>
        <v>12988.069905491471</v>
      </c>
      <c r="M108" s="35">
        <f t="shared" si="37"/>
        <v>124787.03689948125</v>
      </c>
      <c r="N108" s="35">
        <f t="shared" si="38"/>
        <v>1062761.0368994812</v>
      </c>
      <c r="O108" s="35">
        <f t="shared" si="39"/>
        <v>23726.581463196133</v>
      </c>
      <c r="P108" s="36">
        <f t="shared" si="28"/>
        <v>0.94525992388627922</v>
      </c>
      <c r="Q108" s="203">
        <v>8501.4869608959125</v>
      </c>
      <c r="R108" s="36">
        <f t="shared" si="29"/>
        <v>1.0053018466818636E-3</v>
      </c>
      <c r="S108" s="36">
        <f t="shared" si="30"/>
        <v>-9.5428876173214352E-3</v>
      </c>
      <c r="T108" s="201">
        <v>44792</v>
      </c>
      <c r="U108" s="217">
        <f>SUMIFS([1]okt20!$U$7:$U$362,[1]okt20!$B$7:$B$362,B108)</f>
        <v>937032</v>
      </c>
      <c r="V108" s="4">
        <f>SUMIFS([1]okt20!$V$7:$V$362,[1]okt20!$B$7:$B$362,B108)</f>
        <v>21142.418772563178</v>
      </c>
      <c r="Z108" s="45"/>
      <c r="AA108" s="45"/>
    </row>
    <row r="109" spans="2:29">
      <c r="B109" s="3">
        <v>3015</v>
      </c>
      <c r="C109" t="s">
        <v>130</v>
      </c>
      <c r="D109" s="207">
        <v>75090</v>
      </c>
      <c r="E109" s="37">
        <f t="shared" si="26"/>
        <v>19734.559789750328</v>
      </c>
      <c r="F109" s="177">
        <f t="shared" si="27"/>
        <v>0.78621897190391798</v>
      </c>
      <c r="G109" s="38">
        <f t="shared" si="31"/>
        <v>3219.6179168711319</v>
      </c>
      <c r="H109" s="38">
        <f t="shared" si="32"/>
        <v>12250.646173694657</v>
      </c>
      <c r="I109" s="38">
        <f t="shared" si="33"/>
        <v>999.58981371608309</v>
      </c>
      <c r="J109" s="39">
        <f t="shared" si="34"/>
        <v>3803.4392411896965</v>
      </c>
      <c r="K109" s="38">
        <f t="shared" si="35"/>
        <v>712.09879374927732</v>
      </c>
      <c r="L109" s="39">
        <f t="shared" si="36"/>
        <v>2709.5359102160005</v>
      </c>
      <c r="M109" s="35">
        <f t="shared" si="37"/>
        <v>14960.182083910657</v>
      </c>
      <c r="N109" s="35">
        <f t="shared" si="38"/>
        <v>90050.182083910651</v>
      </c>
      <c r="O109" s="35">
        <f t="shared" si="39"/>
        <v>23666.276500370735</v>
      </c>
      <c r="P109" s="36">
        <f t="shared" si="28"/>
        <v>0.94285739216637154</v>
      </c>
      <c r="Q109" s="203">
        <v>1068.3576204725978</v>
      </c>
      <c r="R109" s="36">
        <f t="shared" si="29"/>
        <v>-1.8687924725561945E-2</v>
      </c>
      <c r="S109" s="36">
        <f t="shared" si="30"/>
        <v>-2.0751130140067964E-2</v>
      </c>
      <c r="T109" s="201">
        <v>3805</v>
      </c>
      <c r="U109" s="217">
        <f>SUMIFS([1]okt20!$U$7:$U$362,[1]okt20!$B$7:$B$362,B109)</f>
        <v>76520</v>
      </c>
      <c r="V109" s="4">
        <f>SUMIFS([1]okt20!$V$7:$V$362,[1]okt20!$B$7:$B$362,B109)</f>
        <v>20152.752172767974</v>
      </c>
      <c r="Z109" s="45"/>
      <c r="AA109" s="45"/>
    </row>
    <row r="110" spans="2:29">
      <c r="B110" s="3">
        <v>3016</v>
      </c>
      <c r="C110" t="s">
        <v>131</v>
      </c>
      <c r="D110" s="207">
        <v>174235</v>
      </c>
      <c r="E110" s="37">
        <f t="shared" si="26"/>
        <v>21106.602059357963</v>
      </c>
      <c r="F110" s="177">
        <f t="shared" si="27"/>
        <v>0.8408807264154069</v>
      </c>
      <c r="G110" s="38">
        <f t="shared" si="31"/>
        <v>2396.3925551065513</v>
      </c>
      <c r="H110" s="38">
        <f t="shared" si="32"/>
        <v>19782.220542404582</v>
      </c>
      <c r="I110" s="38">
        <f t="shared" si="33"/>
        <v>519.37501935341095</v>
      </c>
      <c r="J110" s="39">
        <f t="shared" si="34"/>
        <v>4287.4407847624079</v>
      </c>
      <c r="K110" s="38">
        <f t="shared" si="35"/>
        <v>231.88399938660513</v>
      </c>
      <c r="L110" s="39">
        <f t="shared" si="36"/>
        <v>1914.2024149364254</v>
      </c>
      <c r="M110" s="35">
        <f t="shared" si="37"/>
        <v>21696.422957341008</v>
      </c>
      <c r="N110" s="35">
        <f t="shared" si="38"/>
        <v>195931.42295734101</v>
      </c>
      <c r="O110" s="35">
        <f t="shared" si="39"/>
        <v>23734.878613851124</v>
      </c>
      <c r="P110" s="36">
        <f t="shared" si="28"/>
        <v>0.94559047989194633</v>
      </c>
      <c r="Q110" s="203">
        <v>-2872.3042951375865</v>
      </c>
      <c r="R110" s="36">
        <f t="shared" si="29"/>
        <v>4.733080469581212E-2</v>
      </c>
      <c r="S110" s="36">
        <f t="shared" si="30"/>
        <v>4.4158997292130069E-2</v>
      </c>
      <c r="T110" s="201">
        <v>8255</v>
      </c>
      <c r="U110" s="217">
        <f>SUMIFS([1]okt20!$U$7:$U$362,[1]okt20!$B$7:$B$362,B110)</f>
        <v>166361</v>
      </c>
      <c r="V110" s="4">
        <f>SUMIFS([1]okt20!$V$7:$V$362,[1]okt20!$B$7:$B$362,B110)</f>
        <v>20213.973268529768</v>
      </c>
      <c r="Z110" s="45"/>
      <c r="AA110" s="45"/>
    </row>
    <row r="111" spans="2:29">
      <c r="B111" s="3">
        <v>3017</v>
      </c>
      <c r="C111" t="s">
        <v>132</v>
      </c>
      <c r="D111" s="207">
        <v>164828</v>
      </c>
      <c r="E111" s="37">
        <f t="shared" si="26"/>
        <v>21953.649440596695</v>
      </c>
      <c r="F111" s="177">
        <f t="shared" si="27"/>
        <v>0.87462684126805779</v>
      </c>
      <c r="G111" s="38">
        <f t="shared" si="31"/>
        <v>1888.1641263633121</v>
      </c>
      <c r="H111" s="38">
        <f t="shared" si="32"/>
        <v>14176.336260735747</v>
      </c>
      <c r="I111" s="38">
        <f t="shared" si="33"/>
        <v>222.90843591985484</v>
      </c>
      <c r="J111" s="39">
        <f t="shared" si="34"/>
        <v>1673.5965368862701</v>
      </c>
      <c r="K111" s="38">
        <f t="shared" si="35"/>
        <v>-64.582584046950984</v>
      </c>
      <c r="L111" s="39">
        <f t="shared" si="36"/>
        <v>-484.88604102450802</v>
      </c>
      <c r="M111" s="35">
        <f t="shared" si="37"/>
        <v>13691.450219711238</v>
      </c>
      <c r="N111" s="35">
        <f t="shared" si="38"/>
        <v>178519.45021971123</v>
      </c>
      <c r="O111" s="35">
        <f t="shared" si="39"/>
        <v>23777.230982913057</v>
      </c>
      <c r="P111" s="36">
        <f t="shared" si="28"/>
        <v>0.94727778563457876</v>
      </c>
      <c r="Q111" s="203">
        <v>24.163446651356935</v>
      </c>
      <c r="R111" s="36">
        <f t="shared" si="29"/>
        <v>-1.435798018962227E-3</v>
      </c>
      <c r="S111" s="36">
        <f t="shared" si="30"/>
        <v>3.0862028957093393E-3</v>
      </c>
      <c r="T111" s="201">
        <v>7508</v>
      </c>
      <c r="U111" s="217">
        <f>SUMIFS([1]okt20!$U$7:$U$362,[1]okt20!$B$7:$B$362,B111)</f>
        <v>165065</v>
      </c>
      <c r="V111" s="4">
        <f>SUMIFS([1]okt20!$V$7:$V$362,[1]okt20!$B$7:$B$362,B111)</f>
        <v>21886.104481569877</v>
      </c>
      <c r="Z111" s="45"/>
      <c r="AA111" s="45"/>
    </row>
    <row r="112" spans="2:29">
      <c r="B112" s="3">
        <v>3018</v>
      </c>
      <c r="C112" t="s">
        <v>133</v>
      </c>
      <c r="D112" s="207">
        <v>118947</v>
      </c>
      <c r="E112" s="37">
        <f t="shared" si="26"/>
        <v>20736.924686192469</v>
      </c>
      <c r="F112" s="177">
        <f t="shared" si="27"/>
        <v>0.82615289020508154</v>
      </c>
      <c r="G112" s="38">
        <f t="shared" si="31"/>
        <v>2618.1989790058474</v>
      </c>
      <c r="H112" s="38">
        <f t="shared" si="32"/>
        <v>15017.989343577541</v>
      </c>
      <c r="I112" s="38">
        <f t="shared" si="33"/>
        <v>648.76209996133377</v>
      </c>
      <c r="J112" s="39">
        <f t="shared" si="34"/>
        <v>3721.2994053782104</v>
      </c>
      <c r="K112" s="38">
        <f t="shared" si="35"/>
        <v>361.27107999452795</v>
      </c>
      <c r="L112" s="39">
        <f t="shared" si="36"/>
        <v>2072.2509148486124</v>
      </c>
      <c r="M112" s="35">
        <f t="shared" si="37"/>
        <v>17090.240258426154</v>
      </c>
      <c r="N112" s="35">
        <f t="shared" si="38"/>
        <v>136037.24025842614</v>
      </c>
      <c r="O112" s="35">
        <f t="shared" si="39"/>
        <v>23716.394745192843</v>
      </c>
      <c r="P112" s="36">
        <f t="shared" si="28"/>
        <v>0.94485408808142979</v>
      </c>
      <c r="Q112" s="203">
        <v>-47.207920885459316</v>
      </c>
      <c r="R112" s="36">
        <f t="shared" si="29"/>
        <v>2.0899134853062346E-2</v>
      </c>
      <c r="S112" s="36">
        <f t="shared" si="30"/>
        <v>-4.5521511099758973E-3</v>
      </c>
      <c r="T112" s="201">
        <v>5736</v>
      </c>
      <c r="U112" s="217">
        <f>SUMIFS([1]okt20!$U$7:$U$362,[1]okt20!$B$7:$B$362,B112)</f>
        <v>116512</v>
      </c>
      <c r="V112" s="4">
        <f>SUMIFS([1]okt20!$V$7:$V$362,[1]okt20!$B$7:$B$362,B112)</f>
        <v>20831.753978187018</v>
      </c>
      <c r="Z112" s="45"/>
      <c r="AA112" s="45"/>
    </row>
    <row r="113" spans="2:27">
      <c r="B113" s="3">
        <v>3019</v>
      </c>
      <c r="C113" t="s">
        <v>134</v>
      </c>
      <c r="D113" s="207">
        <v>443926</v>
      </c>
      <c r="E113" s="37">
        <f t="shared" si="26"/>
        <v>24605.143553929716</v>
      </c>
      <c r="F113" s="177">
        <f t="shared" si="27"/>
        <v>0.98026157535909642</v>
      </c>
      <c r="G113" s="38">
        <f t="shared" si="31"/>
        <v>297.26765836349949</v>
      </c>
      <c r="H113" s="38">
        <f t="shared" si="32"/>
        <v>5363.3030921942582</v>
      </c>
      <c r="I113" s="38">
        <f t="shared" si="33"/>
        <v>0</v>
      </c>
      <c r="J113" s="39">
        <f t="shared" si="34"/>
        <v>0</v>
      </c>
      <c r="K113" s="38">
        <f t="shared" si="35"/>
        <v>-287.49101996680582</v>
      </c>
      <c r="L113" s="39">
        <f t="shared" si="36"/>
        <v>-5186.9129822411105</v>
      </c>
      <c r="M113" s="35">
        <f t="shared" si="37"/>
        <v>176.39010995314766</v>
      </c>
      <c r="N113" s="35">
        <f t="shared" si="38"/>
        <v>444102.39010995312</v>
      </c>
      <c r="O113" s="35">
        <f t="shared" si="39"/>
        <v>24614.920192326412</v>
      </c>
      <c r="P113" s="36">
        <f t="shared" si="28"/>
        <v>0.98065107371481441</v>
      </c>
      <c r="Q113" s="203">
        <v>-162.58979848650961</v>
      </c>
      <c r="R113" s="36">
        <f t="shared" si="29"/>
        <v>-7.5851908816750458E-3</v>
      </c>
      <c r="S113" s="36">
        <f t="shared" si="30"/>
        <v>-1.9576457281619455E-2</v>
      </c>
      <c r="T113" s="201">
        <v>18042</v>
      </c>
      <c r="U113" s="217">
        <f>SUMIFS([1]okt20!$U$7:$U$362,[1]okt20!$B$7:$B$362,B113)</f>
        <v>447319</v>
      </c>
      <c r="V113" s="4">
        <f>SUMIFS([1]okt20!$V$7:$V$362,[1]okt20!$B$7:$B$362,B113)</f>
        <v>25096.442998204668</v>
      </c>
      <c r="Z113" s="45"/>
      <c r="AA113" s="45"/>
    </row>
    <row r="114" spans="2:27">
      <c r="B114" s="142">
        <v>3020</v>
      </c>
      <c r="C114" s="34" t="s">
        <v>135</v>
      </c>
      <c r="D114" s="207">
        <v>1662736</v>
      </c>
      <c r="E114" s="37">
        <f t="shared" si="26"/>
        <v>28045.068141951157</v>
      </c>
      <c r="F114" s="177">
        <f t="shared" si="27"/>
        <v>1.1173071442410483</v>
      </c>
      <c r="G114" s="38">
        <f t="shared" si="31"/>
        <v>-1766.6870944493646</v>
      </c>
      <c r="H114" s="38">
        <f t="shared" si="32"/>
        <v>-104743.34445571393</v>
      </c>
      <c r="I114" s="38">
        <f t="shared" si="33"/>
        <v>0</v>
      </c>
      <c r="J114" s="39">
        <f t="shared" si="34"/>
        <v>0</v>
      </c>
      <c r="K114" s="38">
        <f t="shared" si="35"/>
        <v>-287.49101996680582</v>
      </c>
      <c r="L114" s="39">
        <f t="shared" si="36"/>
        <v>-17044.767591791984</v>
      </c>
      <c r="M114" s="35">
        <f t="shared" si="37"/>
        <v>-121788.11204750591</v>
      </c>
      <c r="N114" s="35">
        <f t="shared" si="38"/>
        <v>1540947.887952494</v>
      </c>
      <c r="O114" s="35">
        <f t="shared" si="39"/>
        <v>25990.890027534981</v>
      </c>
      <c r="P114" s="36">
        <f t="shared" si="28"/>
        <v>1.0354693012675948</v>
      </c>
      <c r="Q114" s="203">
        <v>187.82680563851318</v>
      </c>
      <c r="R114" s="198">
        <f t="shared" si="29"/>
        <v>-7.8232722470395755E-3</v>
      </c>
      <c r="S114" s="199">
        <f t="shared" si="30"/>
        <v>-2.2114847700774255E-2</v>
      </c>
      <c r="T114" s="201">
        <v>59288</v>
      </c>
      <c r="U114" s="217">
        <f>SUMIFS([1]okt20!$U$7:$U$362,[1]okt20!$B$7:$B$362,B114)</f>
        <v>1675846.6042291615</v>
      </c>
      <c r="V114" s="4">
        <f>SUMIFS([1]okt20!$V$7:$V$362,[1]okt20!$B$7:$B$362,B114)</f>
        <v>28679.306640468931</v>
      </c>
      <c r="W114" s="145"/>
      <c r="X114" s="145"/>
      <c r="Y114" s="45"/>
      <c r="Z114" s="45"/>
      <c r="AA114" s="45"/>
    </row>
    <row r="115" spans="2:27">
      <c r="B115" s="142">
        <v>3021</v>
      </c>
      <c r="C115" s="34" t="s">
        <v>136</v>
      </c>
      <c r="D115" s="207">
        <v>482903</v>
      </c>
      <c r="E115" s="37">
        <f t="shared" si="26"/>
        <v>23626.54728704927</v>
      </c>
      <c r="F115" s="177">
        <f t="shared" si="27"/>
        <v>0.94127459216551335</v>
      </c>
      <c r="G115" s="38">
        <f t="shared" si="31"/>
        <v>884.425418491767</v>
      </c>
      <c r="H115" s="38">
        <f t="shared" si="32"/>
        <v>18076.771128553228</v>
      </c>
      <c r="I115" s="38">
        <f t="shared" si="33"/>
        <v>0</v>
      </c>
      <c r="J115" s="39">
        <f t="shared" si="34"/>
        <v>0</v>
      </c>
      <c r="K115" s="38">
        <f t="shared" si="35"/>
        <v>-287.49101996680582</v>
      </c>
      <c r="L115" s="39">
        <f t="shared" si="36"/>
        <v>-5876.0289571015446</v>
      </c>
      <c r="M115" s="35">
        <f t="shared" si="37"/>
        <v>12200.742171451682</v>
      </c>
      <c r="N115" s="35">
        <f t="shared" si="38"/>
        <v>495103.74217145168</v>
      </c>
      <c r="O115" s="35">
        <f t="shared" si="39"/>
        <v>24223.481685574228</v>
      </c>
      <c r="P115" s="36">
        <f t="shared" si="28"/>
        <v>0.96505628043738101</v>
      </c>
      <c r="Q115" s="203">
        <v>-53.254755086298246</v>
      </c>
      <c r="R115" s="198">
        <f t="shared" si="29"/>
        <v>6.0470871581265852E-3</v>
      </c>
      <c r="S115" s="199">
        <f t="shared" si="30"/>
        <v>-8.7687146538305959E-3</v>
      </c>
      <c r="T115" s="201">
        <v>20439</v>
      </c>
      <c r="U115" s="217">
        <f>SUMIFS([1]okt20!$U$7:$U$362,[1]okt20!$B$7:$B$362,B115)</f>
        <v>480000.39577083848</v>
      </c>
      <c r="V115" s="4">
        <f>SUMIFS([1]okt20!$V$7:$V$362,[1]okt20!$B$7:$B$362,B115)</f>
        <v>23835.554462748954</v>
      </c>
      <c r="W115" s="145"/>
      <c r="X115" s="145"/>
      <c r="Y115" s="45"/>
      <c r="Z115" s="45"/>
      <c r="AA115" s="45"/>
    </row>
    <row r="116" spans="2:27">
      <c r="B116" s="3">
        <v>3022</v>
      </c>
      <c r="C116" t="s">
        <v>137</v>
      </c>
      <c r="D116" s="207">
        <v>483220</v>
      </c>
      <c r="E116" s="37">
        <f t="shared" si="26"/>
        <v>30435.220759589341</v>
      </c>
      <c r="F116" s="177">
        <f t="shared" si="27"/>
        <v>1.2125301111454814</v>
      </c>
      <c r="G116" s="38">
        <f t="shared" si="31"/>
        <v>-3200.7786650322755</v>
      </c>
      <c r="H116" s="38">
        <f t="shared" si="32"/>
        <v>-50818.762864717442</v>
      </c>
      <c r="I116" s="38">
        <f t="shared" si="33"/>
        <v>0</v>
      </c>
      <c r="J116" s="39">
        <f t="shared" si="34"/>
        <v>0</v>
      </c>
      <c r="K116" s="38">
        <f t="shared" si="35"/>
        <v>-287.49101996680582</v>
      </c>
      <c r="L116" s="39">
        <f t="shared" si="36"/>
        <v>-4564.4949240129754</v>
      </c>
      <c r="M116" s="35">
        <f t="shared" si="37"/>
        <v>-55383.257788730421</v>
      </c>
      <c r="N116" s="35">
        <f t="shared" si="38"/>
        <v>427836.74221126956</v>
      </c>
      <c r="O116" s="35">
        <f t="shared" si="39"/>
        <v>26946.951074590259</v>
      </c>
      <c r="P116" s="36">
        <f t="shared" si="28"/>
        <v>1.0735584880293683</v>
      </c>
      <c r="Q116" s="203">
        <v>-1495.0149002644248</v>
      </c>
      <c r="R116" s="198">
        <f t="shared" si="29"/>
        <v>-8.5679816822460588E-3</v>
      </c>
      <c r="S116" s="198">
        <f t="shared" si="30"/>
        <v>-1.5811548736781606E-2</v>
      </c>
      <c r="T116" s="201">
        <v>15877</v>
      </c>
      <c r="U116" s="217">
        <f>SUMIFS([1]okt20!$U$7:$U$362,[1]okt20!$B$7:$B$362,B116)</f>
        <v>487396</v>
      </c>
      <c r="V116" s="4">
        <f>SUMIFS([1]okt20!$V$7:$V$362,[1]okt20!$B$7:$B$362,B116)</f>
        <v>30924.179937821205</v>
      </c>
      <c r="X116" s="42"/>
      <c r="Y116" s="44"/>
      <c r="Z116" s="45"/>
      <c r="AA116" s="45"/>
    </row>
    <row r="117" spans="2:27">
      <c r="B117" s="3">
        <v>3023</v>
      </c>
      <c r="C117" t="s">
        <v>138</v>
      </c>
      <c r="D117" s="207">
        <v>504479</v>
      </c>
      <c r="E117" s="37">
        <f t="shared" si="26"/>
        <v>25717.730424143556</v>
      </c>
      <c r="F117" s="177">
        <f t="shared" si="27"/>
        <v>1.0245867041976753</v>
      </c>
      <c r="G117" s="38">
        <f t="shared" si="31"/>
        <v>-370.28446376480423</v>
      </c>
      <c r="H117" s="38">
        <f t="shared" si="32"/>
        <v>-7263.5000412104</v>
      </c>
      <c r="I117" s="38">
        <f t="shared" si="33"/>
        <v>0</v>
      </c>
      <c r="J117" s="39">
        <f t="shared" si="34"/>
        <v>0</v>
      </c>
      <c r="K117" s="38">
        <f t="shared" si="35"/>
        <v>-287.49101996680582</v>
      </c>
      <c r="L117" s="39">
        <f t="shared" si="36"/>
        <v>-5639.4238476688633</v>
      </c>
      <c r="M117" s="35">
        <f t="shared" si="37"/>
        <v>-12902.923888879264</v>
      </c>
      <c r="N117" s="35">
        <f t="shared" si="38"/>
        <v>491576.07611112075</v>
      </c>
      <c r="O117" s="35">
        <f t="shared" si="39"/>
        <v>25059.95494041195</v>
      </c>
      <c r="P117" s="36">
        <f t="shared" si="28"/>
        <v>0.99838112525024614</v>
      </c>
      <c r="Q117" s="203">
        <v>-723.17321178980637</v>
      </c>
      <c r="R117" s="198">
        <f t="shared" si="29"/>
        <v>-1.823301832448506E-2</v>
      </c>
      <c r="S117" s="198">
        <f t="shared" si="30"/>
        <v>-2.4639328155972917E-2</v>
      </c>
      <c r="T117" s="201">
        <v>19616</v>
      </c>
      <c r="U117" s="217">
        <f>SUMIFS([1]okt20!$U$7:$U$362,[1]okt20!$B$7:$B$362,B117)</f>
        <v>513848</v>
      </c>
      <c r="V117" s="4">
        <f>SUMIFS([1]okt20!$V$7:$V$362,[1]okt20!$B$7:$B$362,B117)</f>
        <v>26367.405582922824</v>
      </c>
      <c r="X117" s="42"/>
      <c r="Y117" s="44"/>
      <c r="Z117" s="45"/>
      <c r="AA117" s="45"/>
    </row>
    <row r="118" spans="2:27">
      <c r="B118" s="3">
        <v>3024</v>
      </c>
      <c r="C118" t="s">
        <v>139</v>
      </c>
      <c r="D118" s="207">
        <v>5179648</v>
      </c>
      <c r="E118" s="37">
        <f t="shared" si="26"/>
        <v>40551.220925225673</v>
      </c>
      <c r="F118" s="177">
        <f t="shared" si="27"/>
        <v>1.6155485384497106</v>
      </c>
      <c r="G118" s="38">
        <f t="shared" si="31"/>
        <v>-9270.3787644140739</v>
      </c>
      <c r="H118" s="38">
        <f t="shared" si="32"/>
        <v>-1184114.7499573741</v>
      </c>
      <c r="I118" s="38">
        <f t="shared" si="33"/>
        <v>0</v>
      </c>
      <c r="J118" s="39">
        <f t="shared" si="34"/>
        <v>0</v>
      </c>
      <c r="K118" s="38">
        <f t="shared" si="35"/>
        <v>-287.49101996680582</v>
      </c>
      <c r="L118" s="39">
        <f t="shared" si="36"/>
        <v>-36721.51547138008</v>
      </c>
      <c r="M118" s="35">
        <f t="shared" si="37"/>
        <v>-1220836.265428754</v>
      </c>
      <c r="N118" s="35">
        <f t="shared" si="38"/>
        <v>3958811.734571246</v>
      </c>
      <c r="O118" s="35">
        <f t="shared" si="39"/>
        <v>30993.351140844792</v>
      </c>
      <c r="P118" s="36">
        <f t="shared" si="28"/>
        <v>1.2347658589510599</v>
      </c>
      <c r="Q118" s="203">
        <v>-41580.331235477002</v>
      </c>
      <c r="R118" s="198">
        <f t="shared" si="29"/>
        <v>-3.6457315041644428E-2</v>
      </c>
      <c r="S118" s="198">
        <f t="shared" si="30"/>
        <v>-4.3171057121585282E-2</v>
      </c>
      <c r="T118" s="201">
        <v>127731</v>
      </c>
      <c r="U118" s="217">
        <f>SUMIFS([1]okt20!$U$7:$U$362,[1]okt20!$B$7:$B$362,B118)</f>
        <v>5375629</v>
      </c>
      <c r="V118" s="4">
        <f>SUMIFS([1]okt20!$V$7:$V$362,[1]okt20!$B$7:$B$362,B118)</f>
        <v>42380.846887047563</v>
      </c>
      <c r="X118" s="42"/>
      <c r="Y118" s="44"/>
      <c r="Z118" s="45"/>
      <c r="AA118" s="45"/>
    </row>
    <row r="119" spans="2:27">
      <c r="B119" s="3">
        <v>3025</v>
      </c>
      <c r="C119" t="s">
        <v>140</v>
      </c>
      <c r="D119" s="207">
        <v>3171686</v>
      </c>
      <c r="E119" s="37">
        <f t="shared" si="26"/>
        <v>33583.782467360572</v>
      </c>
      <c r="F119" s="177">
        <f t="shared" si="27"/>
        <v>1.3379678698405417</v>
      </c>
      <c r="G119" s="38">
        <f t="shared" si="31"/>
        <v>-5089.9156896950135</v>
      </c>
      <c r="H119" s="38">
        <f t="shared" si="32"/>
        <v>-480696.72765048675</v>
      </c>
      <c r="I119" s="38">
        <f t="shared" si="33"/>
        <v>0</v>
      </c>
      <c r="J119" s="39">
        <f t="shared" si="34"/>
        <v>0</v>
      </c>
      <c r="K119" s="38">
        <f t="shared" si="35"/>
        <v>-287.49101996680582</v>
      </c>
      <c r="L119" s="39">
        <f t="shared" si="36"/>
        <v>-27150.939416685109</v>
      </c>
      <c r="M119" s="35">
        <f t="shared" si="37"/>
        <v>-507847.66706717183</v>
      </c>
      <c r="N119" s="35">
        <f t="shared" si="38"/>
        <v>2663838.332932828</v>
      </c>
      <c r="O119" s="35">
        <f t="shared" si="39"/>
        <v>28206.375757698755</v>
      </c>
      <c r="P119" s="36">
        <f t="shared" si="28"/>
        <v>1.1237335915073925</v>
      </c>
      <c r="Q119" s="203">
        <v>-7917.0017381035141</v>
      </c>
      <c r="R119" s="198">
        <f t="shared" si="29"/>
        <v>-1.305799139942182E-3</v>
      </c>
      <c r="S119" s="198">
        <f t="shared" si="30"/>
        <v>-9.363792819121558E-3</v>
      </c>
      <c r="T119" s="201">
        <v>94441</v>
      </c>
      <c r="U119" s="217">
        <f>SUMIFS([1]okt20!$U$7:$U$362,[1]okt20!$B$7:$B$362,B119)</f>
        <v>3175833</v>
      </c>
      <c r="V119" s="4">
        <f>SUMIFS([1]okt20!$V$7:$V$362,[1]okt20!$B$7:$B$362,B119)</f>
        <v>33901.226528891217</v>
      </c>
      <c r="X119" s="42"/>
      <c r="Y119" s="44"/>
      <c r="Z119" s="45"/>
      <c r="AA119" s="45"/>
    </row>
    <row r="120" spans="2:27">
      <c r="B120" s="3">
        <v>3026</v>
      </c>
      <c r="C120" t="s">
        <v>141</v>
      </c>
      <c r="D120" s="207">
        <v>346268</v>
      </c>
      <c r="E120" s="37">
        <f t="shared" si="26"/>
        <v>19911.903392754459</v>
      </c>
      <c r="F120" s="177">
        <f t="shared" si="27"/>
        <v>0.79328428811634555</v>
      </c>
      <c r="G120" s="38">
        <f t="shared" si="31"/>
        <v>3113.2117550686539</v>
      </c>
      <c r="H120" s="38">
        <f t="shared" si="32"/>
        <v>54138.75242064389</v>
      </c>
      <c r="I120" s="38">
        <f t="shared" si="33"/>
        <v>937.51955266463744</v>
      </c>
      <c r="J120" s="39">
        <f t="shared" si="34"/>
        <v>16303.465020838044</v>
      </c>
      <c r="K120" s="38">
        <f t="shared" si="35"/>
        <v>650.02853269783168</v>
      </c>
      <c r="L120" s="39">
        <f t="shared" si="36"/>
        <v>11303.996183615292</v>
      </c>
      <c r="M120" s="35">
        <f t="shared" si="37"/>
        <v>65442.748604259185</v>
      </c>
      <c r="N120" s="35">
        <f t="shared" si="38"/>
        <v>411710.74860425916</v>
      </c>
      <c r="O120" s="35">
        <f t="shared" si="39"/>
        <v>23675.143680520938</v>
      </c>
      <c r="P120" s="36">
        <f t="shared" si="28"/>
        <v>0.94321065797699277</v>
      </c>
      <c r="Q120" s="203">
        <v>-557.53330617122265</v>
      </c>
      <c r="R120" s="198">
        <f t="shared" si="29"/>
        <v>-1.8190690408886295E-4</v>
      </c>
      <c r="S120" s="198">
        <f t="shared" si="30"/>
        <v>-1.2658072873140728E-2</v>
      </c>
      <c r="T120" s="201">
        <v>17390</v>
      </c>
      <c r="U120" s="217">
        <f>SUMIFS([1]okt20!$U$7:$U$362,[1]okt20!$B$7:$B$362,B120)</f>
        <v>346331</v>
      </c>
      <c r="V120" s="4">
        <f>SUMIFS([1]okt20!$V$7:$V$362,[1]okt20!$B$7:$B$362,B120)</f>
        <v>20167.18104000466</v>
      </c>
      <c r="X120" s="42"/>
      <c r="Y120" s="44"/>
      <c r="Z120" s="45"/>
      <c r="AA120" s="45"/>
    </row>
    <row r="121" spans="2:27">
      <c r="B121" s="3">
        <v>3027</v>
      </c>
      <c r="C121" t="s">
        <v>142</v>
      </c>
      <c r="D121" s="207">
        <v>469016</v>
      </c>
      <c r="E121" s="37">
        <f t="shared" si="26"/>
        <v>25311.171073934162</v>
      </c>
      <c r="F121" s="177">
        <f t="shared" si="27"/>
        <v>1.0083895010299833</v>
      </c>
      <c r="G121" s="38">
        <f t="shared" si="31"/>
        <v>-126.34885363916764</v>
      </c>
      <c r="H121" s="38">
        <f t="shared" si="32"/>
        <v>-2341.2442579337762</v>
      </c>
      <c r="I121" s="38">
        <f t="shared" si="33"/>
        <v>0</v>
      </c>
      <c r="J121" s="39">
        <f t="shared" si="34"/>
        <v>0</v>
      </c>
      <c r="K121" s="38">
        <f t="shared" si="35"/>
        <v>-287.49101996680582</v>
      </c>
      <c r="L121" s="39">
        <f t="shared" si="36"/>
        <v>-5327.2085999849123</v>
      </c>
      <c r="M121" s="35">
        <f t="shared" si="37"/>
        <v>-7668.4528579186881</v>
      </c>
      <c r="N121" s="35">
        <f t="shared" si="38"/>
        <v>461347.54714208131</v>
      </c>
      <c r="O121" s="35">
        <f t="shared" si="39"/>
        <v>24897.33120032819</v>
      </c>
      <c r="P121" s="36">
        <f t="shared" si="28"/>
        <v>0.99190224398316917</v>
      </c>
      <c r="Q121" s="203">
        <v>502.90352699503819</v>
      </c>
      <c r="R121" s="198">
        <f t="shared" si="29"/>
        <v>1.9768483488576374E-2</v>
      </c>
      <c r="S121" s="198">
        <f t="shared" si="30"/>
        <v>-5.3883277733214423E-4</v>
      </c>
      <c r="T121" s="201">
        <v>18530</v>
      </c>
      <c r="U121" s="217">
        <f>SUMIFS([1]okt20!$U$7:$U$362,[1]okt20!$B$7:$B$362,B121)</f>
        <v>459924</v>
      </c>
      <c r="V121" s="4">
        <f>SUMIFS([1]okt20!$V$7:$V$362,[1]okt20!$B$7:$B$362,B121)</f>
        <v>25324.816915368097</v>
      </c>
      <c r="X121" s="42"/>
      <c r="Y121" s="44"/>
      <c r="Z121" s="45"/>
      <c r="AA121" s="45"/>
    </row>
    <row r="122" spans="2:27">
      <c r="B122" s="3">
        <v>3028</v>
      </c>
      <c r="C122" t="s">
        <v>143</v>
      </c>
      <c r="D122" s="207">
        <v>234736</v>
      </c>
      <c r="E122" s="37">
        <f t="shared" si="26"/>
        <v>21128.352835283527</v>
      </c>
      <c r="F122" s="177">
        <f t="shared" si="27"/>
        <v>0.84174727083638712</v>
      </c>
      <c r="G122" s="38">
        <f t="shared" si="31"/>
        <v>2383.3420895512127</v>
      </c>
      <c r="H122" s="38">
        <f t="shared" si="32"/>
        <v>26478.930614913974</v>
      </c>
      <c r="I122" s="38">
        <f t="shared" si="33"/>
        <v>511.76224777946351</v>
      </c>
      <c r="J122" s="39">
        <f t="shared" si="34"/>
        <v>5685.67857282984</v>
      </c>
      <c r="K122" s="38">
        <f t="shared" si="35"/>
        <v>224.27122781265768</v>
      </c>
      <c r="L122" s="39">
        <f t="shared" si="36"/>
        <v>2491.6533409986268</v>
      </c>
      <c r="M122" s="35">
        <f t="shared" si="37"/>
        <v>28970.5839559126</v>
      </c>
      <c r="N122" s="35">
        <f t="shared" si="38"/>
        <v>263706.58395591262</v>
      </c>
      <c r="O122" s="35">
        <f t="shared" si="39"/>
        <v>23735.966152647401</v>
      </c>
      <c r="P122" s="36">
        <f t="shared" si="28"/>
        <v>0.94563380711299527</v>
      </c>
      <c r="Q122" s="203">
        <v>674.38171181358848</v>
      </c>
      <c r="R122" s="198">
        <f t="shared" si="29"/>
        <v>-2.2686679018256762E-2</v>
      </c>
      <c r="S122" s="198">
        <f t="shared" si="30"/>
        <v>-3.0075906647641665E-2</v>
      </c>
      <c r="T122" s="201">
        <v>11110</v>
      </c>
      <c r="U122" s="217">
        <f>SUMIFS([1]okt20!$U$7:$U$362,[1]okt20!$B$7:$B$362,B122)</f>
        <v>240185</v>
      </c>
      <c r="V122" s="4">
        <f>SUMIFS([1]okt20!$V$7:$V$362,[1]okt20!$B$7:$B$362,B122)</f>
        <v>21783.511699619081</v>
      </c>
      <c r="X122" s="42"/>
      <c r="Y122" s="44"/>
      <c r="Z122" s="45"/>
      <c r="AA122" s="45"/>
    </row>
    <row r="123" spans="2:27">
      <c r="B123" s="3">
        <v>3029</v>
      </c>
      <c r="C123" t="s">
        <v>144</v>
      </c>
      <c r="D123" s="207">
        <v>1065632</v>
      </c>
      <c r="E123" s="37">
        <f t="shared" si="26"/>
        <v>25702.653159671972</v>
      </c>
      <c r="F123" s="177">
        <f t="shared" si="27"/>
        <v>1.0239860304811972</v>
      </c>
      <c r="G123" s="38">
        <f t="shared" si="31"/>
        <v>-361.23810508185414</v>
      </c>
      <c r="H123" s="38">
        <f t="shared" si="32"/>
        <v>-14976.931836693673</v>
      </c>
      <c r="I123" s="38">
        <f t="shared" si="33"/>
        <v>0</v>
      </c>
      <c r="J123" s="39">
        <f t="shared" si="34"/>
        <v>0</v>
      </c>
      <c r="K123" s="38">
        <f t="shared" si="35"/>
        <v>-287.49101996680582</v>
      </c>
      <c r="L123" s="39">
        <f t="shared" si="36"/>
        <v>-11919.37768782377</v>
      </c>
      <c r="M123" s="35">
        <f t="shared" si="37"/>
        <v>-26896.309524517441</v>
      </c>
      <c r="N123" s="35">
        <f t="shared" si="38"/>
        <v>1038735.6904754826</v>
      </c>
      <c r="O123" s="35">
        <f t="shared" si="39"/>
        <v>25053.924034623313</v>
      </c>
      <c r="P123" s="36">
        <f t="shared" si="28"/>
        <v>0.99814085576365463</v>
      </c>
      <c r="Q123" s="203">
        <v>-528.9285359301648</v>
      </c>
      <c r="R123" s="198">
        <f t="shared" si="29"/>
        <v>1.3220148175193586E-2</v>
      </c>
      <c r="S123" s="198">
        <f t="shared" si="30"/>
        <v>-1.9869578805732931E-2</v>
      </c>
      <c r="T123" s="201">
        <v>41460</v>
      </c>
      <c r="U123" s="217">
        <f>SUMIFS([1]okt20!$U$7:$U$362,[1]okt20!$B$7:$B$362,B123)</f>
        <v>1051728</v>
      </c>
      <c r="V123" s="4">
        <f>SUMIFS([1]okt20!$V$7:$V$362,[1]okt20!$B$7:$B$362,B123)</f>
        <v>26223.707175983644</v>
      </c>
      <c r="X123" s="42"/>
      <c r="Y123" s="44"/>
      <c r="Z123" s="45"/>
      <c r="AA123" s="45"/>
    </row>
    <row r="124" spans="2:27">
      <c r="B124" s="142">
        <v>3030</v>
      </c>
      <c r="C124" s="34" t="s">
        <v>145</v>
      </c>
      <c r="D124" s="207">
        <v>2175599</v>
      </c>
      <c r="E124" s="37">
        <f t="shared" si="26"/>
        <v>25302.664480187941</v>
      </c>
      <c r="F124" s="177">
        <f t="shared" si="27"/>
        <v>1.0080506008740733</v>
      </c>
      <c r="G124" s="38">
        <f t="shared" si="31"/>
        <v>-121.24489739143536</v>
      </c>
      <c r="H124" s="38">
        <f t="shared" si="32"/>
        <v>-10425.000012407787</v>
      </c>
      <c r="I124" s="38">
        <f t="shared" si="33"/>
        <v>0</v>
      </c>
      <c r="J124" s="39">
        <f t="shared" si="34"/>
        <v>0</v>
      </c>
      <c r="K124" s="38">
        <f t="shared" si="35"/>
        <v>-287.49101996680582</v>
      </c>
      <c r="L124" s="39">
        <f t="shared" si="36"/>
        <v>-24719.340369805865</v>
      </c>
      <c r="M124" s="35">
        <f t="shared" si="37"/>
        <v>-35144.340382213653</v>
      </c>
      <c r="N124" s="35">
        <f t="shared" si="38"/>
        <v>2140454.6596177863</v>
      </c>
      <c r="O124" s="35">
        <f t="shared" si="39"/>
        <v>24893.928562829704</v>
      </c>
      <c r="P124" s="36">
        <f t="shared" si="28"/>
        <v>0.99176668392080525</v>
      </c>
      <c r="Q124" s="203">
        <v>2211.9159936113429</v>
      </c>
      <c r="R124" s="198">
        <f t="shared" si="29"/>
        <v>-8.3198629410041226E-3</v>
      </c>
      <c r="S124" s="198">
        <f t="shared" si="30"/>
        <v>-1.8665362434414894E-2</v>
      </c>
      <c r="T124" s="201">
        <v>85983</v>
      </c>
      <c r="U124" s="217">
        <f>SUMIFS([1]okt20!$U$7:$U$362,[1]okt20!$B$7:$B$362,B124)</f>
        <v>2193851.5441603241</v>
      </c>
      <c r="V124" s="4">
        <f>SUMIFS([1]okt20!$V$7:$V$362,[1]okt20!$B$7:$B$362,B124)</f>
        <v>25783.930895333244</v>
      </c>
      <c r="W124" s="145"/>
      <c r="X124" s="145"/>
      <c r="Y124" s="45"/>
      <c r="Z124" s="45"/>
      <c r="AA124" s="45"/>
    </row>
    <row r="125" spans="2:27">
      <c r="B125" s="3">
        <v>3031</v>
      </c>
      <c r="C125" t="s">
        <v>146</v>
      </c>
      <c r="D125" s="207">
        <v>639947</v>
      </c>
      <c r="E125" s="37">
        <f t="shared" si="26"/>
        <v>26390.655284754012</v>
      </c>
      <c r="F125" s="177">
        <f t="shared" si="27"/>
        <v>1.0513958297983652</v>
      </c>
      <c r="G125" s="38">
        <f t="shared" si="31"/>
        <v>-774.03938013107756</v>
      </c>
      <c r="H125" s="38">
        <f t="shared" si="32"/>
        <v>-18769.680928798502</v>
      </c>
      <c r="I125" s="38">
        <f t="shared" si="33"/>
        <v>0</v>
      </c>
      <c r="J125" s="39">
        <f t="shared" si="34"/>
        <v>0</v>
      </c>
      <c r="K125" s="38">
        <f t="shared" si="35"/>
        <v>-287.49101996680582</v>
      </c>
      <c r="L125" s="39">
        <f t="shared" si="36"/>
        <v>-6971.3697431750743</v>
      </c>
      <c r="M125" s="35">
        <f t="shared" si="37"/>
        <v>-25741.050671973575</v>
      </c>
      <c r="N125" s="35">
        <f t="shared" si="38"/>
        <v>614205.94932802639</v>
      </c>
      <c r="O125" s="35">
        <f t="shared" si="39"/>
        <v>25329.124884656125</v>
      </c>
      <c r="P125" s="36">
        <f t="shared" si="28"/>
        <v>1.0091047754905218</v>
      </c>
      <c r="Q125" s="203">
        <v>-190.99579999446723</v>
      </c>
      <c r="R125" s="198">
        <f t="shared" si="29"/>
        <v>-1.0051899233500142E-2</v>
      </c>
      <c r="S125" s="198">
        <f t="shared" si="30"/>
        <v>-1.6583784924565238E-2</v>
      </c>
      <c r="T125" s="201">
        <v>24249</v>
      </c>
      <c r="U125" s="217">
        <f>SUMIFS([1]okt20!$U$7:$U$362,[1]okt20!$B$7:$B$362,B125)</f>
        <v>646445</v>
      </c>
      <c r="V125" s="4">
        <f>SUMIFS([1]okt20!$V$7:$V$362,[1]okt20!$B$7:$B$362,B125)</f>
        <v>26835.692639794095</v>
      </c>
      <c r="W125" s="4"/>
      <c r="X125" s="4"/>
      <c r="Y125" s="45"/>
      <c r="Z125" s="45"/>
    </row>
    <row r="126" spans="2:27">
      <c r="B126" s="3">
        <v>3032</v>
      </c>
      <c r="C126" t="s">
        <v>147</v>
      </c>
      <c r="D126" s="207">
        <v>193997</v>
      </c>
      <c r="E126" s="37">
        <f t="shared" si="26"/>
        <v>28156.313497822932</v>
      </c>
      <c r="F126" s="177">
        <f t="shared" si="27"/>
        <v>1.1217391260158847</v>
      </c>
      <c r="G126" s="38">
        <f t="shared" si="31"/>
        <v>-1833.4343079724297</v>
      </c>
      <c r="H126" s="38">
        <f t="shared" si="32"/>
        <v>-12632.362381930041</v>
      </c>
      <c r="I126" s="38">
        <f t="shared" si="33"/>
        <v>0</v>
      </c>
      <c r="J126" s="39">
        <f t="shared" si="34"/>
        <v>0</v>
      </c>
      <c r="K126" s="38">
        <f t="shared" si="35"/>
        <v>-287.49101996680582</v>
      </c>
      <c r="L126" s="39">
        <f t="shared" si="36"/>
        <v>-1980.8131275712922</v>
      </c>
      <c r="M126" s="35">
        <f t="shared" si="37"/>
        <v>-14613.175509501332</v>
      </c>
      <c r="N126" s="35">
        <f t="shared" si="38"/>
        <v>179383.82449049866</v>
      </c>
      <c r="O126" s="35">
        <f t="shared" si="39"/>
        <v>26035.388169883696</v>
      </c>
      <c r="P126" s="36">
        <f t="shared" si="28"/>
        <v>1.0372420939775295</v>
      </c>
      <c r="Q126" s="203">
        <v>69.484042147652872</v>
      </c>
      <c r="R126" s="198">
        <f t="shared" si="29"/>
        <v>-2.7554713424965162E-2</v>
      </c>
      <c r="S126" s="198">
        <f t="shared" si="30"/>
        <v>-3.7011002859003911E-2</v>
      </c>
      <c r="T126" s="201">
        <v>6890</v>
      </c>
      <c r="U126" s="217">
        <f>SUMIFS([1]okt20!$U$7:$U$362,[1]okt20!$B$7:$B$362,B126)</f>
        <v>199494</v>
      </c>
      <c r="V126" s="4">
        <f>SUMIFS([1]okt20!$V$7:$V$362,[1]okt20!$B$7:$B$362,B126)</f>
        <v>29238.458156236258</v>
      </c>
      <c r="W126" s="4"/>
      <c r="X126" s="4"/>
      <c r="Y126" s="45"/>
      <c r="Z126" s="45"/>
    </row>
    <row r="127" spans="2:27">
      <c r="B127" s="3">
        <v>3033</v>
      </c>
      <c r="C127" t="s">
        <v>148</v>
      </c>
      <c r="D127" s="207">
        <v>903044</v>
      </c>
      <c r="E127" s="37">
        <f t="shared" si="26"/>
        <v>22789.753943217664</v>
      </c>
      <c r="F127" s="177">
        <f t="shared" si="27"/>
        <v>0.9079369951026679</v>
      </c>
      <c r="G127" s="38">
        <f t="shared" si="31"/>
        <v>1386.5014247907311</v>
      </c>
      <c r="H127" s="38">
        <f t="shared" si="32"/>
        <v>54940.118957332721</v>
      </c>
      <c r="I127" s="38">
        <f t="shared" si="33"/>
        <v>0</v>
      </c>
      <c r="J127" s="39">
        <f t="shared" si="34"/>
        <v>0</v>
      </c>
      <c r="K127" s="38">
        <f t="shared" si="35"/>
        <v>-287.49101996680582</v>
      </c>
      <c r="L127" s="39">
        <f t="shared" si="36"/>
        <v>-11391.83166618468</v>
      </c>
      <c r="M127" s="35">
        <f t="shared" si="37"/>
        <v>43548.287291148037</v>
      </c>
      <c r="N127" s="35">
        <f t="shared" si="38"/>
        <v>946592.28729114798</v>
      </c>
      <c r="O127" s="35">
        <f t="shared" si="39"/>
        <v>23888.76434804159</v>
      </c>
      <c r="P127" s="36">
        <f t="shared" si="28"/>
        <v>0.95172124161224303</v>
      </c>
      <c r="Q127" s="203">
        <v>-404.74380695199216</v>
      </c>
      <c r="R127" s="198">
        <f t="shared" si="29"/>
        <v>-7.4912623920163545E-3</v>
      </c>
      <c r="S127" s="198">
        <f t="shared" si="30"/>
        <v>-4.2332389307163508E-2</v>
      </c>
      <c r="T127" s="201">
        <v>39625</v>
      </c>
      <c r="U127" s="217">
        <f>SUMIFS([1]okt20!$U$7:$U$362,[1]okt20!$B$7:$B$362,B127)</f>
        <v>909860</v>
      </c>
      <c r="V127" s="4">
        <f>SUMIFS([1]okt20!$V$7:$V$362,[1]okt20!$B$7:$B$362,B127)</f>
        <v>23797.143903332111</v>
      </c>
      <c r="W127" s="4"/>
      <c r="X127" s="4"/>
      <c r="Y127" s="45"/>
      <c r="Z127" s="45"/>
    </row>
    <row r="128" spans="2:27">
      <c r="B128" s="142">
        <v>3034</v>
      </c>
      <c r="C128" s="34" t="s">
        <v>149</v>
      </c>
      <c r="D128" s="207">
        <v>474638</v>
      </c>
      <c r="E128" s="37">
        <f t="shared" si="26"/>
        <v>20554.217910964839</v>
      </c>
      <c r="F128" s="177">
        <f t="shared" si="27"/>
        <v>0.81887390681200101</v>
      </c>
      <c r="G128" s="38">
        <f t="shared" si="31"/>
        <v>2727.8230441424262</v>
      </c>
      <c r="H128" s="38">
        <f t="shared" si="32"/>
        <v>62990.88973533691</v>
      </c>
      <c r="I128" s="38">
        <f t="shared" si="33"/>
        <v>712.70947129100455</v>
      </c>
      <c r="J128" s="39">
        <f t="shared" si="34"/>
        <v>16457.887111051878</v>
      </c>
      <c r="K128" s="38">
        <f t="shared" si="35"/>
        <v>425.21845132419872</v>
      </c>
      <c r="L128" s="39">
        <f t="shared" si="36"/>
        <v>9819.1444779783978</v>
      </c>
      <c r="M128" s="35">
        <f t="shared" si="37"/>
        <v>72810.034213315303</v>
      </c>
      <c r="N128" s="35">
        <f t="shared" si="38"/>
        <v>547448.03421331535</v>
      </c>
      <c r="O128" s="35">
        <f t="shared" si="39"/>
        <v>23707.259406431462</v>
      </c>
      <c r="P128" s="36">
        <f t="shared" si="28"/>
        <v>0.9444901389117758</v>
      </c>
      <c r="Q128" s="203">
        <v>-337.07515848796174</v>
      </c>
      <c r="R128" s="198">
        <f t="shared" si="29"/>
        <v>-1.1177952521800066E-2</v>
      </c>
      <c r="S128" s="199">
        <f t="shared" si="30"/>
        <v>-3.4129997275321407E-2</v>
      </c>
      <c r="T128" s="201">
        <v>23092</v>
      </c>
      <c r="U128" s="217">
        <f>SUMIFS([1]okt20!$U$7:$U$362,[1]okt20!$B$7:$B$362,B128)</f>
        <v>480003.45583967585</v>
      </c>
      <c r="V128" s="4">
        <f>SUMIFS([1]okt20!$V$7:$V$362,[1]okt20!$B$7:$B$362,B128)</f>
        <v>21280.522071274867</v>
      </c>
      <c r="W128" s="145"/>
      <c r="X128" s="145"/>
      <c r="Y128" s="45"/>
      <c r="Z128" s="45"/>
    </row>
    <row r="129" spans="2:26">
      <c r="B129" s="3">
        <v>3035</v>
      </c>
      <c r="C129" t="s">
        <v>150</v>
      </c>
      <c r="D129" s="207">
        <v>508665</v>
      </c>
      <c r="E129" s="37">
        <f t="shared" si="26"/>
        <v>19997.837710331813</v>
      </c>
      <c r="F129" s="177">
        <f t="shared" si="27"/>
        <v>0.79670788568004813</v>
      </c>
      <c r="G129" s="38">
        <f t="shared" si="31"/>
        <v>3061.6511645222417</v>
      </c>
      <c r="H129" s="38">
        <f t="shared" si="32"/>
        <v>77876.159020787745</v>
      </c>
      <c r="I129" s="38">
        <f t="shared" si="33"/>
        <v>907.44254151256371</v>
      </c>
      <c r="J129" s="39">
        <f t="shared" si="34"/>
        <v>23081.708485913572</v>
      </c>
      <c r="K129" s="38">
        <f t="shared" si="35"/>
        <v>619.95152154575794</v>
      </c>
      <c r="L129" s="39">
        <f t="shared" si="36"/>
        <v>15769.086902037898</v>
      </c>
      <c r="M129" s="35">
        <f t="shared" si="37"/>
        <v>93645.245922825648</v>
      </c>
      <c r="N129" s="35">
        <f t="shared" si="38"/>
        <v>602310.24592282565</v>
      </c>
      <c r="O129" s="35">
        <f t="shared" si="39"/>
        <v>23679.440396399812</v>
      </c>
      <c r="P129" s="36">
        <f t="shared" si="28"/>
        <v>0.94338183785517815</v>
      </c>
      <c r="Q129" s="203">
        <v>2658.5876437164989</v>
      </c>
      <c r="R129" s="36">
        <f t="shared" si="29"/>
        <v>-6.0788313637216282E-3</v>
      </c>
      <c r="S129" s="36">
        <f t="shared" si="30"/>
        <v>-2.6280798818704904E-2</v>
      </c>
      <c r="T129" s="201">
        <v>25436</v>
      </c>
      <c r="U129" s="217">
        <f>SUMIFS([1]okt20!$U$7:$U$362,[1]okt20!$B$7:$B$362,B129)</f>
        <v>511776</v>
      </c>
      <c r="V129" s="4">
        <f>SUMIFS([1]okt20!$V$7:$V$362,[1]okt20!$B$7:$B$362,B129)</f>
        <v>20537.581764918334</v>
      </c>
      <c r="Y129" s="44"/>
      <c r="Z129" s="44"/>
    </row>
    <row r="130" spans="2:26">
      <c r="B130" s="3">
        <v>3036</v>
      </c>
      <c r="C130" t="s">
        <v>151</v>
      </c>
      <c r="D130" s="207">
        <v>295225</v>
      </c>
      <c r="E130" s="37">
        <f t="shared" si="26"/>
        <v>20880.189546644033</v>
      </c>
      <c r="F130" s="177">
        <f t="shared" si="27"/>
        <v>0.83186051948560324</v>
      </c>
      <c r="G130" s="38">
        <f t="shared" si="31"/>
        <v>2532.2400627349093</v>
      </c>
      <c r="H130" s="38">
        <f t="shared" si="32"/>
        <v>35803.342247008884</v>
      </c>
      <c r="I130" s="38">
        <f t="shared" si="33"/>
        <v>598.61939880328657</v>
      </c>
      <c r="J130" s="39">
        <f t="shared" si="34"/>
        <v>8463.8796796796687</v>
      </c>
      <c r="K130" s="38">
        <f t="shared" si="35"/>
        <v>311.12837883648075</v>
      </c>
      <c r="L130" s="39">
        <f t="shared" si="36"/>
        <v>4399.0441483690011</v>
      </c>
      <c r="M130" s="35">
        <f t="shared" si="37"/>
        <v>40202.386395377885</v>
      </c>
      <c r="N130" s="35">
        <f t="shared" si="38"/>
        <v>335427.38639537786</v>
      </c>
      <c r="O130" s="35">
        <f t="shared" si="39"/>
        <v>23723.557988215423</v>
      </c>
      <c r="P130" s="36">
        <f t="shared" si="28"/>
        <v>0.94513946954545591</v>
      </c>
      <c r="Q130" s="203">
        <v>375.04430903081084</v>
      </c>
      <c r="R130" s="36">
        <f t="shared" si="29"/>
        <v>-3.0628233355395568E-3</v>
      </c>
      <c r="S130" s="36">
        <f t="shared" si="30"/>
        <v>-3.5285773313307324E-2</v>
      </c>
      <c r="T130" s="201">
        <v>14139</v>
      </c>
      <c r="U130" s="217">
        <f>SUMIFS([1]okt20!$U$7:$U$362,[1]okt20!$B$7:$B$362,B130)</f>
        <v>296132</v>
      </c>
      <c r="V130" s="4">
        <f>SUMIFS([1]okt20!$V$7:$V$362,[1]okt20!$B$7:$B$362,B130)</f>
        <v>21643.911708814499</v>
      </c>
      <c r="Y130" s="44"/>
      <c r="Z130" s="44"/>
    </row>
    <row r="131" spans="2:26">
      <c r="B131" s="3">
        <v>3037</v>
      </c>
      <c r="C131" t="s">
        <v>152</v>
      </c>
      <c r="D131" s="207">
        <v>53870</v>
      </c>
      <c r="E131" s="37">
        <f t="shared" si="26"/>
        <v>18875.262789067976</v>
      </c>
      <c r="F131" s="177">
        <f t="shared" si="27"/>
        <v>0.75198483586874332</v>
      </c>
      <c r="G131" s="38">
        <f t="shared" si="31"/>
        <v>3735.1961172805436</v>
      </c>
      <c r="H131" s="38">
        <f t="shared" si="32"/>
        <v>10660.249718718673</v>
      </c>
      <c r="I131" s="38">
        <f t="shared" si="33"/>
        <v>1300.3437639549065</v>
      </c>
      <c r="J131" s="39">
        <f t="shared" si="34"/>
        <v>3711.1811023273031</v>
      </c>
      <c r="K131" s="38">
        <f t="shared" si="35"/>
        <v>1012.8527439881007</v>
      </c>
      <c r="L131" s="39">
        <f t="shared" si="36"/>
        <v>2890.6817313420393</v>
      </c>
      <c r="M131" s="35">
        <f t="shared" si="37"/>
        <v>13550.931450060712</v>
      </c>
      <c r="N131" s="35">
        <f t="shared" si="38"/>
        <v>67420.931450060714</v>
      </c>
      <c r="O131" s="35">
        <f t="shared" si="39"/>
        <v>23623.311650336622</v>
      </c>
      <c r="P131" s="36">
        <f t="shared" si="28"/>
        <v>0.94114568536461296</v>
      </c>
      <c r="Q131" s="203">
        <v>-209.92822632619391</v>
      </c>
      <c r="R131" s="36">
        <f t="shared" si="29"/>
        <v>-2.0598876424922277E-2</v>
      </c>
      <c r="S131" s="36">
        <f t="shared" si="30"/>
        <v>-1.7167197645752332E-2</v>
      </c>
      <c r="T131" s="201">
        <v>2854</v>
      </c>
      <c r="U131" s="217">
        <f>SUMIFS([1]okt20!$U$7:$U$362,[1]okt20!$B$7:$B$362,B131)</f>
        <v>55003</v>
      </c>
      <c r="V131" s="4">
        <f>SUMIFS([1]okt20!$V$7:$V$362,[1]okt20!$B$7:$B$362,B131)</f>
        <v>19204.958100558659</v>
      </c>
      <c r="Y131" s="44"/>
      <c r="Z131" s="44"/>
    </row>
    <row r="132" spans="2:26">
      <c r="B132" s="3">
        <v>3038</v>
      </c>
      <c r="C132" t="s">
        <v>153</v>
      </c>
      <c r="D132" s="207">
        <v>193498</v>
      </c>
      <c r="E132" s="37">
        <f t="shared" si="26"/>
        <v>28459.773496102367</v>
      </c>
      <c r="F132" s="177">
        <f t="shared" si="27"/>
        <v>1.1338288817744671</v>
      </c>
      <c r="G132" s="38">
        <f t="shared" si="31"/>
        <v>-2015.5103069400909</v>
      </c>
      <c r="H132" s="38">
        <f t="shared" si="32"/>
        <v>-13703.454576885679</v>
      </c>
      <c r="I132" s="38">
        <f t="shared" si="33"/>
        <v>0</v>
      </c>
      <c r="J132" s="39">
        <f t="shared" si="34"/>
        <v>0</v>
      </c>
      <c r="K132" s="38">
        <f t="shared" si="35"/>
        <v>-287.49101996680582</v>
      </c>
      <c r="L132" s="39">
        <f t="shared" si="36"/>
        <v>-1954.6514447543127</v>
      </c>
      <c r="M132" s="35">
        <f t="shared" si="37"/>
        <v>-15658.106021639991</v>
      </c>
      <c r="N132" s="35">
        <f t="shared" si="38"/>
        <v>177839.89397836002</v>
      </c>
      <c r="O132" s="35">
        <f t="shared" si="39"/>
        <v>26156.772169195472</v>
      </c>
      <c r="P132" s="36">
        <f t="shared" si="28"/>
        <v>1.0420779962809628</v>
      </c>
      <c r="Q132" s="203">
        <v>-295.79442633355393</v>
      </c>
      <c r="R132" s="36">
        <f t="shared" si="29"/>
        <v>-1.871310627421547E-2</v>
      </c>
      <c r="S132" s="36">
        <f t="shared" si="30"/>
        <v>-1.2074012714664708E-2</v>
      </c>
      <c r="T132" s="201">
        <v>6799</v>
      </c>
      <c r="U132" s="217">
        <f>SUMIFS([1]okt20!$U$7:$U$362,[1]okt20!$B$7:$B$362,B132)</f>
        <v>197188</v>
      </c>
      <c r="V132" s="4">
        <f>SUMIFS([1]okt20!$V$7:$V$362,[1]okt20!$B$7:$B$362,B132)</f>
        <v>28807.596785975165</v>
      </c>
      <c r="Y132" s="44"/>
      <c r="Z132" s="44"/>
    </row>
    <row r="133" spans="2:26">
      <c r="B133" s="3">
        <v>3039</v>
      </c>
      <c r="C133" t="s">
        <v>154</v>
      </c>
      <c r="D133" s="207">
        <v>26477</v>
      </c>
      <c r="E133" s="37">
        <f t="shared" si="26"/>
        <v>25216.190476190477</v>
      </c>
      <c r="F133" s="177">
        <f t="shared" si="27"/>
        <v>1.0046055023644724</v>
      </c>
      <c r="G133" s="38">
        <f t="shared" si="31"/>
        <v>-69.360494992956959</v>
      </c>
      <c r="H133" s="38">
        <f t="shared" si="32"/>
        <v>-72.828519742604811</v>
      </c>
      <c r="I133" s="38">
        <f t="shared" si="33"/>
        <v>0</v>
      </c>
      <c r="J133" s="39">
        <f t="shared" si="34"/>
        <v>0</v>
      </c>
      <c r="K133" s="38">
        <f t="shared" si="35"/>
        <v>-287.49101996680582</v>
      </c>
      <c r="L133" s="39">
        <f t="shared" si="36"/>
        <v>-301.86557096514611</v>
      </c>
      <c r="M133" s="35">
        <f t="shared" si="37"/>
        <v>-374.69409070775089</v>
      </c>
      <c r="N133" s="35">
        <f t="shared" si="38"/>
        <v>26102.305909292249</v>
      </c>
      <c r="O133" s="35">
        <f t="shared" si="39"/>
        <v>24859.338961230711</v>
      </c>
      <c r="P133" s="36">
        <f t="shared" si="28"/>
        <v>0.99038864451696462</v>
      </c>
      <c r="Q133" s="203">
        <v>-212.78690214005471</v>
      </c>
      <c r="R133" s="36">
        <f t="shared" si="29"/>
        <v>5.8529564626394276E-2</v>
      </c>
      <c r="S133" s="36">
        <f t="shared" si="30"/>
        <v>6.0545811416158932E-2</v>
      </c>
      <c r="T133" s="201">
        <v>1050</v>
      </c>
      <c r="U133" s="217">
        <f>SUMIFS([1]okt20!$U$7:$U$362,[1]okt20!$B$7:$B$362,B133)</f>
        <v>25013</v>
      </c>
      <c r="V133" s="4">
        <f>SUMIFS([1]okt20!$V$7:$V$362,[1]okt20!$B$7:$B$362,B133)</f>
        <v>23776.615969581748</v>
      </c>
      <c r="Y133" s="44"/>
      <c r="Z133" s="44"/>
    </row>
    <row r="134" spans="2:26">
      <c r="B134" s="3">
        <v>3040</v>
      </c>
      <c r="C134" t="s">
        <v>155</v>
      </c>
      <c r="D134" s="207">
        <v>78615</v>
      </c>
      <c r="E134" s="37">
        <f t="shared" si="26"/>
        <v>24019.248395967003</v>
      </c>
      <c r="F134" s="177">
        <f t="shared" si="27"/>
        <v>0.95691968713637687</v>
      </c>
      <c r="G134" s="38">
        <f t="shared" si="31"/>
        <v>648.80475314112766</v>
      </c>
      <c r="H134" s="38">
        <f t="shared" si="32"/>
        <v>2123.537957030911</v>
      </c>
      <c r="I134" s="38">
        <f t="shared" si="33"/>
        <v>0</v>
      </c>
      <c r="J134" s="39">
        <f t="shared" si="34"/>
        <v>0</v>
      </c>
      <c r="K134" s="38">
        <f t="shared" si="35"/>
        <v>-287.49101996680582</v>
      </c>
      <c r="L134" s="39">
        <f t="shared" si="36"/>
        <v>-940.95810835135546</v>
      </c>
      <c r="M134" s="35">
        <f t="shared" si="37"/>
        <v>1182.5798486795557</v>
      </c>
      <c r="N134" s="35">
        <f t="shared" si="38"/>
        <v>79797.579848679554</v>
      </c>
      <c r="O134" s="35">
        <f t="shared" si="39"/>
        <v>24380.562129141326</v>
      </c>
      <c r="P134" s="36">
        <f t="shared" si="28"/>
        <v>0.97131431842572657</v>
      </c>
      <c r="Q134" s="203">
        <v>118.61568504343131</v>
      </c>
      <c r="R134" s="36">
        <f t="shared" si="29"/>
        <v>-1.8156885649711775E-3</v>
      </c>
      <c r="S134" s="36">
        <f t="shared" si="30"/>
        <v>1.0993276018063059E-2</v>
      </c>
      <c r="T134" s="201">
        <v>3273</v>
      </c>
      <c r="U134" s="217">
        <f>SUMIFS([1]okt20!$U$7:$U$362,[1]okt20!$B$7:$B$362,B134)</f>
        <v>78758</v>
      </c>
      <c r="V134" s="4">
        <f>SUMIFS([1]okt20!$V$7:$V$362,[1]okt20!$B$7:$B$362,B134)</f>
        <v>23758.069381598794</v>
      </c>
      <c r="Y134" s="44"/>
      <c r="Z134" s="44"/>
    </row>
    <row r="135" spans="2:26">
      <c r="B135" s="3">
        <v>3041</v>
      </c>
      <c r="C135" t="s">
        <v>156</v>
      </c>
      <c r="D135" s="207">
        <v>115690</v>
      </c>
      <c r="E135" s="37">
        <f t="shared" si="26"/>
        <v>25106.336805555558</v>
      </c>
      <c r="F135" s="177">
        <f t="shared" si="27"/>
        <v>1.0002289649140998</v>
      </c>
      <c r="G135" s="38">
        <f t="shared" si="31"/>
        <v>-3.4482926120057527</v>
      </c>
      <c r="H135" s="38">
        <f t="shared" si="32"/>
        <v>-15.889732356122508</v>
      </c>
      <c r="I135" s="38">
        <f t="shared" si="33"/>
        <v>0</v>
      </c>
      <c r="J135" s="39">
        <f t="shared" si="34"/>
        <v>0</v>
      </c>
      <c r="K135" s="38">
        <f t="shared" si="35"/>
        <v>-287.49101996680582</v>
      </c>
      <c r="L135" s="39">
        <f t="shared" si="36"/>
        <v>-1324.7586200070411</v>
      </c>
      <c r="M135" s="35">
        <f t="shared" si="37"/>
        <v>-1340.6483523631637</v>
      </c>
      <c r="N135" s="35">
        <f t="shared" si="38"/>
        <v>114349.35164763684</v>
      </c>
      <c r="O135" s="35">
        <f t="shared" si="39"/>
        <v>24815.397492976743</v>
      </c>
      <c r="P135" s="36">
        <f t="shared" si="28"/>
        <v>0.98863802953681557</v>
      </c>
      <c r="Q135" s="203">
        <v>-115.49909053464444</v>
      </c>
      <c r="R135" s="36">
        <f t="shared" si="29"/>
        <v>4.0770794724626205E-2</v>
      </c>
      <c r="S135" s="36">
        <f t="shared" si="30"/>
        <v>3.3543219761260935E-2</v>
      </c>
      <c r="T135" s="201">
        <v>4608</v>
      </c>
      <c r="U135" s="217">
        <f>SUMIFS([1]okt20!$U$7:$U$362,[1]okt20!$B$7:$B$362,B135)</f>
        <v>111158</v>
      </c>
      <c r="V135" s="4">
        <f>SUMIFS([1]okt20!$V$7:$V$362,[1]okt20!$B$7:$B$362,B135)</f>
        <v>24291.520979020977</v>
      </c>
      <c r="Y135" s="44"/>
      <c r="Z135" s="44"/>
    </row>
    <row r="136" spans="2:26">
      <c r="B136" s="3">
        <v>3042</v>
      </c>
      <c r="C136" t="s">
        <v>157</v>
      </c>
      <c r="D136" s="207">
        <v>76276</v>
      </c>
      <c r="E136" s="37">
        <f t="shared" ref="E136:E199" si="40">D136/T136*1000</f>
        <v>30682.220434432824</v>
      </c>
      <c r="F136" s="177">
        <f t="shared" ref="F136:F199" si="41">E136/E$363</f>
        <v>1.2223705044699327</v>
      </c>
      <c r="G136" s="38">
        <f t="shared" si="31"/>
        <v>-3348.9784699383649</v>
      </c>
      <c r="H136" s="38">
        <f t="shared" si="32"/>
        <v>-8325.5604762667754</v>
      </c>
      <c r="I136" s="38">
        <f t="shared" si="33"/>
        <v>0</v>
      </c>
      <c r="J136" s="39">
        <f t="shared" si="34"/>
        <v>0</v>
      </c>
      <c r="K136" s="38">
        <f t="shared" si="35"/>
        <v>-287.49101996680582</v>
      </c>
      <c r="L136" s="39">
        <f t="shared" si="36"/>
        <v>-714.70267563747927</v>
      </c>
      <c r="M136" s="35">
        <f t="shared" si="37"/>
        <v>-9040.2631519042552</v>
      </c>
      <c r="N136" s="35">
        <f t="shared" si="38"/>
        <v>67235.736848095752</v>
      </c>
      <c r="O136" s="35">
        <f t="shared" si="39"/>
        <v>27045.750944527656</v>
      </c>
      <c r="P136" s="36">
        <f t="shared" ref="P136:P199" si="42">O136/O$363</f>
        <v>1.077494645359149</v>
      </c>
      <c r="Q136" s="203">
        <v>-695.19260830492931</v>
      </c>
      <c r="R136" s="36">
        <f t="shared" ref="R136:R199" si="43">(D136-U136)/U136</f>
        <v>0.11943408964160968</v>
      </c>
      <c r="S136" s="36">
        <f t="shared" ref="S136:S199" si="44">(E136-V136)/V136</f>
        <v>0.11718261319422102</v>
      </c>
      <c r="T136" s="201">
        <v>2486</v>
      </c>
      <c r="U136" s="217">
        <f>SUMIFS([1]okt20!$U$7:$U$362,[1]okt20!$B$7:$B$362,B136)</f>
        <v>68138</v>
      </c>
      <c r="V136" s="4">
        <f>SUMIFS([1]okt20!$V$7:$V$362,[1]okt20!$B$7:$B$362,B136)</f>
        <v>27463.925836356309</v>
      </c>
      <c r="Y136" s="44"/>
      <c r="Z136" s="44"/>
    </row>
    <row r="137" spans="2:26">
      <c r="B137" s="3">
        <v>3043</v>
      </c>
      <c r="C137" t="s">
        <v>158</v>
      </c>
      <c r="D137" s="207">
        <v>118371</v>
      </c>
      <c r="E137" s="37">
        <f t="shared" si="40"/>
        <v>25325.417201540437</v>
      </c>
      <c r="F137" s="177">
        <f t="shared" si="41"/>
        <v>1.0089570625018147</v>
      </c>
      <c r="G137" s="38">
        <f t="shared" si="31"/>
        <v>-134.89653020293261</v>
      </c>
      <c r="H137" s="38">
        <f t="shared" si="32"/>
        <v>-630.506382168507</v>
      </c>
      <c r="I137" s="38">
        <f t="shared" si="33"/>
        <v>0</v>
      </c>
      <c r="J137" s="39">
        <f t="shared" si="34"/>
        <v>0</v>
      </c>
      <c r="K137" s="38">
        <f t="shared" si="35"/>
        <v>-287.49101996680582</v>
      </c>
      <c r="L137" s="39">
        <f t="shared" si="36"/>
        <v>-1343.7330273248504</v>
      </c>
      <c r="M137" s="35">
        <f t="shared" si="37"/>
        <v>-1974.2394094933575</v>
      </c>
      <c r="N137" s="35">
        <f t="shared" si="38"/>
        <v>116396.76059050664</v>
      </c>
      <c r="O137" s="35">
        <f t="shared" si="39"/>
        <v>24903.029651370696</v>
      </c>
      <c r="P137" s="36">
        <f t="shared" si="42"/>
        <v>0.99212926857190153</v>
      </c>
      <c r="Q137" s="203">
        <v>103.70287561655141</v>
      </c>
      <c r="R137" s="36">
        <f t="shared" si="43"/>
        <v>3.802341386416451E-2</v>
      </c>
      <c r="S137" s="36">
        <f t="shared" si="44"/>
        <v>3.7357160068359589E-2</v>
      </c>
      <c r="T137" s="201">
        <v>4674</v>
      </c>
      <c r="U137" s="217">
        <f>SUMIFS([1]okt20!$U$7:$U$362,[1]okt20!$B$7:$B$362,B137)</f>
        <v>114035</v>
      </c>
      <c r="V137" s="4">
        <f>SUMIFS([1]okt20!$V$7:$V$362,[1]okt20!$B$7:$B$362,B137)</f>
        <v>24413.401841147504</v>
      </c>
      <c r="Y137" s="44"/>
      <c r="Z137" s="44"/>
    </row>
    <row r="138" spans="2:26">
      <c r="B138" s="3">
        <v>3044</v>
      </c>
      <c r="C138" t="s">
        <v>159</v>
      </c>
      <c r="D138" s="207">
        <v>155109</v>
      </c>
      <c r="E138" s="37">
        <f t="shared" si="40"/>
        <v>34926.593109659989</v>
      </c>
      <c r="F138" s="177">
        <f t="shared" si="41"/>
        <v>1.3914650450447545</v>
      </c>
      <c r="G138" s="38">
        <f t="shared" si="31"/>
        <v>-5895.6020750746638</v>
      </c>
      <c r="H138" s="38">
        <f t="shared" si="32"/>
        <v>-26182.368815406582</v>
      </c>
      <c r="I138" s="38">
        <f t="shared" si="33"/>
        <v>0</v>
      </c>
      <c r="J138" s="39">
        <f t="shared" si="34"/>
        <v>0</v>
      </c>
      <c r="K138" s="38">
        <f t="shared" si="35"/>
        <v>-287.49101996680582</v>
      </c>
      <c r="L138" s="39">
        <f t="shared" si="36"/>
        <v>-1276.7476196725845</v>
      </c>
      <c r="M138" s="35">
        <f t="shared" si="37"/>
        <v>-27459.116435079166</v>
      </c>
      <c r="N138" s="35">
        <f t="shared" si="38"/>
        <v>127649.88356492083</v>
      </c>
      <c r="O138" s="35">
        <f t="shared" si="39"/>
        <v>28743.500014618516</v>
      </c>
      <c r="P138" s="36">
        <f t="shared" si="42"/>
        <v>1.1451324615890774</v>
      </c>
      <c r="Q138" s="203">
        <v>-1202.4101260990501</v>
      </c>
      <c r="R138" s="36">
        <f t="shared" si="43"/>
        <v>4.2462245700344778E-2</v>
      </c>
      <c r="S138" s="36">
        <f t="shared" si="44"/>
        <v>4.9973795320342726E-2</v>
      </c>
      <c r="T138" s="201">
        <v>4441</v>
      </c>
      <c r="U138" s="217">
        <f>SUMIFS([1]okt20!$U$7:$U$362,[1]okt20!$B$7:$B$362,B138)</f>
        <v>148791</v>
      </c>
      <c r="V138" s="4">
        <f>SUMIFS([1]okt20!$V$7:$V$362,[1]okt20!$B$7:$B$362,B138)</f>
        <v>33264.252179745141</v>
      </c>
      <c r="Y138" s="44"/>
      <c r="Z138" s="44"/>
    </row>
    <row r="139" spans="2:26">
      <c r="B139" s="3">
        <v>3045</v>
      </c>
      <c r="C139" t="s">
        <v>160</v>
      </c>
      <c r="D139" s="207">
        <v>83609</v>
      </c>
      <c r="E139" s="37">
        <f t="shared" si="40"/>
        <v>24115.661955581196</v>
      </c>
      <c r="F139" s="177">
        <f t="shared" si="41"/>
        <v>0.96076077457511655</v>
      </c>
      <c r="G139" s="38">
        <f t="shared" si="31"/>
        <v>590.95661737261173</v>
      </c>
      <c r="H139" s="38">
        <f t="shared" si="32"/>
        <v>2048.8465924308448</v>
      </c>
      <c r="I139" s="38">
        <f t="shared" si="33"/>
        <v>0</v>
      </c>
      <c r="J139" s="39">
        <f t="shared" si="34"/>
        <v>0</v>
      </c>
      <c r="K139" s="38">
        <f t="shared" si="35"/>
        <v>-287.49101996680582</v>
      </c>
      <c r="L139" s="39">
        <f t="shared" si="36"/>
        <v>-996.73136622491586</v>
      </c>
      <c r="M139" s="35">
        <f t="shared" si="37"/>
        <v>1052.115226205929</v>
      </c>
      <c r="N139" s="35">
        <f t="shared" si="38"/>
        <v>84661.115226205933</v>
      </c>
      <c r="O139" s="35">
        <f t="shared" si="39"/>
        <v>24419.127552987</v>
      </c>
      <c r="P139" s="36">
        <f t="shared" si="42"/>
        <v>0.97285075340122229</v>
      </c>
      <c r="Q139" s="203">
        <v>-733.59065687578322</v>
      </c>
      <c r="R139" s="36">
        <f t="shared" si="43"/>
        <v>6.2341288466861633E-3</v>
      </c>
      <c r="S139" s="36">
        <f t="shared" si="44"/>
        <v>1.2909463419363927E-2</v>
      </c>
      <c r="T139" s="201">
        <v>3467</v>
      </c>
      <c r="U139" s="217">
        <f>SUMIFS([1]okt20!$U$7:$U$362,[1]okt20!$B$7:$B$362,B139)</f>
        <v>83091</v>
      </c>
      <c r="V139" s="4">
        <f>SUMIFS([1]okt20!$V$7:$V$362,[1]okt20!$B$7:$B$362,B139)</f>
        <v>23808.309455587394</v>
      </c>
      <c r="Y139" s="44"/>
      <c r="Z139" s="44"/>
    </row>
    <row r="140" spans="2:26">
      <c r="B140" s="3">
        <v>3046</v>
      </c>
      <c r="C140" t="s">
        <v>161</v>
      </c>
      <c r="D140" s="207">
        <v>57622</v>
      </c>
      <c r="E140" s="37">
        <f t="shared" si="40"/>
        <v>26049.728752260395</v>
      </c>
      <c r="F140" s="177">
        <f t="shared" si="41"/>
        <v>1.0378134184992232</v>
      </c>
      <c r="G140" s="38">
        <f t="shared" si="31"/>
        <v>-569.48346063490749</v>
      </c>
      <c r="H140" s="38">
        <f t="shared" si="32"/>
        <v>-1259.6974149244154</v>
      </c>
      <c r="I140" s="38">
        <f t="shared" si="33"/>
        <v>0</v>
      </c>
      <c r="J140" s="39">
        <f t="shared" si="34"/>
        <v>0</v>
      </c>
      <c r="K140" s="38">
        <f t="shared" si="35"/>
        <v>-287.49101996680582</v>
      </c>
      <c r="L140" s="39">
        <f t="shared" si="36"/>
        <v>-635.93013616657447</v>
      </c>
      <c r="M140" s="35">
        <f t="shared" si="37"/>
        <v>-1895.62755109099</v>
      </c>
      <c r="N140" s="35">
        <f t="shared" si="38"/>
        <v>55726.372448909009</v>
      </c>
      <c r="O140" s="35">
        <f t="shared" si="39"/>
        <v>25192.754271658687</v>
      </c>
      <c r="P140" s="36">
        <f t="shared" si="42"/>
        <v>1.0036718109708653</v>
      </c>
      <c r="Q140" s="203">
        <v>-273.23107384170862</v>
      </c>
      <c r="R140" s="36">
        <f t="shared" si="43"/>
        <v>-3.1546748684851848E-2</v>
      </c>
      <c r="S140" s="36">
        <f t="shared" si="44"/>
        <v>-1.9725664695019712E-2</v>
      </c>
      <c r="T140" s="201">
        <v>2212</v>
      </c>
      <c r="U140" s="217">
        <f>SUMIFS([1]okt20!$U$7:$U$362,[1]okt20!$B$7:$B$362,B140)</f>
        <v>59499</v>
      </c>
      <c r="V140" s="4">
        <f>SUMIFS([1]okt20!$V$7:$V$362,[1]okt20!$B$7:$B$362,B140)</f>
        <v>26573.916927199643</v>
      </c>
      <c r="Y140" s="44"/>
      <c r="Z140" s="44"/>
    </row>
    <row r="141" spans="2:26">
      <c r="B141" s="3">
        <v>3047</v>
      </c>
      <c r="C141" t="s">
        <v>162</v>
      </c>
      <c r="D141" s="207">
        <v>299487</v>
      </c>
      <c r="E141" s="37">
        <f t="shared" si="40"/>
        <v>21217.640807651434</v>
      </c>
      <c r="F141" s="177">
        <f t="shared" si="41"/>
        <v>0.84530447700598921</v>
      </c>
      <c r="G141" s="38">
        <f t="shared" si="31"/>
        <v>2329.7693061304685</v>
      </c>
      <c r="H141" s="38">
        <f t="shared" si="32"/>
        <v>32884.693756031564</v>
      </c>
      <c r="I141" s="38">
        <f t="shared" si="33"/>
        <v>480.51145745069601</v>
      </c>
      <c r="J141" s="39">
        <f t="shared" si="34"/>
        <v>6782.4192219165743</v>
      </c>
      <c r="K141" s="38">
        <f t="shared" si="35"/>
        <v>193.02043748389019</v>
      </c>
      <c r="L141" s="39">
        <f t="shared" si="36"/>
        <v>2724.4834750851101</v>
      </c>
      <c r="M141" s="35">
        <f t="shared" si="37"/>
        <v>35609.177231116671</v>
      </c>
      <c r="N141" s="35">
        <f t="shared" si="38"/>
        <v>335096.17723111669</v>
      </c>
      <c r="O141" s="35">
        <f t="shared" si="39"/>
        <v>23740.430551265796</v>
      </c>
      <c r="P141" s="36">
        <f t="shared" si="42"/>
        <v>0.94581166742147538</v>
      </c>
      <c r="Q141" s="203">
        <v>795.00271037341736</v>
      </c>
      <c r="R141" s="36">
        <f t="shared" si="43"/>
        <v>-3.2552234755979376E-2</v>
      </c>
      <c r="S141" s="36">
        <f t="shared" si="44"/>
        <v>-4.1805188940034849E-2</v>
      </c>
      <c r="T141" s="201">
        <v>14115</v>
      </c>
      <c r="U141" s="217">
        <f>SUMIFS([1]okt20!$U$7:$U$362,[1]okt20!$B$7:$B$362,B141)</f>
        <v>309564</v>
      </c>
      <c r="V141" s="4">
        <f>SUMIFS([1]okt20!$V$7:$V$362,[1]okt20!$B$7:$B$362,B141)</f>
        <v>22143.347639484979</v>
      </c>
      <c r="Y141" s="44"/>
      <c r="Z141" s="44"/>
    </row>
    <row r="142" spans="2:26">
      <c r="B142" s="3">
        <v>3048</v>
      </c>
      <c r="C142" t="s">
        <v>163</v>
      </c>
      <c r="D142" s="207">
        <v>449730</v>
      </c>
      <c r="E142" s="37">
        <f t="shared" si="40"/>
        <v>23154.507542604129</v>
      </c>
      <c r="F142" s="177">
        <f t="shared" si="41"/>
        <v>0.922468669635222</v>
      </c>
      <c r="G142" s="38">
        <f t="shared" si="31"/>
        <v>1167.6492651588517</v>
      </c>
      <c r="H142" s="38">
        <f t="shared" si="32"/>
        <v>22679.251677180375</v>
      </c>
      <c r="I142" s="38">
        <f t="shared" si="33"/>
        <v>0</v>
      </c>
      <c r="J142" s="39">
        <f t="shared" si="34"/>
        <v>0</v>
      </c>
      <c r="K142" s="38">
        <f t="shared" si="35"/>
        <v>-287.49101996680582</v>
      </c>
      <c r="L142" s="39">
        <f t="shared" si="36"/>
        <v>-5583.93808081527</v>
      </c>
      <c r="M142" s="35">
        <f t="shared" si="37"/>
        <v>17095.313596365104</v>
      </c>
      <c r="N142" s="35">
        <f t="shared" si="38"/>
        <v>466825.3135963651</v>
      </c>
      <c r="O142" s="35">
        <f t="shared" si="39"/>
        <v>24034.665787796177</v>
      </c>
      <c r="P142" s="36">
        <f t="shared" si="42"/>
        <v>0.95753391142526467</v>
      </c>
      <c r="Q142" s="203">
        <v>-208.56380977742083</v>
      </c>
      <c r="R142" s="36">
        <f t="shared" si="43"/>
        <v>2.121311207389847E-2</v>
      </c>
      <c r="S142" s="36">
        <f t="shared" si="44"/>
        <v>5.1243918816206522E-3</v>
      </c>
      <c r="T142" s="201">
        <v>19423</v>
      </c>
      <c r="U142" s="217">
        <f>SUMIFS([1]okt20!$U$7:$U$362,[1]okt20!$B$7:$B$362,B142)</f>
        <v>440388</v>
      </c>
      <c r="V142" s="4">
        <f>SUMIFS([1]okt20!$V$7:$V$362,[1]okt20!$B$7:$B$362,B142)</f>
        <v>23036.459695558926</v>
      </c>
      <c r="Y142" s="44"/>
      <c r="Z142" s="44"/>
    </row>
    <row r="143" spans="2:26">
      <c r="B143" s="3">
        <v>3049</v>
      </c>
      <c r="C143" t="s">
        <v>164</v>
      </c>
      <c r="D143" s="207">
        <v>748545</v>
      </c>
      <c r="E143" s="37">
        <f t="shared" si="40"/>
        <v>27919.324157994855</v>
      </c>
      <c r="F143" s="177">
        <f t="shared" si="41"/>
        <v>1.1122975414506899</v>
      </c>
      <c r="G143" s="38">
        <f t="shared" si="31"/>
        <v>-1691.2407040755838</v>
      </c>
      <c r="H143" s="38">
        <f t="shared" si="32"/>
        <v>-45343.854516970481</v>
      </c>
      <c r="I143" s="38">
        <f t="shared" si="33"/>
        <v>0</v>
      </c>
      <c r="J143" s="39">
        <f t="shared" si="34"/>
        <v>0</v>
      </c>
      <c r="K143" s="38">
        <f t="shared" si="35"/>
        <v>-287.49101996680582</v>
      </c>
      <c r="L143" s="39">
        <f t="shared" si="36"/>
        <v>-7707.9217363300304</v>
      </c>
      <c r="M143" s="35">
        <f t="shared" si="37"/>
        <v>-53051.776253300515</v>
      </c>
      <c r="N143" s="35">
        <f t="shared" si="38"/>
        <v>695493.22374669951</v>
      </c>
      <c r="O143" s="35">
        <f t="shared" si="39"/>
        <v>25940.592433952464</v>
      </c>
      <c r="P143" s="36">
        <f t="shared" si="42"/>
        <v>1.0334654601514517</v>
      </c>
      <c r="Q143" s="203">
        <v>-3065.5558412162136</v>
      </c>
      <c r="R143" s="36">
        <f t="shared" si="43"/>
        <v>1.4668087252143077E-2</v>
      </c>
      <c r="S143" s="36">
        <f t="shared" si="44"/>
        <v>-1.9081173734373335E-3</v>
      </c>
      <c r="T143" s="201">
        <v>26811</v>
      </c>
      <c r="U143" s="217">
        <f>SUMIFS([1]okt20!$U$7:$U$362,[1]okt20!$B$7:$B$362,B143)</f>
        <v>737724</v>
      </c>
      <c r="V143" s="4">
        <f>SUMIFS([1]okt20!$V$7:$V$362,[1]okt20!$B$7:$B$362,B143)</f>
        <v>27972.699351609601</v>
      </c>
      <c r="Y143" s="44"/>
      <c r="Z143" s="44"/>
    </row>
    <row r="144" spans="2:26">
      <c r="B144" s="3">
        <v>3050</v>
      </c>
      <c r="C144" t="s">
        <v>165</v>
      </c>
      <c r="D144" s="207">
        <v>64678</v>
      </c>
      <c r="E144" s="37">
        <f t="shared" si="40"/>
        <v>24061.755952380954</v>
      </c>
      <c r="F144" s="177">
        <f t="shared" si="41"/>
        <v>0.95861317549679537</v>
      </c>
      <c r="G144" s="38">
        <f t="shared" si="31"/>
        <v>623.30021929275676</v>
      </c>
      <c r="H144" s="38">
        <f t="shared" si="32"/>
        <v>1675.4309894589303</v>
      </c>
      <c r="I144" s="38">
        <f t="shared" si="33"/>
        <v>0</v>
      </c>
      <c r="J144" s="39">
        <f t="shared" si="34"/>
        <v>0</v>
      </c>
      <c r="K144" s="38">
        <f t="shared" si="35"/>
        <v>-287.49101996680582</v>
      </c>
      <c r="L144" s="39">
        <f t="shared" si="36"/>
        <v>-772.77586167077402</v>
      </c>
      <c r="M144" s="35">
        <f t="shared" si="37"/>
        <v>902.65512778815628</v>
      </c>
      <c r="N144" s="35">
        <f t="shared" si="38"/>
        <v>65580.655127788152</v>
      </c>
      <c r="O144" s="35">
        <f t="shared" si="39"/>
        <v>24397.565151706902</v>
      </c>
      <c r="P144" s="36">
        <f t="shared" si="42"/>
        <v>0.97199171376989379</v>
      </c>
      <c r="Q144" s="203">
        <v>-289.37446947854187</v>
      </c>
      <c r="R144" s="36">
        <f t="shared" si="43"/>
        <v>1.4143251379829403E-2</v>
      </c>
      <c r="S144" s="36">
        <f t="shared" si="44"/>
        <v>1.6406963994516525E-2</v>
      </c>
      <c r="T144" s="201">
        <v>2688</v>
      </c>
      <c r="U144" s="217">
        <f>SUMIFS([1]okt20!$U$7:$U$362,[1]okt20!$B$7:$B$362,B144)</f>
        <v>63776</v>
      </c>
      <c r="V144" s="4">
        <f>SUMIFS([1]okt20!$V$7:$V$362,[1]okt20!$B$7:$B$362,B144)</f>
        <v>23673.348181143283</v>
      </c>
      <c r="Y144" s="44"/>
      <c r="Z144" s="44"/>
    </row>
    <row r="145" spans="2:26">
      <c r="B145" s="3">
        <v>3051</v>
      </c>
      <c r="C145" t="s">
        <v>166</v>
      </c>
      <c r="D145" s="207">
        <v>31824</v>
      </c>
      <c r="E145" s="37">
        <f t="shared" si="40"/>
        <v>22894.96402877698</v>
      </c>
      <c r="F145" s="177">
        <f t="shared" si="41"/>
        <v>0.91212853350958645</v>
      </c>
      <c r="G145" s="38">
        <f t="shared" si="31"/>
        <v>1323.3753734551412</v>
      </c>
      <c r="H145" s="38">
        <f t="shared" si="32"/>
        <v>1839.4917691026462</v>
      </c>
      <c r="I145" s="38">
        <f t="shared" si="33"/>
        <v>0</v>
      </c>
      <c r="J145" s="39">
        <f t="shared" si="34"/>
        <v>0</v>
      </c>
      <c r="K145" s="38">
        <f t="shared" si="35"/>
        <v>-287.49101996680582</v>
      </c>
      <c r="L145" s="39">
        <f t="shared" si="36"/>
        <v>-399.61251775386012</v>
      </c>
      <c r="M145" s="35">
        <f t="shared" si="37"/>
        <v>1439.8792513487861</v>
      </c>
      <c r="N145" s="35">
        <f t="shared" si="38"/>
        <v>33263.879251348786</v>
      </c>
      <c r="O145" s="35">
        <f t="shared" si="39"/>
        <v>23930.848382265314</v>
      </c>
      <c r="P145" s="36">
        <f t="shared" si="42"/>
        <v>0.95339785697501034</v>
      </c>
      <c r="Q145" s="203">
        <v>-135.34647045207294</v>
      </c>
      <c r="R145" s="36">
        <f t="shared" si="43"/>
        <v>-4.5069915381383906E-2</v>
      </c>
      <c r="S145" s="36">
        <f t="shared" si="44"/>
        <v>-2.5146913615959544E-2</v>
      </c>
      <c r="T145" s="201">
        <v>1390</v>
      </c>
      <c r="U145" s="217">
        <f>SUMIFS([1]okt20!$U$7:$U$362,[1]okt20!$B$7:$B$362,B145)</f>
        <v>33326</v>
      </c>
      <c r="V145" s="4">
        <f>SUMIFS([1]okt20!$V$7:$V$362,[1]okt20!$B$7:$B$362,B145)</f>
        <v>23485.553206483441</v>
      </c>
      <c r="Y145" s="44"/>
      <c r="Z145" s="44"/>
    </row>
    <row r="146" spans="2:26">
      <c r="B146" s="3">
        <v>3052</v>
      </c>
      <c r="C146" t="s">
        <v>167</v>
      </c>
      <c r="D146" s="207">
        <v>75899</v>
      </c>
      <c r="E146" s="37">
        <f t="shared" si="40"/>
        <v>31118.901189011889</v>
      </c>
      <c r="F146" s="177">
        <f t="shared" si="41"/>
        <v>1.2397677353974599</v>
      </c>
      <c r="G146" s="38">
        <f t="shared" si="31"/>
        <v>-3610.9869226858041</v>
      </c>
      <c r="H146" s="38">
        <f t="shared" si="32"/>
        <v>-8807.1971044306756</v>
      </c>
      <c r="I146" s="38">
        <f t="shared" si="33"/>
        <v>0</v>
      </c>
      <c r="J146" s="39">
        <f t="shared" si="34"/>
        <v>0</v>
      </c>
      <c r="K146" s="38">
        <f t="shared" si="35"/>
        <v>-287.49101996680582</v>
      </c>
      <c r="L146" s="39">
        <f t="shared" si="36"/>
        <v>-701.19059769903936</v>
      </c>
      <c r="M146" s="35">
        <f t="shared" si="37"/>
        <v>-9508.3877021297158</v>
      </c>
      <c r="N146" s="35">
        <f t="shared" si="38"/>
        <v>66390.612297870277</v>
      </c>
      <c r="O146" s="35">
        <f t="shared" si="39"/>
        <v>27220.423246359278</v>
      </c>
      <c r="P146" s="36">
        <f t="shared" si="42"/>
        <v>1.0844535377301596</v>
      </c>
      <c r="Q146" s="203">
        <v>296.66356731467386</v>
      </c>
      <c r="R146" s="36">
        <f t="shared" si="43"/>
        <v>9.3298954222004557E-2</v>
      </c>
      <c r="S146" s="36">
        <f t="shared" si="44"/>
        <v>9.7333267706218501E-2</v>
      </c>
      <c r="T146" s="201">
        <v>2439</v>
      </c>
      <c r="U146" s="217">
        <f>SUMIFS([1]okt20!$U$7:$U$362,[1]okt20!$B$7:$B$362,B146)</f>
        <v>69422</v>
      </c>
      <c r="V146" s="4">
        <f>SUMIFS([1]okt20!$V$7:$V$362,[1]okt20!$B$7:$B$362,B146)</f>
        <v>28358.660130718956</v>
      </c>
      <c r="Y146" s="44"/>
      <c r="Z146" s="44"/>
    </row>
    <row r="147" spans="2:26">
      <c r="B147" s="3">
        <v>3053</v>
      </c>
      <c r="C147" t="s">
        <v>168</v>
      </c>
      <c r="D147" s="207">
        <v>142256</v>
      </c>
      <c r="E147" s="37">
        <f t="shared" si="40"/>
        <v>20761.237594862814</v>
      </c>
      <c r="F147" s="177">
        <f t="shared" si="41"/>
        <v>0.82712150922990113</v>
      </c>
      <c r="G147" s="38">
        <f t="shared" si="31"/>
        <v>2603.6112338036405</v>
      </c>
      <c r="H147" s="38">
        <f t="shared" si="32"/>
        <v>17839.944174022545</v>
      </c>
      <c r="I147" s="38">
        <f t="shared" si="33"/>
        <v>640.25258192671311</v>
      </c>
      <c r="J147" s="39">
        <f t="shared" si="34"/>
        <v>4387.0106913618383</v>
      </c>
      <c r="K147" s="38">
        <f t="shared" si="35"/>
        <v>352.76156195990728</v>
      </c>
      <c r="L147" s="39">
        <f t="shared" si="36"/>
        <v>2417.1222225492847</v>
      </c>
      <c r="M147" s="35">
        <f t="shared" si="37"/>
        <v>20257.06639657183</v>
      </c>
      <c r="N147" s="35">
        <f t="shared" si="38"/>
        <v>162513.06639657184</v>
      </c>
      <c r="O147" s="35">
        <f t="shared" si="39"/>
        <v>23717.610390626363</v>
      </c>
      <c r="P147" s="36">
        <f t="shared" si="42"/>
        <v>0.94490251903267086</v>
      </c>
      <c r="Q147" s="203">
        <v>350.02641668286378</v>
      </c>
      <c r="R147" s="36">
        <f t="shared" si="43"/>
        <v>3.2913892378179391E-2</v>
      </c>
      <c r="S147" s="36">
        <f t="shared" si="44"/>
        <v>3.2009414363837793E-2</v>
      </c>
      <c r="T147" s="201">
        <v>6852</v>
      </c>
      <c r="U147" s="217">
        <f>SUMIFS([1]okt20!$U$7:$U$362,[1]okt20!$B$7:$B$362,B147)</f>
        <v>137723</v>
      </c>
      <c r="V147" s="4">
        <f>SUMIFS([1]okt20!$V$7:$V$362,[1]okt20!$B$7:$B$362,B147)</f>
        <v>20117.294770669003</v>
      </c>
      <c r="Y147" s="44"/>
      <c r="Z147" s="44"/>
    </row>
    <row r="148" spans="2:26">
      <c r="B148" s="3">
        <v>3054</v>
      </c>
      <c r="C148" t="s">
        <v>169</v>
      </c>
      <c r="D148" s="207">
        <v>201205</v>
      </c>
      <c r="E148" s="37">
        <f t="shared" si="40"/>
        <v>22237.511052166225</v>
      </c>
      <c r="F148" s="177">
        <f t="shared" si="41"/>
        <v>0.88593580314959408</v>
      </c>
      <c r="G148" s="38">
        <f t="shared" si="31"/>
        <v>1717.8471594215946</v>
      </c>
      <c r="H148" s="38">
        <f t="shared" si="32"/>
        <v>15543.081098446588</v>
      </c>
      <c r="I148" s="38">
        <f t="shared" si="33"/>
        <v>123.55687187051953</v>
      </c>
      <c r="J148" s="39">
        <f t="shared" si="34"/>
        <v>1117.9425766844608</v>
      </c>
      <c r="K148" s="38">
        <f t="shared" si="35"/>
        <v>-163.93414809628629</v>
      </c>
      <c r="L148" s="39">
        <f t="shared" si="36"/>
        <v>-1483.2761719751984</v>
      </c>
      <c r="M148" s="35">
        <f t="shared" si="37"/>
        <v>14059.80492647139</v>
      </c>
      <c r="N148" s="35">
        <f t="shared" si="38"/>
        <v>215264.80492647138</v>
      </c>
      <c r="O148" s="35">
        <f t="shared" si="39"/>
        <v>23791.424063491533</v>
      </c>
      <c r="P148" s="36">
        <f t="shared" si="42"/>
        <v>0.94784323372865553</v>
      </c>
      <c r="Q148" s="203">
        <v>225.93269383341612</v>
      </c>
      <c r="R148" s="36">
        <f t="shared" si="43"/>
        <v>-2.2032876765595077E-2</v>
      </c>
      <c r="S148" s="36">
        <f t="shared" si="44"/>
        <v>-2.1708617109350199E-2</v>
      </c>
      <c r="T148" s="201">
        <v>9048</v>
      </c>
      <c r="U148" s="217">
        <f>SUMIFS([1]okt20!$U$7:$U$362,[1]okt20!$B$7:$B$362,B148)</f>
        <v>205738</v>
      </c>
      <c r="V148" s="4">
        <f>SUMIFS([1]okt20!$V$7:$V$362,[1]okt20!$B$7:$B$362,B148)</f>
        <v>22730.968953706772</v>
      </c>
      <c r="Y148" s="44"/>
      <c r="Z148" s="44"/>
    </row>
    <row r="149" spans="2:26" ht="30" customHeight="1">
      <c r="B149" s="3">
        <v>3401</v>
      </c>
      <c r="C149" t="s">
        <v>170</v>
      </c>
      <c r="D149" s="207">
        <v>375874</v>
      </c>
      <c r="E149" s="37">
        <f t="shared" si="40"/>
        <v>21082.169499130629</v>
      </c>
      <c r="F149" s="177">
        <f t="shared" si="41"/>
        <v>0.83990734050826887</v>
      </c>
      <c r="G149" s="38">
        <f t="shared" si="31"/>
        <v>2411.052091242952</v>
      </c>
      <c r="H149" s="38">
        <f t="shared" si="32"/>
        <v>42986.647734770588</v>
      </c>
      <c r="I149" s="38">
        <f t="shared" si="33"/>
        <v>527.92641543297816</v>
      </c>
      <c r="J149" s="39">
        <f t="shared" si="34"/>
        <v>9412.4000607545677</v>
      </c>
      <c r="K149" s="38">
        <f t="shared" si="35"/>
        <v>240.43539546617234</v>
      </c>
      <c r="L149" s="39">
        <f t="shared" si="36"/>
        <v>4286.7226657663859</v>
      </c>
      <c r="M149" s="35">
        <f t="shared" si="37"/>
        <v>47273.370400536973</v>
      </c>
      <c r="N149" s="35">
        <f t="shared" si="38"/>
        <v>423147.37040053698</v>
      </c>
      <c r="O149" s="35">
        <f t="shared" si="39"/>
        <v>23733.656985839756</v>
      </c>
      <c r="P149" s="36">
        <f t="shared" si="42"/>
        <v>0.94554181059658937</v>
      </c>
      <c r="Q149" s="203">
        <v>-224.83489739652578</v>
      </c>
      <c r="R149" s="36">
        <f t="shared" si="43"/>
        <v>-8.8515099400064321E-4</v>
      </c>
      <c r="S149" s="36">
        <f t="shared" si="44"/>
        <v>-1.2213834856736477E-3</v>
      </c>
      <c r="T149" s="201">
        <v>17829</v>
      </c>
      <c r="U149" s="217">
        <f>SUMIFS([1]okt20!$U$7:$U$362,[1]okt20!$B$7:$B$362,B149)</f>
        <v>376207</v>
      </c>
      <c r="V149" s="4">
        <f>SUMIFS([1]okt20!$V$7:$V$362,[1]okt20!$B$7:$B$362,B149)</f>
        <v>21107.950401167032</v>
      </c>
      <c r="Y149" s="44"/>
      <c r="Z149" s="44"/>
    </row>
    <row r="150" spans="2:26">
      <c r="B150" s="3">
        <v>3403</v>
      </c>
      <c r="C150" t="s">
        <v>171</v>
      </c>
      <c r="D150" s="207">
        <v>724749</v>
      </c>
      <c r="E150" s="37">
        <f t="shared" si="40"/>
        <v>23103.988013644044</v>
      </c>
      <c r="F150" s="177">
        <f t="shared" si="41"/>
        <v>0.92045598667987694</v>
      </c>
      <c r="G150" s="38">
        <f t="shared" si="31"/>
        <v>1197.9609825349028</v>
      </c>
      <c r="H150" s="38">
        <f t="shared" si="32"/>
        <v>37578.838061137365</v>
      </c>
      <c r="I150" s="38">
        <f t="shared" si="33"/>
        <v>0</v>
      </c>
      <c r="J150" s="39">
        <f t="shared" si="34"/>
        <v>0</v>
      </c>
      <c r="K150" s="38">
        <f t="shared" si="35"/>
        <v>-287.49101996680582</v>
      </c>
      <c r="L150" s="39">
        <f t="shared" si="36"/>
        <v>-9018.3058053387304</v>
      </c>
      <c r="M150" s="35">
        <f t="shared" si="37"/>
        <v>28560.532255798636</v>
      </c>
      <c r="N150" s="35">
        <f t="shared" si="38"/>
        <v>753309.53225579858</v>
      </c>
      <c r="O150" s="35">
        <f t="shared" si="39"/>
        <v>24014.457976212139</v>
      </c>
      <c r="P150" s="36">
        <f t="shared" si="42"/>
        <v>0.95672883824312649</v>
      </c>
      <c r="Q150" s="203">
        <v>1849.3920635891736</v>
      </c>
      <c r="R150" s="36">
        <f t="shared" si="43"/>
        <v>6.7398530623130806E-3</v>
      </c>
      <c r="S150" s="36">
        <f t="shared" si="44"/>
        <v>-4.8117620030355005E-4</v>
      </c>
      <c r="T150" s="201">
        <v>31369</v>
      </c>
      <c r="U150" s="217">
        <f>SUMIFS([1]okt20!$U$7:$U$362,[1]okt20!$B$7:$B$362,B150)</f>
        <v>719897</v>
      </c>
      <c r="V150" s="4">
        <f>SUMIFS([1]okt20!$V$7:$V$362,[1]okt20!$B$7:$B$362,B150)</f>
        <v>23115.110454662215</v>
      </c>
      <c r="Y150" s="44"/>
      <c r="Z150" s="44"/>
    </row>
    <row r="151" spans="2:26">
      <c r="B151" s="3">
        <v>3405</v>
      </c>
      <c r="C151" t="s">
        <v>172</v>
      </c>
      <c r="D151" s="207">
        <v>659964</v>
      </c>
      <c r="E151" s="37">
        <f t="shared" si="40"/>
        <v>23283.259834185923</v>
      </c>
      <c r="F151" s="177">
        <f t="shared" si="41"/>
        <v>0.9275981225034986</v>
      </c>
      <c r="G151" s="38">
        <f t="shared" si="31"/>
        <v>1090.3978902097754</v>
      </c>
      <c r="H151" s="38">
        <f t="shared" si="32"/>
        <v>30907.328197996085</v>
      </c>
      <c r="I151" s="38">
        <f t="shared" si="33"/>
        <v>0</v>
      </c>
      <c r="J151" s="39">
        <f t="shared" si="34"/>
        <v>0</v>
      </c>
      <c r="K151" s="38">
        <f t="shared" si="35"/>
        <v>-287.49101996680582</v>
      </c>
      <c r="L151" s="39">
        <f t="shared" si="36"/>
        <v>-8148.9329609591114</v>
      </c>
      <c r="M151" s="35">
        <f t="shared" si="37"/>
        <v>22758.395237036973</v>
      </c>
      <c r="N151" s="35">
        <f t="shared" si="38"/>
        <v>682722.39523703698</v>
      </c>
      <c r="O151" s="35">
        <f t="shared" si="39"/>
        <v>24086.166704428895</v>
      </c>
      <c r="P151" s="36">
        <f t="shared" si="42"/>
        <v>0.95958569257257531</v>
      </c>
      <c r="Q151" s="203">
        <v>914.93834175255324</v>
      </c>
      <c r="R151" s="36">
        <f t="shared" si="43"/>
        <v>-8.3766691358432791E-3</v>
      </c>
      <c r="S151" s="36">
        <f t="shared" si="44"/>
        <v>-1.9641538161712407E-2</v>
      </c>
      <c r="T151" s="201">
        <v>28345</v>
      </c>
      <c r="U151" s="217">
        <f>SUMIFS([1]okt20!$U$7:$U$362,[1]okt20!$B$7:$B$362,B151)</f>
        <v>665539</v>
      </c>
      <c r="V151" s="4">
        <f>SUMIFS([1]okt20!$V$7:$V$362,[1]okt20!$B$7:$B$362,B151)</f>
        <v>23749.741283945332</v>
      </c>
      <c r="Y151" s="44"/>
      <c r="Z151" s="44"/>
    </row>
    <row r="152" spans="2:26">
      <c r="B152" s="3">
        <v>3407</v>
      </c>
      <c r="C152" t="s">
        <v>173</v>
      </c>
      <c r="D152" s="207">
        <v>644417</v>
      </c>
      <c r="E152" s="37">
        <f t="shared" si="40"/>
        <v>21086.943717277485</v>
      </c>
      <c r="F152" s="177">
        <f t="shared" si="41"/>
        <v>0.84009754393429192</v>
      </c>
      <c r="G152" s="38">
        <f t="shared" si="31"/>
        <v>2408.1875603548383</v>
      </c>
      <c r="H152" s="38">
        <f t="shared" si="32"/>
        <v>73594.211844443853</v>
      </c>
      <c r="I152" s="38">
        <f t="shared" si="33"/>
        <v>526.25543908157829</v>
      </c>
      <c r="J152" s="39">
        <f t="shared" si="34"/>
        <v>16082.366218333033</v>
      </c>
      <c r="K152" s="38">
        <f t="shared" si="35"/>
        <v>238.76441911477247</v>
      </c>
      <c r="L152" s="39">
        <f t="shared" si="36"/>
        <v>7296.640648147446</v>
      </c>
      <c r="M152" s="35">
        <f t="shared" si="37"/>
        <v>80890.852492591293</v>
      </c>
      <c r="N152" s="35">
        <f t="shared" si="38"/>
        <v>725307.85249259125</v>
      </c>
      <c r="O152" s="35">
        <f t="shared" si="39"/>
        <v>23733.895696747095</v>
      </c>
      <c r="P152" s="36">
        <f t="shared" si="42"/>
        <v>0.94555132076789039</v>
      </c>
      <c r="Q152" s="203">
        <v>765.11895706779615</v>
      </c>
      <c r="R152" s="36">
        <f t="shared" si="43"/>
        <v>-1.8321440975924832E-2</v>
      </c>
      <c r="S152" s="36">
        <f t="shared" si="44"/>
        <v>-1.4595174194289072E-2</v>
      </c>
      <c r="T152" s="201">
        <v>30560</v>
      </c>
      <c r="U152" s="217">
        <f>SUMIFS([1]okt20!$U$7:$U$362,[1]okt20!$B$7:$B$362,B152)</f>
        <v>656444</v>
      </c>
      <c r="V152" s="4">
        <f>SUMIFS([1]okt20!$V$7:$V$362,[1]okt20!$B$7:$B$362,B152)</f>
        <v>21399.269787455993</v>
      </c>
      <c r="Y152" s="44"/>
      <c r="Z152" s="44"/>
    </row>
    <row r="153" spans="2:26">
      <c r="B153" s="3">
        <v>3411</v>
      </c>
      <c r="C153" t="s">
        <v>174</v>
      </c>
      <c r="D153" s="207">
        <v>692163</v>
      </c>
      <c r="E153" s="37">
        <f t="shared" si="40"/>
        <v>19908.047630004603</v>
      </c>
      <c r="F153" s="177">
        <f t="shared" si="41"/>
        <v>0.79313067567921014</v>
      </c>
      <c r="G153" s="38">
        <f t="shared" si="31"/>
        <v>3115.5252127185672</v>
      </c>
      <c r="H153" s="38">
        <f t="shared" si="32"/>
        <v>108320.58059579915</v>
      </c>
      <c r="I153" s="38">
        <f t="shared" si="33"/>
        <v>938.86906962708701</v>
      </c>
      <c r="J153" s="39">
        <f t="shared" si="34"/>
        <v>32642.599812794564</v>
      </c>
      <c r="K153" s="38">
        <f t="shared" si="35"/>
        <v>651.37804966028125</v>
      </c>
      <c r="L153" s="39">
        <f t="shared" si="36"/>
        <v>22647.112030588658</v>
      </c>
      <c r="M153" s="35">
        <f t="shared" si="37"/>
        <v>130967.69262638781</v>
      </c>
      <c r="N153" s="35">
        <f t="shared" si="38"/>
        <v>823130.69262638781</v>
      </c>
      <c r="O153" s="35">
        <f t="shared" si="39"/>
        <v>23674.950892383451</v>
      </c>
      <c r="P153" s="36">
        <f t="shared" si="42"/>
        <v>0.94320297735513625</v>
      </c>
      <c r="Q153" s="203">
        <v>3343.3125883288449</v>
      </c>
      <c r="R153" s="36">
        <f t="shared" si="43"/>
        <v>1.7439554936768949E-3</v>
      </c>
      <c r="S153" s="36">
        <f t="shared" si="44"/>
        <v>-6.3234716674548733E-3</v>
      </c>
      <c r="T153" s="201">
        <v>34768</v>
      </c>
      <c r="U153" s="217">
        <f>SUMIFS([1]okt20!$U$7:$U$362,[1]okt20!$B$7:$B$362,B153)</f>
        <v>690958</v>
      </c>
      <c r="V153" s="4">
        <f>SUMIFS([1]okt20!$V$7:$V$362,[1]okt20!$B$7:$B$362,B153)</f>
        <v>20034.736720018558</v>
      </c>
      <c r="Y153" s="44"/>
      <c r="Z153" s="44"/>
    </row>
    <row r="154" spans="2:26">
      <c r="B154" s="3">
        <v>3412</v>
      </c>
      <c r="C154" t="s">
        <v>175</v>
      </c>
      <c r="D154" s="207">
        <v>136536</v>
      </c>
      <c r="E154" s="37">
        <f t="shared" si="40"/>
        <v>17792.025019546523</v>
      </c>
      <c r="F154" s="177">
        <f t="shared" si="41"/>
        <v>0.70882896644200377</v>
      </c>
      <c r="G154" s="38">
        <f t="shared" si="31"/>
        <v>4385.1387789934151</v>
      </c>
      <c r="H154" s="38">
        <f t="shared" si="32"/>
        <v>33651.554989995464</v>
      </c>
      <c r="I154" s="38">
        <f t="shared" si="33"/>
        <v>1679.4769832874149</v>
      </c>
      <c r="J154" s="39">
        <f t="shared" si="34"/>
        <v>12888.306369747623</v>
      </c>
      <c r="K154" s="38">
        <f t="shared" si="35"/>
        <v>1391.985963320609</v>
      </c>
      <c r="L154" s="39">
        <f t="shared" si="36"/>
        <v>10682.100282522355</v>
      </c>
      <c r="M154" s="35">
        <f t="shared" si="37"/>
        <v>44333.655272517819</v>
      </c>
      <c r="N154" s="35">
        <f t="shared" si="38"/>
        <v>180869.65527251782</v>
      </c>
      <c r="O154" s="35">
        <f t="shared" si="39"/>
        <v>23569.149761860543</v>
      </c>
      <c r="P154" s="36">
        <f t="shared" si="42"/>
        <v>0.93898789189327581</v>
      </c>
      <c r="Q154" s="203">
        <v>1200.1761706981997</v>
      </c>
      <c r="R154" s="36">
        <f t="shared" si="43"/>
        <v>-3.0885155411473505E-3</v>
      </c>
      <c r="S154" s="36">
        <f t="shared" si="44"/>
        <v>-4.5174999468087862E-3</v>
      </c>
      <c r="T154" s="201">
        <v>7674</v>
      </c>
      <c r="U154" s="217">
        <f>SUMIFS([1]okt20!$U$7:$U$362,[1]okt20!$B$7:$B$362,B154)</f>
        <v>136959</v>
      </c>
      <c r="V154" s="4">
        <f>SUMIFS([1]okt20!$V$7:$V$362,[1]okt20!$B$7:$B$362,B154)</f>
        <v>17872.765235547435</v>
      </c>
      <c r="Y154" s="44"/>
      <c r="Z154" s="44"/>
    </row>
    <row r="155" spans="2:26">
      <c r="B155" s="3">
        <v>3413</v>
      </c>
      <c r="C155" t="s">
        <v>176</v>
      </c>
      <c r="D155" s="207">
        <v>417194</v>
      </c>
      <c r="E155" s="37">
        <f t="shared" si="40"/>
        <v>19806.019749335359</v>
      </c>
      <c r="F155" s="177">
        <f t="shared" si="41"/>
        <v>0.78906591536532811</v>
      </c>
      <c r="G155" s="38">
        <f t="shared" si="31"/>
        <v>3176.741941120114</v>
      </c>
      <c r="H155" s="38">
        <f t="shared" si="32"/>
        <v>66914.892247754076</v>
      </c>
      <c r="I155" s="38">
        <f t="shared" si="33"/>
        <v>974.57882786132245</v>
      </c>
      <c r="J155" s="39">
        <f t="shared" si="34"/>
        <v>20528.528430070895</v>
      </c>
      <c r="K155" s="38">
        <f t="shared" si="35"/>
        <v>687.08780789451657</v>
      </c>
      <c r="L155" s="39">
        <f t="shared" si="36"/>
        <v>14472.817585490096</v>
      </c>
      <c r="M155" s="35">
        <f t="shared" si="37"/>
        <v>81387.709833244167</v>
      </c>
      <c r="N155" s="35">
        <f t="shared" si="38"/>
        <v>498581.70983324415</v>
      </c>
      <c r="O155" s="35">
        <f t="shared" si="39"/>
        <v>23669.849498349991</v>
      </c>
      <c r="P155" s="36">
        <f t="shared" si="42"/>
        <v>0.94299973933944226</v>
      </c>
      <c r="Q155" s="203">
        <v>910.45975496318715</v>
      </c>
      <c r="R155" s="36">
        <f t="shared" si="43"/>
        <v>3.5359998460517076E-3</v>
      </c>
      <c r="S155" s="36">
        <f t="shared" si="44"/>
        <v>-3.5150506655898281E-3</v>
      </c>
      <c r="T155" s="201">
        <v>21064</v>
      </c>
      <c r="U155" s="217">
        <f>SUMIFS([1]okt20!$U$7:$U$362,[1]okt20!$B$7:$B$362,B155)</f>
        <v>415724</v>
      </c>
      <c r="V155" s="4">
        <f>SUMIFS([1]okt20!$V$7:$V$362,[1]okt20!$B$7:$B$362,B155)</f>
        <v>19875.884490342323</v>
      </c>
      <c r="Y155" s="44"/>
      <c r="Z155" s="44"/>
    </row>
    <row r="156" spans="2:26">
      <c r="B156" s="3">
        <v>3414</v>
      </c>
      <c r="C156" t="s">
        <v>177</v>
      </c>
      <c r="D156" s="207">
        <v>87344</v>
      </c>
      <c r="E156" s="37">
        <f t="shared" si="40"/>
        <v>17413.078149920257</v>
      </c>
      <c r="F156" s="177">
        <f t="shared" si="41"/>
        <v>0.69373183625932233</v>
      </c>
      <c r="G156" s="38">
        <f t="shared" si="31"/>
        <v>4612.5069007691754</v>
      </c>
      <c r="H156" s="38">
        <f t="shared" si="32"/>
        <v>23136.334614258187</v>
      </c>
      <c r="I156" s="38">
        <f t="shared" si="33"/>
        <v>1812.1083876566081</v>
      </c>
      <c r="J156" s="39">
        <f t="shared" si="34"/>
        <v>9089.5356724855465</v>
      </c>
      <c r="K156" s="38">
        <f t="shared" si="35"/>
        <v>1524.6173676898022</v>
      </c>
      <c r="L156" s="39">
        <f t="shared" si="36"/>
        <v>7647.4807163320484</v>
      </c>
      <c r="M156" s="35">
        <f t="shared" si="37"/>
        <v>30783.815330590234</v>
      </c>
      <c r="N156" s="35">
        <f t="shared" si="38"/>
        <v>118127.81533059024</v>
      </c>
      <c r="O156" s="35">
        <f t="shared" si="39"/>
        <v>23550.202418379235</v>
      </c>
      <c r="P156" s="36">
        <f t="shared" si="42"/>
        <v>0.93823303538414193</v>
      </c>
      <c r="Q156" s="203">
        <v>574.89411939304409</v>
      </c>
      <c r="R156" s="36">
        <f t="shared" si="43"/>
        <v>-2.1443456048757536E-2</v>
      </c>
      <c r="S156" s="36">
        <f t="shared" si="44"/>
        <v>-1.9882759806410872E-2</v>
      </c>
      <c r="T156" s="201">
        <v>5016</v>
      </c>
      <c r="U156" s="217">
        <f>SUMIFS([1]okt20!$U$7:$U$362,[1]okt20!$B$7:$B$362,B156)</f>
        <v>89258</v>
      </c>
      <c r="V156" s="4">
        <f>SUMIFS([1]okt20!$V$7:$V$362,[1]okt20!$B$7:$B$362,B156)</f>
        <v>17766.321656050954</v>
      </c>
      <c r="Y156" s="44"/>
      <c r="Z156" s="44"/>
    </row>
    <row r="157" spans="2:26">
      <c r="B157" s="3">
        <v>3415</v>
      </c>
      <c r="C157" t="s">
        <v>178</v>
      </c>
      <c r="D157" s="207">
        <v>156786</v>
      </c>
      <c r="E157" s="37">
        <f t="shared" si="40"/>
        <v>19833.776091081592</v>
      </c>
      <c r="F157" s="177">
        <f t="shared" si="41"/>
        <v>0.7901717197361392</v>
      </c>
      <c r="G157" s="38">
        <f t="shared" si="31"/>
        <v>3160.0881360723738</v>
      </c>
      <c r="H157" s="38">
        <f t="shared" si="32"/>
        <v>24980.496715652116</v>
      </c>
      <c r="I157" s="38">
        <f t="shared" si="33"/>
        <v>964.8641082501407</v>
      </c>
      <c r="J157" s="39">
        <f t="shared" si="34"/>
        <v>7627.2507757173616</v>
      </c>
      <c r="K157" s="38">
        <f t="shared" si="35"/>
        <v>677.37308828333494</v>
      </c>
      <c r="L157" s="39">
        <f t="shared" si="36"/>
        <v>5354.6342628797629</v>
      </c>
      <c r="M157" s="35">
        <f t="shared" si="37"/>
        <v>30335.130978531881</v>
      </c>
      <c r="N157" s="35">
        <f t="shared" si="38"/>
        <v>187121.13097853187</v>
      </c>
      <c r="O157" s="35">
        <f t="shared" si="39"/>
        <v>23671.237315437302</v>
      </c>
      <c r="P157" s="36">
        <f t="shared" si="42"/>
        <v>0.94305502955798282</v>
      </c>
      <c r="Q157" s="203">
        <v>767.36405777555774</v>
      </c>
      <c r="R157" s="36">
        <f t="shared" si="43"/>
        <v>-1.4122943810050807E-2</v>
      </c>
      <c r="S157" s="36">
        <f t="shared" si="44"/>
        <v>-1.7365550193471298E-2</v>
      </c>
      <c r="T157" s="201">
        <v>7905</v>
      </c>
      <c r="U157" s="217">
        <f>SUMIFS([1]okt20!$U$7:$U$362,[1]okt20!$B$7:$B$362,B157)</f>
        <v>159032</v>
      </c>
      <c r="V157" s="4">
        <f>SUMIFS([1]okt20!$V$7:$V$362,[1]okt20!$B$7:$B$362,B157)</f>
        <v>20184.287346109912</v>
      </c>
      <c r="Y157" s="44"/>
      <c r="Z157" s="44"/>
    </row>
    <row r="158" spans="2:26">
      <c r="B158" s="3">
        <v>3416</v>
      </c>
      <c r="C158" t="s">
        <v>179</v>
      </c>
      <c r="D158" s="207">
        <v>104179</v>
      </c>
      <c r="E158" s="37">
        <f t="shared" si="40"/>
        <v>17061.742548313134</v>
      </c>
      <c r="F158" s="177">
        <f t="shared" si="41"/>
        <v>0.67973473075346447</v>
      </c>
      <c r="G158" s="38">
        <f t="shared" si="31"/>
        <v>4823.3082617334485</v>
      </c>
      <c r="H158" s="38">
        <f t="shared" si="32"/>
        <v>29451.120246144437</v>
      </c>
      <c r="I158" s="38">
        <f t="shared" si="33"/>
        <v>1935.0758482191011</v>
      </c>
      <c r="J158" s="39">
        <f t="shared" si="34"/>
        <v>11815.573129225832</v>
      </c>
      <c r="K158" s="38">
        <f t="shared" si="35"/>
        <v>1647.5848282522952</v>
      </c>
      <c r="L158" s="39">
        <f t="shared" si="36"/>
        <v>10060.152961308515</v>
      </c>
      <c r="M158" s="35">
        <f t="shared" si="37"/>
        <v>39511.273207452949</v>
      </c>
      <c r="N158" s="35">
        <f t="shared" si="38"/>
        <v>143690.27320745296</v>
      </c>
      <c r="O158" s="35">
        <f t="shared" si="39"/>
        <v>23532.635638298882</v>
      </c>
      <c r="P158" s="36">
        <f t="shared" si="42"/>
        <v>0.93753318010884912</v>
      </c>
      <c r="Q158" s="203">
        <v>146.00839174922294</v>
      </c>
      <c r="R158" s="36">
        <f t="shared" si="43"/>
        <v>-6.0204178990554335E-3</v>
      </c>
      <c r="S158" s="36">
        <f t="shared" si="44"/>
        <v>-4.7181190689199702E-3</v>
      </c>
      <c r="T158" s="201">
        <v>6106</v>
      </c>
      <c r="U158" s="217">
        <f>SUMIFS([1]okt20!$U$7:$U$362,[1]okt20!$B$7:$B$362,B158)</f>
        <v>104810</v>
      </c>
      <c r="V158" s="4">
        <f>SUMIFS([1]okt20!$V$7:$V$362,[1]okt20!$B$7:$B$362,B158)</f>
        <v>17142.623487078836</v>
      </c>
      <c r="Y158" s="44"/>
      <c r="Z158" s="44"/>
    </row>
    <row r="159" spans="2:26">
      <c r="B159" s="3">
        <v>3417</v>
      </c>
      <c r="C159" t="s">
        <v>180</v>
      </c>
      <c r="D159" s="207">
        <v>86782</v>
      </c>
      <c r="E159" s="37">
        <f t="shared" si="40"/>
        <v>18816.565481352991</v>
      </c>
      <c r="F159" s="177">
        <f t="shared" si="41"/>
        <v>0.74964635264860224</v>
      </c>
      <c r="G159" s="38">
        <f t="shared" ref="G159:G222" si="45">($E$363-E159)*0.6</f>
        <v>3770.4145019095345</v>
      </c>
      <c r="H159" s="38">
        <f t="shared" ref="H159:H222" si="46">G159*T159/1000</f>
        <v>17389.151682806772</v>
      </c>
      <c r="I159" s="38">
        <f t="shared" ref="I159:I222" si="47">IF(E159&lt;E$363*0.9,(E$363*0.9-E159)*0.35,0)</f>
        <v>1320.8878216551511</v>
      </c>
      <c r="J159" s="39">
        <f t="shared" ref="J159:J222" si="48">I159*T159/1000</f>
        <v>6091.9346334735574</v>
      </c>
      <c r="K159" s="38">
        <f t="shared" ref="K159:K222" si="49">I159+J$365</f>
        <v>1033.3968016883452</v>
      </c>
      <c r="L159" s="39">
        <f t="shared" ref="L159:L222" si="50">K159*T159/1000</f>
        <v>4766.0260493866481</v>
      </c>
      <c r="M159" s="35">
        <f t="shared" ref="M159:M222" si="51">H159+L159</f>
        <v>22155.177732193421</v>
      </c>
      <c r="N159" s="35">
        <f t="shared" ref="N159:N222" si="52">D159+M159</f>
        <v>108937.17773219342</v>
      </c>
      <c r="O159" s="35">
        <f t="shared" ref="O159:O222" si="53">N159/T159*1000</f>
        <v>23620.376784950869</v>
      </c>
      <c r="P159" s="36">
        <f t="shared" si="42"/>
        <v>0.94102876120360579</v>
      </c>
      <c r="Q159" s="203">
        <v>-1103.4061246728961</v>
      </c>
      <c r="R159" s="36">
        <f t="shared" si="43"/>
        <v>-3.9711688550179043E-3</v>
      </c>
      <c r="S159" s="36">
        <f t="shared" si="44"/>
        <v>3.3716282522954291E-3</v>
      </c>
      <c r="T159" s="201">
        <v>4612</v>
      </c>
      <c r="U159" s="217">
        <f>SUMIFS([1]okt20!$U$7:$U$362,[1]okt20!$B$7:$B$362,B159)</f>
        <v>87128</v>
      </c>
      <c r="V159" s="4">
        <f>SUMIFS([1]okt20!$V$7:$V$362,[1]okt20!$B$7:$B$362,B159)</f>
        <v>18753.336203185536</v>
      </c>
      <c r="Y159" s="44"/>
      <c r="Z159" s="44"/>
    </row>
    <row r="160" spans="2:26">
      <c r="B160" s="3">
        <v>3418</v>
      </c>
      <c r="C160" t="s">
        <v>181</v>
      </c>
      <c r="D160" s="207">
        <v>127613</v>
      </c>
      <c r="E160" s="37">
        <f t="shared" si="40"/>
        <v>17716.645842010272</v>
      </c>
      <c r="F160" s="177">
        <f t="shared" si="41"/>
        <v>0.70582588250717515</v>
      </c>
      <c r="G160" s="38">
        <f t="shared" si="45"/>
        <v>4430.3662855151661</v>
      </c>
      <c r="H160" s="38">
        <f t="shared" si="46"/>
        <v>31911.928354565738</v>
      </c>
      <c r="I160" s="38">
        <f t="shared" si="47"/>
        <v>1705.8596954251029</v>
      </c>
      <c r="J160" s="39">
        <f t="shared" si="48"/>
        <v>12287.307386147017</v>
      </c>
      <c r="K160" s="38">
        <f t="shared" si="49"/>
        <v>1418.368675458297</v>
      </c>
      <c r="L160" s="39">
        <f t="shared" si="50"/>
        <v>10216.509569326114</v>
      </c>
      <c r="M160" s="35">
        <f t="shared" si="51"/>
        <v>42128.437923891848</v>
      </c>
      <c r="N160" s="35">
        <f t="shared" si="52"/>
        <v>169741.43792389185</v>
      </c>
      <c r="O160" s="35">
        <f t="shared" si="53"/>
        <v>23565.380802983735</v>
      </c>
      <c r="P160" s="36">
        <f t="shared" si="42"/>
        <v>0.93883773769653456</v>
      </c>
      <c r="Q160" s="203">
        <v>-166.67770295289665</v>
      </c>
      <c r="R160" s="36">
        <f t="shared" si="43"/>
        <v>-1.3642195736523983E-2</v>
      </c>
      <c r="S160" s="36">
        <f t="shared" si="44"/>
        <v>-1.2135887830526765E-2</v>
      </c>
      <c r="T160" s="201">
        <v>7203</v>
      </c>
      <c r="U160" s="217">
        <f>SUMIFS([1]okt20!$U$7:$U$362,[1]okt20!$B$7:$B$362,B160)</f>
        <v>129378</v>
      </c>
      <c r="V160" s="4">
        <f>SUMIFS([1]okt20!$V$7:$V$362,[1]okt20!$B$7:$B$362,B160)</f>
        <v>17934.294427502078</v>
      </c>
      <c r="Y160" s="44"/>
      <c r="Z160" s="44"/>
    </row>
    <row r="161" spans="2:26">
      <c r="B161" s="3">
        <v>3419</v>
      </c>
      <c r="C161" t="s">
        <v>133</v>
      </c>
      <c r="D161" s="207">
        <v>66242</v>
      </c>
      <c r="E161" s="37">
        <f t="shared" si="40"/>
        <v>18089.022392135445</v>
      </c>
      <c r="F161" s="177">
        <f t="shared" si="41"/>
        <v>0.72066125312195817</v>
      </c>
      <c r="G161" s="38">
        <f t="shared" si="45"/>
        <v>4206.9403554400624</v>
      </c>
      <c r="H161" s="38">
        <f t="shared" si="46"/>
        <v>15405.815581621509</v>
      </c>
      <c r="I161" s="38">
        <f t="shared" si="47"/>
        <v>1575.5279028812924</v>
      </c>
      <c r="J161" s="39">
        <f t="shared" si="48"/>
        <v>5769.5831803512929</v>
      </c>
      <c r="K161" s="38">
        <f t="shared" si="49"/>
        <v>1288.0368829144866</v>
      </c>
      <c r="L161" s="39">
        <f t="shared" si="50"/>
        <v>4716.7910652328501</v>
      </c>
      <c r="M161" s="35">
        <f t="shared" si="51"/>
        <v>20122.606646854358</v>
      </c>
      <c r="N161" s="35">
        <f t="shared" si="52"/>
        <v>86364.606646854358</v>
      </c>
      <c r="O161" s="35">
        <f t="shared" si="53"/>
        <v>23583.999630489994</v>
      </c>
      <c r="P161" s="36">
        <f t="shared" si="42"/>
        <v>0.93957950622727371</v>
      </c>
      <c r="Q161" s="203">
        <v>52.522261805701419</v>
      </c>
      <c r="R161" s="36">
        <f t="shared" si="43"/>
        <v>-3.6699455524471319E-3</v>
      </c>
      <c r="S161" s="36">
        <f t="shared" si="44"/>
        <v>8.0291785167075583E-3</v>
      </c>
      <c r="T161" s="201">
        <v>3662</v>
      </c>
      <c r="U161" s="217">
        <f>SUMIFS([1]okt20!$U$7:$U$362,[1]okt20!$B$7:$B$362,B161)</f>
        <v>66486</v>
      </c>
      <c r="V161" s="4">
        <f>SUMIFS([1]okt20!$V$7:$V$362,[1]okt20!$B$7:$B$362,B161)</f>
        <v>17944.939271255062</v>
      </c>
      <c r="Y161" s="44"/>
      <c r="Z161" s="44"/>
    </row>
    <row r="162" spans="2:26">
      <c r="B162" s="3">
        <v>3420</v>
      </c>
      <c r="C162" t="s">
        <v>182</v>
      </c>
      <c r="D162" s="207">
        <v>420059</v>
      </c>
      <c r="E162" s="37">
        <f t="shared" si="40"/>
        <v>19763.762115366517</v>
      </c>
      <c r="F162" s="177">
        <f t="shared" si="41"/>
        <v>0.78738238384052917</v>
      </c>
      <c r="G162" s="38">
        <f t="shared" si="45"/>
        <v>3202.0965215014189</v>
      </c>
      <c r="H162" s="38">
        <f t="shared" si="46"/>
        <v>68057.359467991162</v>
      </c>
      <c r="I162" s="38">
        <f t="shared" si="47"/>
        <v>989.36899975041717</v>
      </c>
      <c r="J162" s="39">
        <f t="shared" si="48"/>
        <v>21028.048720695366</v>
      </c>
      <c r="K162" s="38">
        <f t="shared" si="49"/>
        <v>701.87797978361141</v>
      </c>
      <c r="L162" s="39">
        <f t="shared" si="50"/>
        <v>14917.714582320876</v>
      </c>
      <c r="M162" s="35">
        <f t="shared" si="51"/>
        <v>82975.074050312032</v>
      </c>
      <c r="N162" s="35">
        <f t="shared" si="52"/>
        <v>503034.07405031205</v>
      </c>
      <c r="O162" s="35">
        <f t="shared" si="53"/>
        <v>23667.736616651549</v>
      </c>
      <c r="P162" s="36">
        <f t="shared" si="42"/>
        <v>0.94291556276320232</v>
      </c>
      <c r="Q162" s="203">
        <v>1794.7640776675253</v>
      </c>
      <c r="R162" s="36">
        <f t="shared" si="43"/>
        <v>-1.2151185487246781E-2</v>
      </c>
      <c r="S162" s="36">
        <f t="shared" si="44"/>
        <v>-1.5079315501093879E-2</v>
      </c>
      <c r="T162" s="201">
        <v>21254</v>
      </c>
      <c r="U162" s="217">
        <f>SUMIFS([1]okt20!$U$7:$U$362,[1]okt20!$B$7:$B$362,B162)</f>
        <v>425226</v>
      </c>
      <c r="V162" s="4">
        <f>SUMIFS([1]okt20!$V$7:$V$362,[1]okt20!$B$7:$B$362,B162)</f>
        <v>20066.348921712048</v>
      </c>
      <c r="Y162" s="44"/>
      <c r="Z162" s="44"/>
    </row>
    <row r="163" spans="2:26">
      <c r="B163" s="3">
        <v>3421</v>
      </c>
      <c r="C163" t="s">
        <v>183</v>
      </c>
      <c r="D163" s="207">
        <v>137051</v>
      </c>
      <c r="E163" s="37">
        <f t="shared" si="40"/>
        <v>20680.700165987626</v>
      </c>
      <c r="F163" s="177">
        <f t="shared" si="41"/>
        <v>0.8239129221012983</v>
      </c>
      <c r="G163" s="38">
        <f t="shared" si="45"/>
        <v>2651.9336911287537</v>
      </c>
      <c r="H163" s="38">
        <f t="shared" si="46"/>
        <v>17574.364571110251</v>
      </c>
      <c r="I163" s="38">
        <f t="shared" si="47"/>
        <v>668.44068203302902</v>
      </c>
      <c r="J163" s="39">
        <f t="shared" si="48"/>
        <v>4429.7563998328833</v>
      </c>
      <c r="K163" s="38">
        <f t="shared" si="49"/>
        <v>380.9496620662232</v>
      </c>
      <c r="L163" s="39">
        <f t="shared" si="50"/>
        <v>2524.5534105128613</v>
      </c>
      <c r="M163" s="35">
        <f t="shared" si="51"/>
        <v>20098.917981623112</v>
      </c>
      <c r="N163" s="35">
        <f t="shared" si="52"/>
        <v>157149.91798162312</v>
      </c>
      <c r="O163" s="35">
        <f t="shared" si="53"/>
        <v>23713.583519182605</v>
      </c>
      <c r="P163" s="36">
        <f t="shared" si="42"/>
        <v>0.94474208967624074</v>
      </c>
      <c r="Q163" s="203">
        <v>-236.52607073009494</v>
      </c>
      <c r="R163" s="36">
        <f t="shared" si="43"/>
        <v>6.6694578494671045E-3</v>
      </c>
      <c r="S163" s="36">
        <f t="shared" si="44"/>
        <v>3.6313728702926317E-3</v>
      </c>
      <c r="T163" s="201">
        <v>6627</v>
      </c>
      <c r="U163" s="217">
        <f>SUMIFS([1]okt20!$U$7:$U$362,[1]okt20!$B$7:$B$362,B163)</f>
        <v>136143</v>
      </c>
      <c r="V163" s="4">
        <f>SUMIFS([1]okt20!$V$7:$V$362,[1]okt20!$B$7:$B$362,B163)</f>
        <v>20605.872559406689</v>
      </c>
      <c r="Y163" s="44"/>
      <c r="Z163" s="44"/>
    </row>
    <row r="164" spans="2:26">
      <c r="B164" s="3">
        <v>3422</v>
      </c>
      <c r="C164" t="s">
        <v>184</v>
      </c>
      <c r="D164" s="207">
        <v>84256</v>
      </c>
      <c r="E164" s="37">
        <f t="shared" si="40"/>
        <v>19342.516069788795</v>
      </c>
      <c r="F164" s="177">
        <f t="shared" si="41"/>
        <v>0.77060006711286033</v>
      </c>
      <c r="G164" s="38">
        <f t="shared" si="45"/>
        <v>3454.8441488480521</v>
      </c>
      <c r="H164" s="38">
        <f t="shared" si="46"/>
        <v>15049.301112382116</v>
      </c>
      <c r="I164" s="38">
        <f t="shared" si="47"/>
        <v>1136.8051157026198</v>
      </c>
      <c r="J164" s="39">
        <f t="shared" si="48"/>
        <v>4951.9230840006121</v>
      </c>
      <c r="K164" s="38">
        <f t="shared" si="49"/>
        <v>849.31409573581391</v>
      </c>
      <c r="L164" s="39">
        <f t="shared" si="50"/>
        <v>3699.6122010252052</v>
      </c>
      <c r="M164" s="35">
        <f t="shared" si="51"/>
        <v>18748.91331340732</v>
      </c>
      <c r="N164" s="35">
        <f t="shared" si="52"/>
        <v>103004.91331340732</v>
      </c>
      <c r="O164" s="35">
        <f t="shared" si="53"/>
        <v>23646.674314372664</v>
      </c>
      <c r="P164" s="36">
        <f t="shared" si="42"/>
        <v>0.94207644692681891</v>
      </c>
      <c r="Q164" s="203">
        <v>401.70015631504066</v>
      </c>
      <c r="R164" s="36">
        <f t="shared" si="43"/>
        <v>-2.8099478613943615E-2</v>
      </c>
      <c r="S164" s="36">
        <f t="shared" si="44"/>
        <v>-1.6720478019203417E-2</v>
      </c>
      <c r="T164" s="201">
        <v>4356</v>
      </c>
      <c r="U164" s="217">
        <f>SUMIFS([1]okt20!$U$7:$U$362,[1]okt20!$B$7:$B$362,B164)</f>
        <v>86692</v>
      </c>
      <c r="V164" s="4">
        <f>SUMIFS([1]okt20!$V$7:$V$362,[1]okt20!$B$7:$B$362,B164)</f>
        <v>19671.431813024734</v>
      </c>
      <c r="Y164" s="44"/>
      <c r="Z164" s="44"/>
    </row>
    <row r="165" spans="2:26">
      <c r="B165" s="3">
        <v>3423</v>
      </c>
      <c r="C165" t="s">
        <v>185</v>
      </c>
      <c r="D165" s="207">
        <v>42454</v>
      </c>
      <c r="E165" s="37">
        <f t="shared" si="40"/>
        <v>17550.227366680447</v>
      </c>
      <c r="F165" s="177">
        <f t="shared" si="41"/>
        <v>0.69919582012049919</v>
      </c>
      <c r="G165" s="38">
        <f t="shared" si="45"/>
        <v>4530.2173707130614</v>
      </c>
      <c r="H165" s="38">
        <f t="shared" si="46"/>
        <v>10958.595819754895</v>
      </c>
      <c r="I165" s="38">
        <f t="shared" si="47"/>
        <v>1764.1061617905416</v>
      </c>
      <c r="J165" s="39">
        <f t="shared" si="48"/>
        <v>4267.3728053713203</v>
      </c>
      <c r="K165" s="38">
        <f t="shared" si="49"/>
        <v>1476.6151418237357</v>
      </c>
      <c r="L165" s="39">
        <f t="shared" si="50"/>
        <v>3571.932028071617</v>
      </c>
      <c r="M165" s="35">
        <f t="shared" si="51"/>
        <v>14530.527847826512</v>
      </c>
      <c r="N165" s="35">
        <f t="shared" si="52"/>
        <v>56984.52784782651</v>
      </c>
      <c r="O165" s="35">
        <f t="shared" si="53"/>
        <v>23557.059879217242</v>
      </c>
      <c r="P165" s="36">
        <f t="shared" si="42"/>
        <v>0.93850623457720073</v>
      </c>
      <c r="Q165" s="203">
        <v>28.630298008731188</v>
      </c>
      <c r="R165" s="36">
        <f t="shared" si="43"/>
        <v>-4.8988584956519698E-3</v>
      </c>
      <c r="S165" s="36">
        <f t="shared" si="44"/>
        <v>1.155589374088121E-2</v>
      </c>
      <c r="T165" s="201">
        <v>2419</v>
      </c>
      <c r="U165" s="217">
        <f>SUMIFS([1]okt20!$U$7:$U$362,[1]okt20!$B$7:$B$362,B165)</f>
        <v>42663</v>
      </c>
      <c r="V165" s="4">
        <f>SUMIFS([1]okt20!$V$7:$V$362,[1]okt20!$B$7:$B$362,B165)</f>
        <v>17349.735664904434</v>
      </c>
      <c r="Y165" s="44"/>
      <c r="Z165" s="44"/>
    </row>
    <row r="166" spans="2:26">
      <c r="B166" s="3">
        <v>3424</v>
      </c>
      <c r="C166" t="s">
        <v>186</v>
      </c>
      <c r="D166" s="207">
        <v>35018</v>
      </c>
      <c r="E166" s="37">
        <f t="shared" si="40"/>
        <v>19673.033707865168</v>
      </c>
      <c r="F166" s="177">
        <f t="shared" si="41"/>
        <v>0.78376779116513351</v>
      </c>
      <c r="G166" s="38">
        <f t="shared" si="45"/>
        <v>3256.5335660022283</v>
      </c>
      <c r="H166" s="38">
        <f t="shared" si="46"/>
        <v>5796.6297474839666</v>
      </c>
      <c r="I166" s="38">
        <f t="shared" si="47"/>
        <v>1021.1239423758892</v>
      </c>
      <c r="J166" s="39">
        <f t="shared" si="48"/>
        <v>1817.6006174290828</v>
      </c>
      <c r="K166" s="38">
        <f t="shared" si="49"/>
        <v>733.63292240908345</v>
      </c>
      <c r="L166" s="39">
        <f t="shared" si="50"/>
        <v>1305.8666018881686</v>
      </c>
      <c r="M166" s="35">
        <f t="shared" si="51"/>
        <v>7102.4963493721352</v>
      </c>
      <c r="N166" s="35">
        <f t="shared" si="52"/>
        <v>42120.496349372137</v>
      </c>
      <c r="O166" s="35">
        <f t="shared" si="53"/>
        <v>23663.200196276481</v>
      </c>
      <c r="P166" s="36">
        <f t="shared" si="42"/>
        <v>0.94273483312943251</v>
      </c>
      <c r="Q166" s="203">
        <v>-1705.464766244093</v>
      </c>
      <c r="R166" s="36">
        <f t="shared" si="43"/>
        <v>5.3267964026829491E-2</v>
      </c>
      <c r="S166" s="36">
        <f t="shared" si="44"/>
        <v>5.9776923355085103E-2</v>
      </c>
      <c r="T166" s="201">
        <v>1780</v>
      </c>
      <c r="U166" s="217">
        <f>SUMIFS([1]okt20!$U$7:$U$362,[1]okt20!$B$7:$B$362,B166)</f>
        <v>33247</v>
      </c>
      <c r="V166" s="4">
        <f>SUMIFS([1]okt20!$V$7:$V$362,[1]okt20!$B$7:$B$362,B166)</f>
        <v>18563.372417643775</v>
      </c>
      <c r="Y166" s="44"/>
      <c r="Z166" s="44"/>
    </row>
    <row r="167" spans="2:26">
      <c r="B167" s="3">
        <v>3425</v>
      </c>
      <c r="C167" t="s">
        <v>187</v>
      </c>
      <c r="D167" s="207">
        <v>22265</v>
      </c>
      <c r="E167" s="37">
        <f t="shared" si="40"/>
        <v>17559.148264984226</v>
      </c>
      <c r="F167" s="177">
        <f t="shared" si="41"/>
        <v>0.69955122604632569</v>
      </c>
      <c r="G167" s="38">
        <f t="shared" si="45"/>
        <v>4524.8648317307934</v>
      </c>
      <c r="H167" s="38">
        <f t="shared" si="46"/>
        <v>5737.5286066346462</v>
      </c>
      <c r="I167" s="38">
        <f t="shared" si="47"/>
        <v>1760.9838473842192</v>
      </c>
      <c r="J167" s="39">
        <f t="shared" si="48"/>
        <v>2232.9275184831899</v>
      </c>
      <c r="K167" s="38">
        <f t="shared" si="49"/>
        <v>1473.4928274174133</v>
      </c>
      <c r="L167" s="39">
        <f t="shared" si="50"/>
        <v>1868.38890516528</v>
      </c>
      <c r="M167" s="35">
        <f t="shared" si="51"/>
        <v>7605.9175117999257</v>
      </c>
      <c r="N167" s="35">
        <f t="shared" si="52"/>
        <v>29870.917511799926</v>
      </c>
      <c r="O167" s="35">
        <f t="shared" si="53"/>
        <v>23557.505924132431</v>
      </c>
      <c r="P167" s="36">
        <f t="shared" si="42"/>
        <v>0.93852400487349197</v>
      </c>
      <c r="Q167" s="203">
        <v>41.247795731737824</v>
      </c>
      <c r="R167" s="36">
        <f t="shared" si="43"/>
        <v>-2.4363524823627362E-2</v>
      </c>
      <c r="S167" s="36">
        <f t="shared" si="44"/>
        <v>-1.0513795680745267E-2</v>
      </c>
      <c r="T167" s="201">
        <v>1268</v>
      </c>
      <c r="U167" s="217">
        <f>SUMIFS([1]okt20!$U$7:$U$362,[1]okt20!$B$7:$B$362,B167)</f>
        <v>22821</v>
      </c>
      <c r="V167" s="4">
        <f>SUMIFS([1]okt20!$V$7:$V$362,[1]okt20!$B$7:$B$362,B167)</f>
        <v>17745.723172628306</v>
      </c>
      <c r="Y167" s="44"/>
      <c r="Z167" s="44"/>
    </row>
    <row r="168" spans="2:26">
      <c r="B168" s="3">
        <v>3426</v>
      </c>
      <c r="C168" t="s">
        <v>188</v>
      </c>
      <c r="D168" s="207">
        <v>25432</v>
      </c>
      <c r="E168" s="37">
        <f t="shared" si="40"/>
        <v>16281.690140845072</v>
      </c>
      <c r="F168" s="177">
        <f t="shared" si="41"/>
        <v>0.64865767566003163</v>
      </c>
      <c r="G168" s="38">
        <f t="shared" si="45"/>
        <v>5291.3397062142858</v>
      </c>
      <c r="H168" s="38">
        <f t="shared" si="46"/>
        <v>8265.072621106714</v>
      </c>
      <c r="I168" s="38">
        <f t="shared" si="47"/>
        <v>2208.0941908329228</v>
      </c>
      <c r="J168" s="39">
        <f t="shared" si="48"/>
        <v>3449.0431260810251</v>
      </c>
      <c r="K168" s="38">
        <f t="shared" si="49"/>
        <v>1920.6031708661169</v>
      </c>
      <c r="L168" s="39">
        <f t="shared" si="50"/>
        <v>2999.9821528928746</v>
      </c>
      <c r="M168" s="35">
        <f t="shared" si="51"/>
        <v>11265.054773999589</v>
      </c>
      <c r="N168" s="35">
        <f t="shared" si="52"/>
        <v>36697.054773999589</v>
      </c>
      <c r="O168" s="35">
        <f t="shared" si="53"/>
        <v>23493.633017925473</v>
      </c>
      <c r="P168" s="36">
        <f t="shared" si="42"/>
        <v>0.93597932735417733</v>
      </c>
      <c r="Q168" s="203">
        <v>177.33237928467861</v>
      </c>
      <c r="R168" s="36">
        <f t="shared" si="43"/>
        <v>5.2571247875410091E-3</v>
      </c>
      <c r="S168" s="36">
        <f t="shared" si="44"/>
        <v>-1.822150739131712E-3</v>
      </c>
      <c r="T168" s="201">
        <v>1562</v>
      </c>
      <c r="U168" s="217">
        <f>SUMIFS([1]okt20!$U$7:$U$362,[1]okt20!$B$7:$B$362,B168)</f>
        <v>25299</v>
      </c>
      <c r="V168" s="4">
        <f>SUMIFS([1]okt20!$V$7:$V$362,[1]okt20!$B$7:$B$362,B168)</f>
        <v>16311.411992263056</v>
      </c>
      <c r="Y168" s="44"/>
      <c r="Z168" s="44"/>
    </row>
    <row r="169" spans="2:26">
      <c r="B169" s="3">
        <v>3427</v>
      </c>
      <c r="C169" t="s">
        <v>189</v>
      </c>
      <c r="D169" s="207">
        <v>111866</v>
      </c>
      <c r="E169" s="37">
        <f t="shared" si="40"/>
        <v>20054.858372176408</v>
      </c>
      <c r="F169" s="177">
        <f t="shared" si="41"/>
        <v>0.79897957182913681</v>
      </c>
      <c r="G169" s="38">
        <f t="shared" si="45"/>
        <v>3027.4387674154846</v>
      </c>
      <c r="H169" s="38">
        <f t="shared" si="46"/>
        <v>16887.05344464357</v>
      </c>
      <c r="I169" s="38">
        <f t="shared" si="47"/>
        <v>887.48530986695528</v>
      </c>
      <c r="J169" s="39">
        <f t="shared" si="48"/>
        <v>4950.3930584378768</v>
      </c>
      <c r="K169" s="38">
        <f t="shared" si="49"/>
        <v>599.9942899001494</v>
      </c>
      <c r="L169" s="39">
        <f t="shared" si="50"/>
        <v>3346.7681490630334</v>
      </c>
      <c r="M169" s="35">
        <f t="shared" si="51"/>
        <v>20233.821593706605</v>
      </c>
      <c r="N169" s="35">
        <f t="shared" si="52"/>
        <v>132099.82159370661</v>
      </c>
      <c r="O169" s="35">
        <f t="shared" si="53"/>
        <v>23682.291429492045</v>
      </c>
      <c r="P169" s="36">
        <f t="shared" si="42"/>
        <v>0.94349542216263271</v>
      </c>
      <c r="Q169" s="203">
        <v>467.44322128676868</v>
      </c>
      <c r="R169" s="36">
        <f t="shared" si="43"/>
        <v>1.3205564814143903E-2</v>
      </c>
      <c r="S169" s="36">
        <f t="shared" si="44"/>
        <v>1.5566925936873246E-2</v>
      </c>
      <c r="T169" s="201">
        <v>5578</v>
      </c>
      <c r="U169" s="217">
        <f>SUMIFS([1]okt20!$U$7:$U$362,[1]okt20!$B$7:$B$362,B169)</f>
        <v>110408</v>
      </c>
      <c r="V169" s="4">
        <f>SUMIFS([1]okt20!$V$7:$V$362,[1]okt20!$B$7:$B$362,B169)</f>
        <v>19747.451260955106</v>
      </c>
      <c r="Y169" s="44"/>
      <c r="Z169" s="44"/>
    </row>
    <row r="170" spans="2:26">
      <c r="B170" s="3">
        <v>3428</v>
      </c>
      <c r="C170" t="s">
        <v>190</v>
      </c>
      <c r="D170" s="207">
        <v>48753</v>
      </c>
      <c r="E170" s="37">
        <f t="shared" si="40"/>
        <v>20046.463815789473</v>
      </c>
      <c r="F170" s="177">
        <f t="shared" si="41"/>
        <v>0.79864513520818148</v>
      </c>
      <c r="G170" s="38">
        <f t="shared" si="45"/>
        <v>3032.4755012476453</v>
      </c>
      <c r="H170" s="38">
        <f t="shared" si="46"/>
        <v>7374.9804190342729</v>
      </c>
      <c r="I170" s="38">
        <f t="shared" si="47"/>
        <v>890.42340460238245</v>
      </c>
      <c r="J170" s="39">
        <f t="shared" si="48"/>
        <v>2165.5097199929942</v>
      </c>
      <c r="K170" s="38">
        <f t="shared" si="49"/>
        <v>602.93238463557668</v>
      </c>
      <c r="L170" s="39">
        <f t="shared" si="50"/>
        <v>1466.3315594337223</v>
      </c>
      <c r="M170" s="35">
        <f t="shared" si="51"/>
        <v>8841.3119784679948</v>
      </c>
      <c r="N170" s="35">
        <f t="shared" si="52"/>
        <v>57594.311978467995</v>
      </c>
      <c r="O170" s="35">
        <f t="shared" si="53"/>
        <v>23681.871701672695</v>
      </c>
      <c r="P170" s="36">
        <f t="shared" si="42"/>
        <v>0.94347870033158487</v>
      </c>
      <c r="Q170" s="203">
        <v>-663.63466938518468</v>
      </c>
      <c r="R170" s="36">
        <f t="shared" si="43"/>
        <v>1.0948678071539658E-2</v>
      </c>
      <c r="S170" s="36">
        <f t="shared" si="44"/>
        <v>5.1290721944830722E-3</v>
      </c>
      <c r="T170" s="201">
        <v>2432</v>
      </c>
      <c r="U170" s="217">
        <f>SUMIFS([1]okt20!$U$7:$U$362,[1]okt20!$B$7:$B$362,B170)</f>
        <v>48225</v>
      </c>
      <c r="V170" s="4">
        <f>SUMIFS([1]okt20!$V$7:$V$362,[1]okt20!$B$7:$B$362,B170)</f>
        <v>19944.168734491315</v>
      </c>
      <c r="Y170" s="44"/>
      <c r="Z170" s="44"/>
    </row>
    <row r="171" spans="2:26">
      <c r="B171" s="3">
        <v>3429</v>
      </c>
      <c r="C171" t="s">
        <v>191</v>
      </c>
      <c r="D171" s="207">
        <v>27469</v>
      </c>
      <c r="E171" s="37">
        <f t="shared" si="40"/>
        <v>17779.288025889968</v>
      </c>
      <c r="F171" s="177">
        <f t="shared" si="41"/>
        <v>0.70832152841630203</v>
      </c>
      <c r="G171" s="38">
        <f t="shared" si="45"/>
        <v>4392.7809751873483</v>
      </c>
      <c r="H171" s="38">
        <f t="shared" si="46"/>
        <v>6786.8466066644523</v>
      </c>
      <c r="I171" s="38">
        <f t="shared" si="47"/>
        <v>1683.9349310672094</v>
      </c>
      <c r="J171" s="39">
        <f t="shared" si="48"/>
        <v>2601.6794684988386</v>
      </c>
      <c r="K171" s="38">
        <f t="shared" si="49"/>
        <v>1396.4439111004035</v>
      </c>
      <c r="L171" s="39">
        <f t="shared" si="50"/>
        <v>2157.5058426501232</v>
      </c>
      <c r="M171" s="35">
        <f t="shared" si="51"/>
        <v>8944.352449314576</v>
      </c>
      <c r="N171" s="35">
        <f t="shared" si="52"/>
        <v>36413.352449314574</v>
      </c>
      <c r="O171" s="35">
        <f t="shared" si="53"/>
        <v>23568.512912177717</v>
      </c>
      <c r="P171" s="36">
        <f t="shared" si="42"/>
        <v>0.93896251999199076</v>
      </c>
      <c r="Q171" s="203">
        <v>-240.3095864309671</v>
      </c>
      <c r="R171" s="36">
        <f t="shared" si="43"/>
        <v>-1.3451610557696503E-3</v>
      </c>
      <c r="S171" s="36">
        <f t="shared" si="44"/>
        <v>1.9338952113301749E-2</v>
      </c>
      <c r="T171" s="201">
        <v>1545</v>
      </c>
      <c r="U171" s="217">
        <f>SUMIFS([1]okt20!$U$7:$U$362,[1]okt20!$B$7:$B$362,B171)</f>
        <v>27506</v>
      </c>
      <c r="V171" s="4">
        <f>SUMIFS([1]okt20!$V$7:$V$362,[1]okt20!$B$7:$B$362,B171)</f>
        <v>17441.978440076095</v>
      </c>
      <c r="Y171" s="44"/>
      <c r="Z171" s="44"/>
    </row>
    <row r="172" spans="2:26">
      <c r="B172" s="3">
        <v>3430</v>
      </c>
      <c r="C172" t="s">
        <v>192</v>
      </c>
      <c r="D172" s="207">
        <v>49687</v>
      </c>
      <c r="E172" s="37">
        <f t="shared" si="40"/>
        <v>26275.515600211525</v>
      </c>
      <c r="F172" s="177">
        <f t="shared" si="41"/>
        <v>1.0468086991316172</v>
      </c>
      <c r="G172" s="38">
        <f t="shared" si="45"/>
        <v>-704.95556940558595</v>
      </c>
      <c r="H172" s="38">
        <f t="shared" si="46"/>
        <v>-1333.0709817459631</v>
      </c>
      <c r="I172" s="38">
        <f t="shared" si="47"/>
        <v>0</v>
      </c>
      <c r="J172" s="39">
        <f t="shared" si="48"/>
        <v>0</v>
      </c>
      <c r="K172" s="38">
        <f t="shared" si="49"/>
        <v>-287.49101996680582</v>
      </c>
      <c r="L172" s="39">
        <f t="shared" si="50"/>
        <v>-543.64551875722975</v>
      </c>
      <c r="M172" s="35">
        <f t="shared" si="51"/>
        <v>-1876.7165005031929</v>
      </c>
      <c r="N172" s="35">
        <f t="shared" si="52"/>
        <v>47810.283499496807</v>
      </c>
      <c r="O172" s="35">
        <f t="shared" si="53"/>
        <v>25283.069010839135</v>
      </c>
      <c r="P172" s="36">
        <f t="shared" si="42"/>
        <v>1.0072699232238227</v>
      </c>
      <c r="Q172" s="203">
        <v>-2627.4133637588948</v>
      </c>
      <c r="R172" s="36">
        <f t="shared" si="43"/>
        <v>0.34540088272724812</v>
      </c>
      <c r="S172" s="36">
        <f t="shared" si="44"/>
        <v>0.36034187613669916</v>
      </c>
      <c r="T172" s="201">
        <v>1891</v>
      </c>
      <c r="U172" s="217">
        <f>SUMIFS([1]okt20!$U$7:$U$362,[1]okt20!$B$7:$B$362,B172)</f>
        <v>36931</v>
      </c>
      <c r="V172" s="4">
        <f>SUMIFS([1]okt20!$V$7:$V$362,[1]okt20!$B$7:$B$362,B172)</f>
        <v>19315.376569037657</v>
      </c>
      <c r="Y172" s="44"/>
      <c r="Z172" s="44"/>
    </row>
    <row r="173" spans="2:26">
      <c r="B173" s="3">
        <v>3431</v>
      </c>
      <c r="C173" t="s">
        <v>193</v>
      </c>
      <c r="D173" s="207">
        <v>47578</v>
      </c>
      <c r="E173" s="37">
        <f t="shared" si="40"/>
        <v>18636.114375244808</v>
      </c>
      <c r="F173" s="177">
        <f t="shared" si="41"/>
        <v>0.74245723443999712</v>
      </c>
      <c r="G173" s="38">
        <f t="shared" si="45"/>
        <v>3878.6851655744445</v>
      </c>
      <c r="H173" s="38">
        <f t="shared" si="46"/>
        <v>9902.2832277115558</v>
      </c>
      <c r="I173" s="38">
        <f t="shared" si="47"/>
        <v>1384.0457087930154</v>
      </c>
      <c r="J173" s="39">
        <f t="shared" si="48"/>
        <v>3533.4686945485682</v>
      </c>
      <c r="K173" s="38">
        <f t="shared" si="49"/>
        <v>1096.5546888262095</v>
      </c>
      <c r="L173" s="39">
        <f t="shared" si="50"/>
        <v>2799.5041205733128</v>
      </c>
      <c r="M173" s="35">
        <f t="shared" si="51"/>
        <v>12701.787348284868</v>
      </c>
      <c r="N173" s="35">
        <f t="shared" si="52"/>
        <v>60279.787348284866</v>
      </c>
      <c r="O173" s="35">
        <f t="shared" si="53"/>
        <v>23611.354229645465</v>
      </c>
      <c r="P173" s="36">
        <f t="shared" si="42"/>
        <v>0.94066930529317583</v>
      </c>
      <c r="Q173" s="203">
        <v>308.23755717912172</v>
      </c>
      <c r="R173" s="36">
        <f t="shared" si="43"/>
        <v>-4.9523543160796692E-2</v>
      </c>
      <c r="S173" s="36">
        <f t="shared" si="44"/>
        <v>-2.6441075348798932E-2</v>
      </c>
      <c r="T173" s="201">
        <v>2553</v>
      </c>
      <c r="U173" s="217">
        <f>SUMIFS([1]okt20!$U$7:$U$362,[1]okt20!$B$7:$B$362,B173)</f>
        <v>50057</v>
      </c>
      <c r="V173" s="4">
        <f>SUMIFS([1]okt20!$V$7:$V$362,[1]okt20!$B$7:$B$362,B173)</f>
        <v>19142.25621414914</v>
      </c>
      <c r="Y173" s="44"/>
      <c r="Z173" s="44"/>
    </row>
    <row r="174" spans="2:26">
      <c r="B174" s="3">
        <v>3432</v>
      </c>
      <c r="C174" t="s">
        <v>194</v>
      </c>
      <c r="D174" s="207">
        <v>39524</v>
      </c>
      <c r="E174" s="37">
        <f t="shared" si="40"/>
        <v>20012.151898734177</v>
      </c>
      <c r="F174" s="177">
        <f t="shared" si="41"/>
        <v>0.7972781586736819</v>
      </c>
      <c r="G174" s="38">
        <f t="shared" si="45"/>
        <v>3053.0626514808232</v>
      </c>
      <c r="H174" s="38">
        <f t="shared" si="46"/>
        <v>6029.7987366746256</v>
      </c>
      <c r="I174" s="38">
        <f t="shared" si="47"/>
        <v>902.43257557173615</v>
      </c>
      <c r="J174" s="39">
        <f t="shared" si="48"/>
        <v>1782.3043367541788</v>
      </c>
      <c r="K174" s="38">
        <f t="shared" si="49"/>
        <v>614.94155560493027</v>
      </c>
      <c r="L174" s="39">
        <f t="shared" si="50"/>
        <v>1214.5095723197373</v>
      </c>
      <c r="M174" s="35">
        <f t="shared" si="51"/>
        <v>7244.308308994363</v>
      </c>
      <c r="N174" s="35">
        <f t="shared" si="52"/>
        <v>46768.308308994361</v>
      </c>
      <c r="O174" s="35">
        <f t="shared" si="53"/>
        <v>23680.15610581993</v>
      </c>
      <c r="P174" s="36">
        <f t="shared" si="42"/>
        <v>0.94341035150485986</v>
      </c>
      <c r="Q174" s="203">
        <v>159.86072284715374</v>
      </c>
      <c r="R174" s="36">
        <f t="shared" si="43"/>
        <v>-2.9263370332996974E-3</v>
      </c>
      <c r="S174" s="36">
        <f t="shared" si="44"/>
        <v>1.4238475392456098E-2</v>
      </c>
      <c r="T174" s="201">
        <v>1975</v>
      </c>
      <c r="U174" s="217">
        <f>SUMIFS([1]okt20!$U$7:$U$362,[1]okt20!$B$7:$B$362,B174)</f>
        <v>39640</v>
      </c>
      <c r="V174" s="4">
        <f>SUMIFS([1]okt20!$V$7:$V$362,[1]okt20!$B$7:$B$362,B174)</f>
        <v>19731.20955699353</v>
      </c>
      <c r="Y174" s="44"/>
      <c r="Z174" s="44"/>
    </row>
    <row r="175" spans="2:26">
      <c r="B175" s="3">
        <v>3433</v>
      </c>
      <c r="C175" t="s">
        <v>195</v>
      </c>
      <c r="D175" s="207">
        <v>51645</v>
      </c>
      <c r="E175" s="37">
        <f t="shared" si="40"/>
        <v>23507.055075102409</v>
      </c>
      <c r="F175" s="177">
        <f t="shared" si="41"/>
        <v>0.93651405810606192</v>
      </c>
      <c r="G175" s="38">
        <f t="shared" si="45"/>
        <v>956.1207456598836</v>
      </c>
      <c r="H175" s="38">
        <f t="shared" si="46"/>
        <v>2100.5972782147642</v>
      </c>
      <c r="I175" s="38">
        <f t="shared" si="47"/>
        <v>0</v>
      </c>
      <c r="J175" s="39">
        <f t="shared" si="48"/>
        <v>0</v>
      </c>
      <c r="K175" s="38">
        <f t="shared" si="49"/>
        <v>-287.49101996680582</v>
      </c>
      <c r="L175" s="39">
        <f t="shared" si="50"/>
        <v>-631.61777086707241</v>
      </c>
      <c r="M175" s="35">
        <f t="shared" si="51"/>
        <v>1468.9795073476917</v>
      </c>
      <c r="N175" s="35">
        <f t="shared" si="52"/>
        <v>53113.979507347693</v>
      </c>
      <c r="O175" s="35">
        <f t="shared" si="53"/>
        <v>24175.68480079549</v>
      </c>
      <c r="P175" s="36">
        <f t="shared" si="42"/>
        <v>0.96315206681360066</v>
      </c>
      <c r="Q175" s="203">
        <v>-1684.7680606348044</v>
      </c>
      <c r="R175" s="36">
        <f t="shared" si="43"/>
        <v>0.10070332480818414</v>
      </c>
      <c r="S175" s="36">
        <f t="shared" si="44"/>
        <v>0.10421034496005348</v>
      </c>
      <c r="T175" s="201">
        <v>2197</v>
      </c>
      <c r="U175" s="217">
        <f>SUMIFS([1]okt20!$U$7:$U$362,[1]okt20!$B$7:$B$362,B175)</f>
        <v>46920</v>
      </c>
      <c r="V175" s="4">
        <f>SUMIFS([1]okt20!$V$7:$V$362,[1]okt20!$B$7:$B$362,B175)</f>
        <v>21288.566243194193</v>
      </c>
      <c r="Y175" s="44"/>
      <c r="Z175" s="44"/>
    </row>
    <row r="176" spans="2:26">
      <c r="B176" s="3">
        <v>3434</v>
      </c>
      <c r="C176" t="s">
        <v>196</v>
      </c>
      <c r="D176" s="207">
        <v>43471</v>
      </c>
      <c r="E176" s="37">
        <f t="shared" si="40"/>
        <v>19511.220825852783</v>
      </c>
      <c r="F176" s="177">
        <f t="shared" si="41"/>
        <v>0.7773212142416055</v>
      </c>
      <c r="G176" s="38">
        <f t="shared" si="45"/>
        <v>3353.6212952096598</v>
      </c>
      <c r="H176" s="38">
        <f t="shared" si="46"/>
        <v>7471.8682457271216</v>
      </c>
      <c r="I176" s="38">
        <f t="shared" si="47"/>
        <v>1077.7584510802242</v>
      </c>
      <c r="J176" s="39">
        <f t="shared" si="48"/>
        <v>2401.2458290067393</v>
      </c>
      <c r="K176" s="38">
        <f t="shared" si="49"/>
        <v>790.2674311134183</v>
      </c>
      <c r="L176" s="39">
        <f t="shared" si="50"/>
        <v>1760.715836520696</v>
      </c>
      <c r="M176" s="35">
        <f t="shared" si="51"/>
        <v>9232.5840822478167</v>
      </c>
      <c r="N176" s="35">
        <f t="shared" si="52"/>
        <v>52703.58408224782</v>
      </c>
      <c r="O176" s="35">
        <f t="shared" si="53"/>
        <v>23655.109552175862</v>
      </c>
      <c r="P176" s="36">
        <f t="shared" si="42"/>
        <v>0.94241250428325607</v>
      </c>
      <c r="Q176" s="203">
        <v>115.86174202705843</v>
      </c>
      <c r="R176" s="36">
        <f t="shared" si="43"/>
        <v>-1.7560115711444585E-2</v>
      </c>
      <c r="S176" s="36">
        <f t="shared" si="44"/>
        <v>1.1101730104873237E-2</v>
      </c>
      <c r="T176" s="201">
        <v>2228</v>
      </c>
      <c r="U176" s="217">
        <f>SUMIFS([1]okt20!$U$7:$U$362,[1]okt20!$B$7:$B$362,B176)</f>
        <v>44248</v>
      </c>
      <c r="V176" s="4">
        <f>SUMIFS([1]okt20!$V$7:$V$362,[1]okt20!$B$7:$B$362,B176)</f>
        <v>19296.990841692106</v>
      </c>
      <c r="Y176" s="44"/>
      <c r="Z176" s="44"/>
    </row>
    <row r="177" spans="2:26">
      <c r="B177" s="3">
        <v>3435</v>
      </c>
      <c r="C177" t="s">
        <v>197</v>
      </c>
      <c r="D177" s="207">
        <v>69695</v>
      </c>
      <c r="E177" s="37">
        <f t="shared" si="40"/>
        <v>19522.408963585433</v>
      </c>
      <c r="F177" s="177">
        <f t="shared" si="41"/>
        <v>0.77776694630958154</v>
      </c>
      <c r="G177" s="38">
        <f t="shared" si="45"/>
        <v>3346.9084125700697</v>
      </c>
      <c r="H177" s="38">
        <f t="shared" si="46"/>
        <v>11948.463032875148</v>
      </c>
      <c r="I177" s="38">
        <f t="shared" si="47"/>
        <v>1073.8426028737967</v>
      </c>
      <c r="J177" s="39">
        <f t="shared" si="48"/>
        <v>3833.6180922594544</v>
      </c>
      <c r="K177" s="38">
        <f t="shared" si="49"/>
        <v>786.35158290699087</v>
      </c>
      <c r="L177" s="39">
        <f t="shared" si="50"/>
        <v>2807.2751509779573</v>
      </c>
      <c r="M177" s="35">
        <f t="shared" si="51"/>
        <v>14755.738183853106</v>
      </c>
      <c r="N177" s="35">
        <f t="shared" si="52"/>
        <v>84450.7381838531</v>
      </c>
      <c r="O177" s="35">
        <f t="shared" si="53"/>
        <v>23655.668959062492</v>
      </c>
      <c r="P177" s="36">
        <f t="shared" si="42"/>
        <v>0.94243479088665483</v>
      </c>
      <c r="Q177" s="203">
        <v>282.96280028572983</v>
      </c>
      <c r="R177" s="36">
        <f t="shared" si="43"/>
        <v>9.0780100770255397E-3</v>
      </c>
      <c r="S177" s="36">
        <f t="shared" si="44"/>
        <v>1.4448453267911646E-2</v>
      </c>
      <c r="T177" s="201">
        <v>3570</v>
      </c>
      <c r="U177" s="217">
        <f>SUMIFS([1]okt20!$U$7:$U$362,[1]okt20!$B$7:$B$362,B177)</f>
        <v>69068</v>
      </c>
      <c r="V177" s="4">
        <f>SUMIFS([1]okt20!$V$7:$V$362,[1]okt20!$B$7:$B$362,B177)</f>
        <v>19244.357759821676</v>
      </c>
      <c r="Y177" s="44"/>
      <c r="Z177" s="44"/>
    </row>
    <row r="178" spans="2:26">
      <c r="B178" s="3">
        <v>3436</v>
      </c>
      <c r="C178" t="s">
        <v>198</v>
      </c>
      <c r="D178" s="207">
        <v>130626</v>
      </c>
      <c r="E178" s="37">
        <f t="shared" si="40"/>
        <v>22824.742268041238</v>
      </c>
      <c r="F178" s="177">
        <f t="shared" si="41"/>
        <v>0.90933091952077016</v>
      </c>
      <c r="G178" s="38">
        <f t="shared" si="45"/>
        <v>1365.5084298965862</v>
      </c>
      <c r="H178" s="38">
        <f t="shared" si="46"/>
        <v>7814.8047442981633</v>
      </c>
      <c r="I178" s="38">
        <f t="shared" si="47"/>
        <v>0</v>
      </c>
      <c r="J178" s="39">
        <f t="shared" si="48"/>
        <v>0</v>
      </c>
      <c r="K178" s="38">
        <f t="shared" si="49"/>
        <v>-287.49101996680582</v>
      </c>
      <c r="L178" s="39">
        <f t="shared" si="50"/>
        <v>-1645.3111072700299</v>
      </c>
      <c r="M178" s="35">
        <f t="shared" si="51"/>
        <v>6169.4936370281339</v>
      </c>
      <c r="N178" s="35">
        <f t="shared" si="52"/>
        <v>136795.49363702812</v>
      </c>
      <c r="O178" s="35">
        <f t="shared" si="53"/>
        <v>23902.759677971015</v>
      </c>
      <c r="P178" s="36">
        <f t="shared" si="42"/>
        <v>0.95227881137948367</v>
      </c>
      <c r="Q178" s="203">
        <v>-253.28708661669589</v>
      </c>
      <c r="R178" s="36">
        <f t="shared" si="43"/>
        <v>2.0906440746848404E-2</v>
      </c>
      <c r="S178" s="36">
        <f t="shared" si="44"/>
        <v>2.4295785910956484E-2</v>
      </c>
      <c r="T178" s="201">
        <v>5723</v>
      </c>
      <c r="U178" s="217">
        <f>SUMIFS([1]okt20!$U$7:$U$362,[1]okt20!$B$7:$B$362,B178)</f>
        <v>127951</v>
      </c>
      <c r="V178" s="4">
        <f>SUMIFS([1]okt20!$V$7:$V$362,[1]okt20!$B$7:$B$362,B178)</f>
        <v>22283.35074886799</v>
      </c>
      <c r="Y178" s="44"/>
      <c r="Z178" s="44"/>
    </row>
    <row r="179" spans="2:26">
      <c r="B179" s="3">
        <v>3437</v>
      </c>
      <c r="C179" t="s">
        <v>199</v>
      </c>
      <c r="D179" s="207">
        <v>95520</v>
      </c>
      <c r="E179" s="37">
        <f t="shared" si="40"/>
        <v>16644.014636696287</v>
      </c>
      <c r="F179" s="177">
        <f t="shared" si="41"/>
        <v>0.66309257543274913</v>
      </c>
      <c r="G179" s="38">
        <f t="shared" si="45"/>
        <v>5073.9450087035566</v>
      </c>
      <c r="H179" s="38">
        <f t="shared" si="46"/>
        <v>29119.37040494971</v>
      </c>
      <c r="I179" s="38">
        <f t="shared" si="47"/>
        <v>2081.2806172849973</v>
      </c>
      <c r="J179" s="39">
        <f t="shared" si="48"/>
        <v>11944.469462598599</v>
      </c>
      <c r="K179" s="38">
        <f t="shared" si="49"/>
        <v>1793.7895973181915</v>
      </c>
      <c r="L179" s="39">
        <f t="shared" si="50"/>
        <v>10294.558499009101</v>
      </c>
      <c r="M179" s="35">
        <f t="shared" si="51"/>
        <v>39413.928903958811</v>
      </c>
      <c r="N179" s="35">
        <f t="shared" si="52"/>
        <v>134933.92890395882</v>
      </c>
      <c r="O179" s="35">
        <f t="shared" si="53"/>
        <v>23511.74924271804</v>
      </c>
      <c r="P179" s="36">
        <f t="shared" si="42"/>
        <v>0.93670107234281341</v>
      </c>
      <c r="Q179" s="203">
        <v>813.48477894673124</v>
      </c>
      <c r="R179" s="36">
        <f t="shared" si="43"/>
        <v>-2.0679331945825687E-2</v>
      </c>
      <c r="S179" s="36">
        <f t="shared" si="44"/>
        <v>-1.2147177667605116E-2</v>
      </c>
      <c r="T179" s="201">
        <v>5739</v>
      </c>
      <c r="U179" s="217">
        <f>SUMIFS([1]okt20!$U$7:$U$362,[1]okt20!$B$7:$B$362,B179)</f>
        <v>97537</v>
      </c>
      <c r="V179" s="4">
        <f>SUMIFS([1]okt20!$V$7:$V$362,[1]okt20!$B$7:$B$362,B179)</f>
        <v>16848.678528243221</v>
      </c>
      <c r="Y179" s="44"/>
      <c r="Z179" s="44"/>
    </row>
    <row r="180" spans="2:26">
      <c r="B180" s="3">
        <v>3438</v>
      </c>
      <c r="C180" t="s">
        <v>200</v>
      </c>
      <c r="D180" s="207">
        <v>68802</v>
      </c>
      <c r="E180" s="37">
        <f t="shared" si="40"/>
        <v>22058.993267072779</v>
      </c>
      <c r="F180" s="177">
        <f t="shared" si="41"/>
        <v>0.87882370787318309</v>
      </c>
      <c r="G180" s="38">
        <f t="shared" si="45"/>
        <v>1824.9578304776617</v>
      </c>
      <c r="H180" s="38">
        <f t="shared" si="46"/>
        <v>5692.0434732598269</v>
      </c>
      <c r="I180" s="38">
        <f t="shared" si="47"/>
        <v>186.03809665322532</v>
      </c>
      <c r="J180" s="39">
        <f t="shared" si="48"/>
        <v>580.25282346140978</v>
      </c>
      <c r="K180" s="38">
        <f t="shared" si="49"/>
        <v>-101.4529233135805</v>
      </c>
      <c r="L180" s="39">
        <f t="shared" si="50"/>
        <v>-316.43166781505755</v>
      </c>
      <c r="M180" s="35">
        <f t="shared" si="51"/>
        <v>5375.6118054447697</v>
      </c>
      <c r="N180" s="35">
        <f t="shared" si="52"/>
        <v>74177.611805444772</v>
      </c>
      <c r="O180" s="35">
        <f t="shared" si="53"/>
        <v>23782.498174236862</v>
      </c>
      <c r="P180" s="36">
        <f t="shared" si="42"/>
        <v>0.94748762896483496</v>
      </c>
      <c r="Q180" s="203">
        <v>-1282.8064078175958</v>
      </c>
      <c r="R180" s="36">
        <f t="shared" si="43"/>
        <v>1.3537999204513649E-2</v>
      </c>
      <c r="S180" s="36">
        <f t="shared" si="44"/>
        <v>1.6137647807795405E-2</v>
      </c>
      <c r="T180" s="201">
        <v>3119</v>
      </c>
      <c r="U180" s="217">
        <f>SUMIFS([1]okt20!$U$7:$U$362,[1]okt20!$B$7:$B$362,B180)</f>
        <v>67883</v>
      </c>
      <c r="V180" s="4">
        <f>SUMIFS([1]okt20!$V$7:$V$362,[1]okt20!$B$7:$B$362,B180)</f>
        <v>21708.666453469781</v>
      </c>
      <c r="Y180" s="44"/>
      <c r="Z180" s="44"/>
    </row>
    <row r="181" spans="2:26">
      <c r="B181" s="3">
        <v>3439</v>
      </c>
      <c r="C181" t="s">
        <v>201</v>
      </c>
      <c r="D181" s="207">
        <v>94758</v>
      </c>
      <c r="E181" s="37">
        <f t="shared" si="40"/>
        <v>21575.136612021859</v>
      </c>
      <c r="F181" s="177">
        <f t="shared" si="41"/>
        <v>0.85954700315131838</v>
      </c>
      <c r="G181" s="38">
        <f t="shared" si="45"/>
        <v>2115.2718235082139</v>
      </c>
      <c r="H181" s="38">
        <f t="shared" si="46"/>
        <v>9290.2738488480754</v>
      </c>
      <c r="I181" s="38">
        <f t="shared" si="47"/>
        <v>355.38792592104744</v>
      </c>
      <c r="J181" s="39">
        <f t="shared" si="48"/>
        <v>1560.8637706452403</v>
      </c>
      <c r="K181" s="38">
        <f t="shared" si="49"/>
        <v>67.896905954241618</v>
      </c>
      <c r="L181" s="39">
        <f t="shared" si="50"/>
        <v>298.20321095102923</v>
      </c>
      <c r="M181" s="35">
        <f t="shared" si="51"/>
        <v>9588.4770597991046</v>
      </c>
      <c r="N181" s="35">
        <f t="shared" si="52"/>
        <v>104346.4770597991</v>
      </c>
      <c r="O181" s="35">
        <f t="shared" si="53"/>
        <v>23758.305341484313</v>
      </c>
      <c r="P181" s="36">
        <f t="shared" si="42"/>
        <v>0.94652379372874162</v>
      </c>
      <c r="Q181" s="203">
        <v>157.46255430109522</v>
      </c>
      <c r="R181" s="36">
        <f t="shared" si="43"/>
        <v>3.7000558127318693E-2</v>
      </c>
      <c r="S181" s="36">
        <f t="shared" si="44"/>
        <v>4.4792228987565033E-2</v>
      </c>
      <c r="T181" s="201">
        <v>4392</v>
      </c>
      <c r="U181" s="217">
        <f>SUMIFS([1]okt20!$U$7:$U$362,[1]okt20!$B$7:$B$362,B181)</f>
        <v>91377</v>
      </c>
      <c r="V181" s="4">
        <f>SUMIFS([1]okt20!$V$7:$V$362,[1]okt20!$B$7:$B$362,B181)</f>
        <v>20650.169491525423</v>
      </c>
      <c r="Y181" s="44"/>
      <c r="Z181" s="44"/>
    </row>
    <row r="182" spans="2:26">
      <c r="B182" s="3">
        <v>3440</v>
      </c>
      <c r="C182" t="s">
        <v>202</v>
      </c>
      <c r="D182" s="207">
        <v>118836</v>
      </c>
      <c r="E182" s="37">
        <f t="shared" si="40"/>
        <v>23301.176470588234</v>
      </c>
      <c r="F182" s="177">
        <f t="shared" si="41"/>
        <v>0.92831191595023754</v>
      </c>
      <c r="G182" s="38">
        <f t="shared" si="45"/>
        <v>1079.6479083683887</v>
      </c>
      <c r="H182" s="38">
        <f t="shared" si="46"/>
        <v>5506.2043326787825</v>
      </c>
      <c r="I182" s="38">
        <f t="shared" si="47"/>
        <v>0</v>
      </c>
      <c r="J182" s="39">
        <f t="shared" si="48"/>
        <v>0</v>
      </c>
      <c r="K182" s="38">
        <f t="shared" si="49"/>
        <v>-287.49101996680582</v>
      </c>
      <c r="L182" s="39">
        <f t="shared" si="50"/>
        <v>-1466.2042018307095</v>
      </c>
      <c r="M182" s="35">
        <f t="shared" si="51"/>
        <v>4040.0001308480732</v>
      </c>
      <c r="N182" s="35">
        <f t="shared" si="52"/>
        <v>122876.00013084807</v>
      </c>
      <c r="O182" s="35">
        <f t="shared" si="53"/>
        <v>24093.333358989817</v>
      </c>
      <c r="P182" s="36">
        <f t="shared" si="42"/>
        <v>0.95987120995127084</v>
      </c>
      <c r="Q182" s="203">
        <v>-727.19352468025136</v>
      </c>
      <c r="R182" s="36">
        <f t="shared" si="43"/>
        <v>-1.5965022688880792E-2</v>
      </c>
      <c r="S182" s="36">
        <f t="shared" si="44"/>
        <v>-1.2299010028309996E-2</v>
      </c>
      <c r="T182" s="201">
        <v>5100</v>
      </c>
      <c r="U182" s="217">
        <f>SUMIFS([1]okt20!$U$7:$U$362,[1]okt20!$B$7:$B$362,B182)</f>
        <v>120764</v>
      </c>
      <c r="V182" s="4">
        <f>SUMIFS([1]okt20!$V$7:$V$362,[1]okt20!$B$7:$B$362,B182)</f>
        <v>23591.326430943544</v>
      </c>
      <c r="Y182" s="44"/>
      <c r="Z182" s="44"/>
    </row>
    <row r="183" spans="2:26">
      <c r="B183" s="3">
        <v>3441</v>
      </c>
      <c r="C183" t="s">
        <v>203</v>
      </c>
      <c r="D183" s="207">
        <v>126162</v>
      </c>
      <c r="E183" s="37">
        <f t="shared" si="40"/>
        <v>20661.971830985916</v>
      </c>
      <c r="F183" s="177">
        <f t="shared" si="41"/>
        <v>0.82316679082462485</v>
      </c>
      <c r="G183" s="38">
        <f t="shared" si="45"/>
        <v>2663.1706921297796</v>
      </c>
      <c r="H183" s="38">
        <f t="shared" si="46"/>
        <v>16261.320246144434</v>
      </c>
      <c r="I183" s="38">
        <f t="shared" si="47"/>
        <v>674.99559928362737</v>
      </c>
      <c r="J183" s="39">
        <f t="shared" si="48"/>
        <v>4121.5231292258286</v>
      </c>
      <c r="K183" s="38">
        <f t="shared" si="49"/>
        <v>387.50457931682155</v>
      </c>
      <c r="L183" s="39">
        <f t="shared" si="50"/>
        <v>2366.1029613085125</v>
      </c>
      <c r="M183" s="35">
        <f t="shared" si="51"/>
        <v>18627.423207452946</v>
      </c>
      <c r="N183" s="35">
        <f t="shared" si="52"/>
        <v>144789.42320745296</v>
      </c>
      <c r="O183" s="35">
        <f t="shared" si="53"/>
        <v>23712.647102432518</v>
      </c>
      <c r="P183" s="36">
        <f t="shared" si="42"/>
        <v>0.94470478311240702</v>
      </c>
      <c r="Q183" s="203">
        <v>46.258391749204748</v>
      </c>
      <c r="R183" s="36">
        <f t="shared" si="43"/>
        <v>8.3441231477485254E-3</v>
      </c>
      <c r="S183" s="36">
        <f t="shared" si="44"/>
        <v>9.3349624433409356E-3</v>
      </c>
      <c r="T183" s="201">
        <v>6106</v>
      </c>
      <c r="U183" s="217">
        <f>SUMIFS([1]okt20!$U$7:$U$362,[1]okt20!$B$7:$B$362,B183)</f>
        <v>125118</v>
      </c>
      <c r="V183" s="4">
        <f>SUMIFS([1]okt20!$V$7:$V$362,[1]okt20!$B$7:$B$362,B183)</f>
        <v>20470.876963350784</v>
      </c>
      <c r="Y183" s="44"/>
      <c r="Z183" s="44"/>
    </row>
    <row r="184" spans="2:26">
      <c r="B184" s="3">
        <v>3442</v>
      </c>
      <c r="C184" t="s">
        <v>204</v>
      </c>
      <c r="D184" s="207">
        <v>296852</v>
      </c>
      <c r="E184" s="37">
        <f t="shared" si="40"/>
        <v>19825.819808989516</v>
      </c>
      <c r="F184" s="177">
        <f t="shared" si="41"/>
        <v>0.78985474383228049</v>
      </c>
      <c r="G184" s="38">
        <f t="shared" si="45"/>
        <v>3164.8619053276198</v>
      </c>
      <c r="H184" s="38">
        <f t="shared" si="46"/>
        <v>47387.47730847045</v>
      </c>
      <c r="I184" s="38">
        <f t="shared" si="47"/>
        <v>967.64880698236755</v>
      </c>
      <c r="J184" s="39">
        <f t="shared" si="48"/>
        <v>14488.605586946989</v>
      </c>
      <c r="K184" s="38">
        <f t="shared" si="49"/>
        <v>680.15778701556178</v>
      </c>
      <c r="L184" s="39">
        <f t="shared" si="50"/>
        <v>10184.002544984007</v>
      </c>
      <c r="M184" s="35">
        <f t="shared" si="51"/>
        <v>57571.479853454453</v>
      </c>
      <c r="N184" s="35">
        <f t="shared" si="52"/>
        <v>354423.47985345445</v>
      </c>
      <c r="O184" s="35">
        <f t="shared" si="53"/>
        <v>23670.839501332695</v>
      </c>
      <c r="P184" s="36">
        <f t="shared" si="42"/>
        <v>0.9430391807627897</v>
      </c>
      <c r="Q184" s="203">
        <v>-188.43513762512885</v>
      </c>
      <c r="R184" s="36">
        <f t="shared" si="43"/>
        <v>-2.2857443810978421E-2</v>
      </c>
      <c r="S184" s="36">
        <f t="shared" si="44"/>
        <v>-2.4488951451713457E-2</v>
      </c>
      <c r="T184" s="201">
        <v>14973</v>
      </c>
      <c r="U184" s="217">
        <f>SUMIFS([1]okt20!$U$7:$U$362,[1]okt20!$B$7:$B$362,B184)</f>
        <v>303796</v>
      </c>
      <c r="V184" s="4">
        <f>SUMIFS([1]okt20!$V$7:$V$362,[1]okt20!$B$7:$B$362,B184)</f>
        <v>20323.521541343325</v>
      </c>
      <c r="Y184" s="44"/>
      <c r="Z184" s="44"/>
    </row>
    <row r="185" spans="2:26">
      <c r="B185" s="3">
        <v>3443</v>
      </c>
      <c r="C185" t="s">
        <v>205</v>
      </c>
      <c r="D185" s="207">
        <v>256245</v>
      </c>
      <c r="E185" s="37">
        <f t="shared" si="40"/>
        <v>19084.307738139567</v>
      </c>
      <c r="F185" s="177">
        <f t="shared" si="41"/>
        <v>0.76031312424668507</v>
      </c>
      <c r="G185" s="38">
        <f t="shared" si="45"/>
        <v>3609.7691478375891</v>
      </c>
      <c r="H185" s="38">
        <f t="shared" si="46"/>
        <v>48468.370348015305</v>
      </c>
      <c r="I185" s="38">
        <f t="shared" si="47"/>
        <v>1227.1780317798496</v>
      </c>
      <c r="J185" s="39">
        <f t="shared" si="48"/>
        <v>16477.319432708038</v>
      </c>
      <c r="K185" s="38">
        <f t="shared" si="49"/>
        <v>939.68701181304368</v>
      </c>
      <c r="L185" s="39">
        <f t="shared" si="50"/>
        <v>12617.177507613736</v>
      </c>
      <c r="M185" s="35">
        <f t="shared" si="51"/>
        <v>61085.54785562904</v>
      </c>
      <c r="N185" s="35">
        <f t="shared" si="52"/>
        <v>317330.54785562906</v>
      </c>
      <c r="O185" s="35">
        <f t="shared" si="53"/>
        <v>23633.763897790202</v>
      </c>
      <c r="P185" s="36">
        <f t="shared" si="42"/>
        <v>0.94156209978351013</v>
      </c>
      <c r="Q185" s="203">
        <v>1997.1602155284563</v>
      </c>
      <c r="R185" s="36">
        <f t="shared" si="43"/>
        <v>-2.3579351682143632E-2</v>
      </c>
      <c r="S185" s="36">
        <f t="shared" si="44"/>
        <v>-2.6706341171803961E-2</v>
      </c>
      <c r="T185" s="201">
        <v>13427</v>
      </c>
      <c r="U185" s="217">
        <f>SUMIFS([1]okt20!$U$7:$U$362,[1]okt20!$B$7:$B$362,B185)</f>
        <v>262433</v>
      </c>
      <c r="V185" s="4">
        <f>SUMIFS([1]okt20!$V$7:$V$362,[1]okt20!$B$7:$B$362,B185)</f>
        <v>19607.964734010759</v>
      </c>
      <c r="Y185" s="44"/>
      <c r="Z185" s="44"/>
    </row>
    <row r="186" spans="2:26">
      <c r="B186" s="3">
        <v>3446</v>
      </c>
      <c r="C186" t="s">
        <v>206</v>
      </c>
      <c r="D186" s="207">
        <v>288724</v>
      </c>
      <c r="E186" s="37">
        <f t="shared" si="40"/>
        <v>21182.978723404252</v>
      </c>
      <c r="F186" s="177">
        <f t="shared" si="41"/>
        <v>0.84392354991507834</v>
      </c>
      <c r="G186" s="38">
        <f t="shared" si="45"/>
        <v>2350.5665566787779</v>
      </c>
      <c r="H186" s="38">
        <f t="shared" si="46"/>
        <v>32038.222167531745</v>
      </c>
      <c r="I186" s="38">
        <f t="shared" si="47"/>
        <v>492.64318693720975</v>
      </c>
      <c r="J186" s="39">
        <f t="shared" si="48"/>
        <v>6714.7266379541688</v>
      </c>
      <c r="K186" s="38">
        <f t="shared" si="49"/>
        <v>205.15216697040393</v>
      </c>
      <c r="L186" s="39">
        <f t="shared" si="50"/>
        <v>2796.2240358066056</v>
      </c>
      <c r="M186" s="35">
        <f t="shared" si="51"/>
        <v>34834.446203338353</v>
      </c>
      <c r="N186" s="35">
        <f t="shared" si="52"/>
        <v>323558.44620333833</v>
      </c>
      <c r="O186" s="35">
        <f t="shared" si="53"/>
        <v>23738.697447053437</v>
      </c>
      <c r="P186" s="36">
        <f t="shared" si="42"/>
        <v>0.94574262106692986</v>
      </c>
      <c r="Q186" s="203">
        <v>-191.50042916114762</v>
      </c>
      <c r="R186" s="36">
        <f t="shared" si="43"/>
        <v>-1.477207194603024E-2</v>
      </c>
      <c r="S186" s="36">
        <f t="shared" si="44"/>
        <v>-1.3904666580172167E-2</v>
      </c>
      <c r="T186" s="201">
        <v>13630</v>
      </c>
      <c r="U186" s="217">
        <f>SUMIFS([1]okt20!$U$7:$U$362,[1]okt20!$B$7:$B$362,B186)</f>
        <v>293053</v>
      </c>
      <c r="V186" s="4">
        <f>SUMIFS([1]okt20!$V$7:$V$362,[1]okt20!$B$7:$B$362,B186)</f>
        <v>21481.674241313591</v>
      </c>
      <c r="Y186" s="44"/>
      <c r="Z186" s="44"/>
    </row>
    <row r="187" spans="2:26">
      <c r="B187" s="3">
        <v>3447</v>
      </c>
      <c r="C187" t="s">
        <v>207</v>
      </c>
      <c r="D187" s="207">
        <v>96549</v>
      </c>
      <c r="E187" s="37">
        <f t="shared" si="40"/>
        <v>17188.712836033472</v>
      </c>
      <c r="F187" s="177">
        <f t="shared" si="41"/>
        <v>0.6847931891197705</v>
      </c>
      <c r="G187" s="38">
        <f t="shared" si="45"/>
        <v>4747.1260891012462</v>
      </c>
      <c r="H187" s="38">
        <f t="shared" si="46"/>
        <v>26664.607242481699</v>
      </c>
      <c r="I187" s="38">
        <f t="shared" si="47"/>
        <v>1890.6362475169828</v>
      </c>
      <c r="J187" s="39">
        <f t="shared" si="48"/>
        <v>10619.703802302893</v>
      </c>
      <c r="K187" s="38">
        <f t="shared" si="49"/>
        <v>1603.145227550177</v>
      </c>
      <c r="L187" s="39">
        <f t="shared" si="50"/>
        <v>9004.8667431493432</v>
      </c>
      <c r="M187" s="35">
        <f t="shared" si="51"/>
        <v>35669.473985631041</v>
      </c>
      <c r="N187" s="35">
        <f t="shared" si="52"/>
        <v>132218.47398563105</v>
      </c>
      <c r="O187" s="35">
        <f t="shared" si="53"/>
        <v>23538.984152684894</v>
      </c>
      <c r="P187" s="36">
        <f t="shared" si="42"/>
        <v>0.93778610302716425</v>
      </c>
      <c r="Q187" s="203">
        <v>655.44831910501671</v>
      </c>
      <c r="R187" s="36">
        <f t="shared" si="43"/>
        <v>-2.0403814935064934E-2</v>
      </c>
      <c r="S187" s="36">
        <f t="shared" si="44"/>
        <v>-1.9357424137416767E-2</v>
      </c>
      <c r="T187" s="201">
        <v>5617</v>
      </c>
      <c r="U187" s="217">
        <f>SUMIFS([1]okt20!$U$7:$U$362,[1]okt20!$B$7:$B$362,B187)</f>
        <v>98560</v>
      </c>
      <c r="V187" s="4">
        <f>SUMIFS([1]okt20!$V$7:$V$362,[1]okt20!$B$7:$B$362,B187)</f>
        <v>17528.009959096569</v>
      </c>
      <c r="Y187" s="44"/>
      <c r="Z187" s="44"/>
    </row>
    <row r="188" spans="2:26">
      <c r="B188" s="3">
        <v>3448</v>
      </c>
      <c r="C188" t="s">
        <v>208</v>
      </c>
      <c r="D188" s="207">
        <v>122578</v>
      </c>
      <c r="E188" s="37">
        <f t="shared" si="40"/>
        <v>18480.024121815168</v>
      </c>
      <c r="F188" s="177">
        <f t="shared" si="41"/>
        <v>0.73623864533118843</v>
      </c>
      <c r="G188" s="38">
        <f t="shared" si="45"/>
        <v>3972.3393176322284</v>
      </c>
      <c r="H188" s="38">
        <f t="shared" si="46"/>
        <v>26348.526693854572</v>
      </c>
      <c r="I188" s="38">
        <f t="shared" si="47"/>
        <v>1438.6772974933892</v>
      </c>
      <c r="J188" s="39">
        <f t="shared" si="48"/>
        <v>9542.746514273651</v>
      </c>
      <c r="K188" s="38">
        <f t="shared" si="49"/>
        <v>1151.1862775265834</v>
      </c>
      <c r="L188" s="39">
        <f t="shared" si="50"/>
        <v>7635.8185788338278</v>
      </c>
      <c r="M188" s="35">
        <f t="shared" si="51"/>
        <v>33984.345272688399</v>
      </c>
      <c r="N188" s="35">
        <f t="shared" si="52"/>
        <v>156562.3452726884</v>
      </c>
      <c r="O188" s="35">
        <f t="shared" si="53"/>
        <v>23603.549716973979</v>
      </c>
      <c r="P188" s="36">
        <f t="shared" si="42"/>
        <v>0.94035837583773518</v>
      </c>
      <c r="Q188" s="203">
        <v>418.9593289342447</v>
      </c>
      <c r="R188" s="36">
        <f t="shared" si="43"/>
        <v>1.293249485592457E-2</v>
      </c>
      <c r="S188" s="36">
        <f t="shared" si="44"/>
        <v>1.8735515329997478E-2</v>
      </c>
      <c r="T188" s="201">
        <v>6633</v>
      </c>
      <c r="U188" s="217">
        <f>SUMIFS([1]okt20!$U$7:$U$362,[1]okt20!$B$7:$B$362,B188)</f>
        <v>121013</v>
      </c>
      <c r="V188" s="4">
        <f>SUMIFS([1]okt20!$V$7:$V$362,[1]okt20!$B$7:$B$362,B188)</f>
        <v>18140.158896717134</v>
      </c>
      <c r="Y188" s="44"/>
      <c r="Z188" s="44"/>
    </row>
    <row r="189" spans="2:26">
      <c r="B189" s="3">
        <v>3449</v>
      </c>
      <c r="C189" t="s">
        <v>209</v>
      </c>
      <c r="D189" s="207">
        <v>58898</v>
      </c>
      <c r="E189" s="37">
        <f t="shared" si="40"/>
        <v>19938.388625592415</v>
      </c>
      <c r="F189" s="177">
        <f t="shared" si="41"/>
        <v>0.79433945188763522</v>
      </c>
      <c r="G189" s="38">
        <f t="shared" si="45"/>
        <v>3097.3206153658798</v>
      </c>
      <c r="H189" s="38">
        <f t="shared" si="46"/>
        <v>9149.48509779081</v>
      </c>
      <c r="I189" s="38">
        <f t="shared" si="47"/>
        <v>928.24972117135269</v>
      </c>
      <c r="J189" s="39">
        <f t="shared" si="48"/>
        <v>2742.0496763401757</v>
      </c>
      <c r="K189" s="38">
        <f t="shared" si="49"/>
        <v>640.75870120454692</v>
      </c>
      <c r="L189" s="39">
        <f t="shared" si="50"/>
        <v>1892.8012033582315</v>
      </c>
      <c r="M189" s="35">
        <f t="shared" si="51"/>
        <v>11042.286301149041</v>
      </c>
      <c r="N189" s="35">
        <f t="shared" si="52"/>
        <v>69940.286301149041</v>
      </c>
      <c r="O189" s="35">
        <f t="shared" si="53"/>
        <v>23676.467942162846</v>
      </c>
      <c r="P189" s="36">
        <f t="shared" si="42"/>
        <v>0.94326341616555776</v>
      </c>
      <c r="Q189" s="203">
        <v>-152.85489858710207</v>
      </c>
      <c r="R189" s="36">
        <f t="shared" si="43"/>
        <v>-1.3564379938282071E-3</v>
      </c>
      <c r="S189" s="36">
        <f t="shared" si="44"/>
        <v>7.7713129114414759E-3</v>
      </c>
      <c r="T189" s="201">
        <v>2954</v>
      </c>
      <c r="U189" s="217">
        <f>SUMIFS([1]okt20!$U$7:$U$362,[1]okt20!$B$7:$B$362,B189)</f>
        <v>58978</v>
      </c>
      <c r="V189" s="4">
        <f>SUMIFS([1]okt20!$V$7:$V$362,[1]okt20!$B$7:$B$362,B189)</f>
        <v>19784.636028178462</v>
      </c>
      <c r="Y189" s="44"/>
      <c r="Z189" s="44"/>
    </row>
    <row r="190" spans="2:26">
      <c r="B190" s="3">
        <v>3450</v>
      </c>
      <c r="C190" t="s">
        <v>210</v>
      </c>
      <c r="D190" s="207">
        <v>23644</v>
      </c>
      <c r="E190" s="37">
        <f t="shared" si="40"/>
        <v>18486.317435496479</v>
      </c>
      <c r="F190" s="177">
        <f t="shared" si="41"/>
        <v>0.73648936906990392</v>
      </c>
      <c r="G190" s="38">
        <f t="shared" si="45"/>
        <v>3968.5633294234412</v>
      </c>
      <c r="H190" s="38">
        <f t="shared" si="46"/>
        <v>5075.7924983325811</v>
      </c>
      <c r="I190" s="38">
        <f t="shared" si="47"/>
        <v>1436.4746377049303</v>
      </c>
      <c r="J190" s="39">
        <f t="shared" si="48"/>
        <v>1837.2510616246059</v>
      </c>
      <c r="K190" s="38">
        <f t="shared" si="49"/>
        <v>1148.9836177381244</v>
      </c>
      <c r="L190" s="39">
        <f t="shared" si="50"/>
        <v>1469.5500470870609</v>
      </c>
      <c r="M190" s="35">
        <f t="shared" si="51"/>
        <v>6545.3425454196422</v>
      </c>
      <c r="N190" s="35">
        <f t="shared" si="52"/>
        <v>30189.34254541964</v>
      </c>
      <c r="O190" s="35">
        <f t="shared" si="53"/>
        <v>23603.864382658045</v>
      </c>
      <c r="P190" s="36">
        <f t="shared" si="42"/>
        <v>0.94037091202467094</v>
      </c>
      <c r="Q190" s="203">
        <v>-105.39563821695901</v>
      </c>
      <c r="R190" s="36">
        <f t="shared" si="43"/>
        <v>-8.7620005869282688E-3</v>
      </c>
      <c r="S190" s="36">
        <f t="shared" si="44"/>
        <v>1.1388263670100391E-2</v>
      </c>
      <c r="T190" s="201">
        <v>1279</v>
      </c>
      <c r="U190" s="217">
        <f>SUMIFS([1]okt20!$U$7:$U$362,[1]okt20!$B$7:$B$362,B190)</f>
        <v>23853</v>
      </c>
      <c r="V190" s="4">
        <f>SUMIFS([1]okt20!$V$7:$V$362,[1]okt20!$B$7:$B$362,B190)</f>
        <v>18278.160919540231</v>
      </c>
      <c r="Y190" s="44"/>
      <c r="Z190" s="44"/>
    </row>
    <row r="191" spans="2:26">
      <c r="B191" s="3">
        <v>3451</v>
      </c>
      <c r="C191" t="s">
        <v>211</v>
      </c>
      <c r="D191" s="207">
        <v>139414</v>
      </c>
      <c r="E191" s="37">
        <f t="shared" si="40"/>
        <v>21739.27958833619</v>
      </c>
      <c r="F191" s="177">
        <f t="shared" si="41"/>
        <v>0.86608641033637901</v>
      </c>
      <c r="G191" s="38">
        <f t="shared" si="45"/>
        <v>2016.7860377196148</v>
      </c>
      <c r="H191" s="38">
        <f t="shared" si="46"/>
        <v>12933.648859895891</v>
      </c>
      <c r="I191" s="38">
        <f t="shared" si="47"/>
        <v>297.93788421103142</v>
      </c>
      <c r="J191" s="39">
        <f t="shared" si="48"/>
        <v>1910.6756514453446</v>
      </c>
      <c r="K191" s="38">
        <f t="shared" si="49"/>
        <v>10.446864244225594</v>
      </c>
      <c r="L191" s="39">
        <f t="shared" si="50"/>
        <v>66.995740398218743</v>
      </c>
      <c r="M191" s="35">
        <f t="shared" si="51"/>
        <v>13000.64460029411</v>
      </c>
      <c r="N191" s="35">
        <f t="shared" si="52"/>
        <v>152414.64460029412</v>
      </c>
      <c r="O191" s="35">
        <f t="shared" si="53"/>
        <v>23766.512490300032</v>
      </c>
      <c r="P191" s="36">
        <f t="shared" si="42"/>
        <v>0.94685076408799485</v>
      </c>
      <c r="Q191" s="203">
        <v>308.02800790826223</v>
      </c>
      <c r="R191" s="36">
        <f t="shared" si="43"/>
        <v>-2.7572593414105059E-2</v>
      </c>
      <c r="S191" s="36">
        <f t="shared" si="44"/>
        <v>-2.6814424533249195E-2</v>
      </c>
      <c r="T191" s="201">
        <v>6413</v>
      </c>
      <c r="U191" s="217">
        <f>SUMIFS([1]okt20!$U$7:$U$362,[1]okt20!$B$7:$B$362,B191)</f>
        <v>143367</v>
      </c>
      <c r="V191" s="4">
        <f>SUMIFS([1]okt20!$V$7:$V$362,[1]okt20!$B$7:$B$362,B191)</f>
        <v>22338.267373013401</v>
      </c>
      <c r="Y191" s="44"/>
      <c r="Z191" s="44"/>
    </row>
    <row r="192" spans="2:26">
      <c r="B192" s="3">
        <v>3452</v>
      </c>
      <c r="C192" t="s">
        <v>212</v>
      </c>
      <c r="D192" s="207">
        <v>50927</v>
      </c>
      <c r="E192" s="37">
        <f t="shared" si="40"/>
        <v>23965.647058823528</v>
      </c>
      <c r="F192" s="177">
        <f t="shared" si="41"/>
        <v>0.95478422586282441</v>
      </c>
      <c r="G192" s="38">
        <f t="shared" si="45"/>
        <v>680.96555542721251</v>
      </c>
      <c r="H192" s="38">
        <f t="shared" si="46"/>
        <v>1447.0518052828265</v>
      </c>
      <c r="I192" s="38">
        <f t="shared" si="47"/>
        <v>0</v>
      </c>
      <c r="J192" s="39">
        <f t="shared" si="48"/>
        <v>0</v>
      </c>
      <c r="K192" s="38">
        <f t="shared" si="49"/>
        <v>-287.49101996680582</v>
      </c>
      <c r="L192" s="39">
        <f t="shared" si="50"/>
        <v>-610.91841742946247</v>
      </c>
      <c r="M192" s="35">
        <f t="shared" si="51"/>
        <v>836.13338785336407</v>
      </c>
      <c r="N192" s="35">
        <f t="shared" si="52"/>
        <v>51763.133387853362</v>
      </c>
      <c r="O192" s="35">
        <f t="shared" si="53"/>
        <v>24359.121594283934</v>
      </c>
      <c r="P192" s="36">
        <f t="shared" si="42"/>
        <v>0.97046013391630548</v>
      </c>
      <c r="Q192" s="203">
        <v>-224.89730195011145</v>
      </c>
      <c r="R192" s="36">
        <f t="shared" si="43"/>
        <v>-6.283049425354641E-3</v>
      </c>
      <c r="S192" s="36">
        <f t="shared" si="44"/>
        <v>-1.6067343638269194E-3</v>
      </c>
      <c r="T192" s="201">
        <v>2125</v>
      </c>
      <c r="U192" s="217">
        <f>SUMIFS([1]okt20!$U$7:$U$362,[1]okt20!$B$7:$B$362,B192)</f>
        <v>51249</v>
      </c>
      <c r="V192" s="4">
        <f>SUMIFS([1]okt20!$V$7:$V$362,[1]okt20!$B$7:$B$362,B192)</f>
        <v>24004.215456674472</v>
      </c>
      <c r="Y192" s="44"/>
      <c r="Z192" s="44"/>
    </row>
    <row r="193" spans="2:28">
      <c r="B193" s="3">
        <v>3453</v>
      </c>
      <c r="C193" t="s">
        <v>213</v>
      </c>
      <c r="D193" s="207">
        <v>81641</v>
      </c>
      <c r="E193" s="37">
        <f t="shared" si="40"/>
        <v>25283.679157633942</v>
      </c>
      <c r="F193" s="177">
        <f t="shared" si="41"/>
        <v>1.007294231290019</v>
      </c>
      <c r="G193" s="38">
        <f t="shared" si="45"/>
        <v>-109.85370385903589</v>
      </c>
      <c r="H193" s="38">
        <f t="shared" si="46"/>
        <v>-354.71760976082686</v>
      </c>
      <c r="I193" s="38">
        <f t="shared" si="47"/>
        <v>0</v>
      </c>
      <c r="J193" s="39">
        <f t="shared" si="48"/>
        <v>0</v>
      </c>
      <c r="K193" s="38">
        <f t="shared" si="49"/>
        <v>-287.49101996680582</v>
      </c>
      <c r="L193" s="39">
        <f t="shared" si="50"/>
        <v>-928.30850347281591</v>
      </c>
      <c r="M193" s="35">
        <f t="shared" si="51"/>
        <v>-1283.0261132336427</v>
      </c>
      <c r="N193" s="35">
        <f t="shared" si="52"/>
        <v>80357.973886766355</v>
      </c>
      <c r="O193" s="35">
        <f t="shared" si="53"/>
        <v>24886.334433808097</v>
      </c>
      <c r="P193" s="36">
        <f t="shared" si="42"/>
        <v>0.9914641360871832</v>
      </c>
      <c r="Q193" s="203">
        <v>127.68104094263549</v>
      </c>
      <c r="R193" s="36">
        <f t="shared" si="43"/>
        <v>2.7021247153837444E-2</v>
      </c>
      <c r="S193" s="36">
        <f t="shared" si="44"/>
        <v>2.0341951337723863E-2</v>
      </c>
      <c r="T193" s="201">
        <v>3229</v>
      </c>
      <c r="U193" s="217">
        <f>SUMIFS([1]okt20!$U$7:$U$362,[1]okt20!$B$7:$B$362,B193)</f>
        <v>79493</v>
      </c>
      <c r="V193" s="4">
        <f>SUMIFS([1]okt20!$V$7:$V$362,[1]okt20!$B$7:$B$362,B193)</f>
        <v>24779.613466334165</v>
      </c>
      <c r="Y193" s="44"/>
      <c r="Z193" s="44"/>
    </row>
    <row r="194" spans="2:28">
      <c r="B194" s="3">
        <v>3454</v>
      </c>
      <c r="C194" t="s">
        <v>214</v>
      </c>
      <c r="D194" s="207">
        <v>39168</v>
      </c>
      <c r="E194" s="37">
        <f t="shared" si="40"/>
        <v>24821.292775665399</v>
      </c>
      <c r="F194" s="177">
        <f t="shared" si="41"/>
        <v>0.98887289583958282</v>
      </c>
      <c r="G194" s="38">
        <f t="shared" si="45"/>
        <v>167.5781253220899</v>
      </c>
      <c r="H194" s="38">
        <f t="shared" si="46"/>
        <v>264.43828175825786</v>
      </c>
      <c r="I194" s="38">
        <f t="shared" si="47"/>
        <v>0</v>
      </c>
      <c r="J194" s="39">
        <f t="shared" si="48"/>
        <v>0</v>
      </c>
      <c r="K194" s="38">
        <f t="shared" si="49"/>
        <v>-287.49101996680582</v>
      </c>
      <c r="L194" s="39">
        <f t="shared" si="50"/>
        <v>-453.66082950761961</v>
      </c>
      <c r="M194" s="35">
        <f t="shared" si="51"/>
        <v>-189.22254774936175</v>
      </c>
      <c r="N194" s="35">
        <f t="shared" si="52"/>
        <v>38978.777452250637</v>
      </c>
      <c r="O194" s="35">
        <f t="shared" si="53"/>
        <v>24701.379881020683</v>
      </c>
      <c r="P194" s="36">
        <f t="shared" si="42"/>
        <v>0.98409560190700884</v>
      </c>
      <c r="Q194" s="203">
        <v>-225.57117293048066</v>
      </c>
      <c r="R194" s="36">
        <f t="shared" si="43"/>
        <v>4.4118039079785676E-2</v>
      </c>
      <c r="S194" s="36">
        <f t="shared" si="44"/>
        <v>6.5291535436283216E-2</v>
      </c>
      <c r="T194" s="201">
        <v>1578</v>
      </c>
      <c r="U194" s="217">
        <f>SUMIFS([1]okt20!$U$7:$U$362,[1]okt20!$B$7:$B$362,B194)</f>
        <v>37513</v>
      </c>
      <c r="V194" s="4">
        <f>SUMIFS([1]okt20!$V$7:$V$362,[1]okt20!$B$7:$B$362,B194)</f>
        <v>23300</v>
      </c>
      <c r="Y194" s="44"/>
      <c r="Z194" s="44"/>
    </row>
    <row r="195" spans="2:28" ht="32.1" customHeight="1">
      <c r="B195" s="142">
        <v>3801</v>
      </c>
      <c r="C195" s="34" t="s">
        <v>215</v>
      </c>
      <c r="D195" s="207">
        <v>545205</v>
      </c>
      <c r="E195" s="37">
        <f t="shared" si="40"/>
        <v>19933.640451903037</v>
      </c>
      <c r="F195" s="177">
        <f t="shared" si="41"/>
        <v>0.79415028606502469</v>
      </c>
      <c r="G195" s="38">
        <f t="shared" si="45"/>
        <v>3100.1695195795073</v>
      </c>
      <c r="H195" s="38">
        <f t="shared" si="46"/>
        <v>84792.736530019101</v>
      </c>
      <c r="I195" s="38">
        <f t="shared" si="47"/>
        <v>929.9115819626353</v>
      </c>
      <c r="J195" s="39">
        <f t="shared" si="48"/>
        <v>25434.011678260038</v>
      </c>
      <c r="K195" s="38">
        <f t="shared" si="49"/>
        <v>642.42056199582953</v>
      </c>
      <c r="L195" s="39">
        <f t="shared" si="50"/>
        <v>17570.844791147931</v>
      </c>
      <c r="M195" s="35">
        <f t="shared" si="51"/>
        <v>102363.58132116703</v>
      </c>
      <c r="N195" s="35">
        <f t="shared" si="52"/>
        <v>647568.58132116706</v>
      </c>
      <c r="O195" s="35">
        <f t="shared" si="53"/>
        <v>23676.230533478374</v>
      </c>
      <c r="P195" s="36">
        <f t="shared" si="42"/>
        <v>0.94325395787442701</v>
      </c>
      <c r="Q195" s="203">
        <v>3694.4943699202122</v>
      </c>
      <c r="R195" s="198">
        <f t="shared" si="43"/>
        <v>-1.0216248148310791E-2</v>
      </c>
      <c r="S195" s="198">
        <f t="shared" si="44"/>
        <v>-1.0361000991256666E-2</v>
      </c>
      <c r="T195" s="201">
        <v>27351</v>
      </c>
      <c r="U195" s="217">
        <f>SUMIFS([1]okt20!$U$7:$U$362,[1]okt20!$B$7:$B$362,B195)</f>
        <v>550832.44090441929</v>
      </c>
      <c r="V195" s="4">
        <f>SUMIFS([1]okt20!$V$7:$V$362,[1]okt20!$B$7:$B$362,B195)</f>
        <v>20142.335206948454</v>
      </c>
      <c r="W195" s="4"/>
      <c r="X195" s="145"/>
      <c r="Y195" s="45"/>
      <c r="Z195" s="147"/>
      <c r="AB195" s="145"/>
    </row>
    <row r="196" spans="2:28">
      <c r="B196" s="142">
        <v>3802</v>
      </c>
      <c r="C196" s="34" t="s">
        <v>216</v>
      </c>
      <c r="D196" s="207">
        <v>540077</v>
      </c>
      <c r="E196" s="37">
        <f t="shared" si="40"/>
        <v>21866.350864407465</v>
      </c>
      <c r="F196" s="177">
        <f t="shared" si="41"/>
        <v>0.87114889204844459</v>
      </c>
      <c r="G196" s="38">
        <f t="shared" si="45"/>
        <v>1940.5432720768504</v>
      </c>
      <c r="H196" s="38">
        <f t="shared" si="46"/>
        <v>47929.478277026123</v>
      </c>
      <c r="I196" s="38">
        <f t="shared" si="47"/>
        <v>253.46293758608553</v>
      </c>
      <c r="J196" s="39">
        <f t="shared" si="48"/>
        <v>6260.281095438726</v>
      </c>
      <c r="K196" s="38">
        <f t="shared" si="49"/>
        <v>-34.028082380720292</v>
      </c>
      <c r="L196" s="39">
        <f t="shared" si="50"/>
        <v>-840.45960672141052</v>
      </c>
      <c r="M196" s="35">
        <f t="shared" si="51"/>
        <v>47089.018670304715</v>
      </c>
      <c r="N196" s="35">
        <f t="shared" si="52"/>
        <v>587166.01867030468</v>
      </c>
      <c r="O196" s="35">
        <f t="shared" si="53"/>
        <v>23772.866054103593</v>
      </c>
      <c r="P196" s="36">
        <f t="shared" si="42"/>
        <v>0.94710388817359792</v>
      </c>
      <c r="Q196" s="203">
        <v>-184.55228172057105</v>
      </c>
      <c r="R196" s="198">
        <f t="shared" si="43"/>
        <v>8.1156569496557852E-3</v>
      </c>
      <c r="S196" s="199">
        <f t="shared" si="44"/>
        <v>-4.1291585118972537E-3</v>
      </c>
      <c r="T196" s="201">
        <v>24699</v>
      </c>
      <c r="U196" s="217">
        <f>SUMIFS([1]okt20!$U$7:$U$362,[1]okt20!$B$7:$B$362,B196)</f>
        <v>535729.20554984582</v>
      </c>
      <c r="V196" s="4">
        <f>SUMIFS([1]okt20!$V$7:$V$362,[1]okt20!$B$7:$B$362,B196)</f>
        <v>21957.014859209223</v>
      </c>
      <c r="W196" s="4"/>
      <c r="X196" s="145"/>
      <c r="Y196" s="45"/>
      <c r="Z196" s="45"/>
      <c r="AA196" s="45"/>
    </row>
    <row r="197" spans="2:28">
      <c r="B197" s="142">
        <v>3803</v>
      </c>
      <c r="C197" s="34" t="s">
        <v>217</v>
      </c>
      <c r="D197" s="207">
        <v>1328247</v>
      </c>
      <c r="E197" s="37">
        <f t="shared" si="40"/>
        <v>23595.242747766155</v>
      </c>
      <c r="F197" s="177">
        <f t="shared" si="41"/>
        <v>0.94002742866385369</v>
      </c>
      <c r="G197" s="38">
        <f t="shared" si="45"/>
        <v>903.20814206163629</v>
      </c>
      <c r="H197" s="38">
        <f t="shared" si="46"/>
        <v>50844.295941075688</v>
      </c>
      <c r="I197" s="38">
        <f t="shared" si="47"/>
        <v>0</v>
      </c>
      <c r="J197" s="39">
        <f t="shared" si="48"/>
        <v>0</v>
      </c>
      <c r="K197" s="38">
        <f t="shared" si="49"/>
        <v>-287.49101996680582</v>
      </c>
      <c r="L197" s="39">
        <f t="shared" si="50"/>
        <v>-16183.731986991399</v>
      </c>
      <c r="M197" s="35">
        <f t="shared" si="51"/>
        <v>34660.563954084289</v>
      </c>
      <c r="N197" s="35">
        <f t="shared" si="52"/>
        <v>1362907.5639540842</v>
      </c>
      <c r="O197" s="35">
        <f t="shared" si="53"/>
        <v>24210.959869860981</v>
      </c>
      <c r="P197" s="36">
        <f t="shared" si="42"/>
        <v>0.9645574150367171</v>
      </c>
      <c r="Q197" s="203">
        <v>932.6618265045181</v>
      </c>
      <c r="R197" s="198">
        <f t="shared" si="43"/>
        <v>3.1400044439083498E-3</v>
      </c>
      <c r="S197" s="198">
        <f t="shared" si="44"/>
        <v>-9.7616594080339059E-3</v>
      </c>
      <c r="T197" s="201">
        <v>56293</v>
      </c>
      <c r="U197" s="217">
        <f>SUMIFS([1]okt20!$U$7:$U$362,[1]okt20!$B$7:$B$362,B197)</f>
        <v>1324089.3535457347</v>
      </c>
      <c r="V197" s="4">
        <f>SUMIFS([1]okt20!$V$7:$V$362,[1]okt20!$B$7:$B$362,B197)</f>
        <v>23827.84202605292</v>
      </c>
      <c r="W197" s="4"/>
      <c r="X197" s="145"/>
      <c r="Y197" s="45"/>
      <c r="Z197" s="45"/>
      <c r="AA197" s="45"/>
    </row>
    <row r="198" spans="2:28">
      <c r="B198" s="3">
        <v>3804</v>
      </c>
      <c r="C198" t="s">
        <v>218</v>
      </c>
      <c r="D198" s="207">
        <v>1396068</v>
      </c>
      <c r="E198" s="37">
        <f t="shared" si="40"/>
        <v>21894.297722853022</v>
      </c>
      <c r="F198" s="177">
        <f t="shared" si="41"/>
        <v>0.87226228654769367</v>
      </c>
      <c r="G198" s="38">
        <f t="shared" si="45"/>
        <v>1923.7751570095161</v>
      </c>
      <c r="H198" s="38">
        <f t="shared" si="46"/>
        <v>122667.59911155478</v>
      </c>
      <c r="I198" s="38">
        <f t="shared" si="47"/>
        <v>243.68153713014053</v>
      </c>
      <c r="J198" s="39">
        <f t="shared" si="48"/>
        <v>15538.109533566281</v>
      </c>
      <c r="K198" s="38">
        <f t="shared" si="49"/>
        <v>-43.809482836665296</v>
      </c>
      <c r="L198" s="39">
        <f t="shared" si="50"/>
        <v>-2793.4678635971259</v>
      </c>
      <c r="M198" s="35">
        <f t="shared" si="51"/>
        <v>119874.13124795766</v>
      </c>
      <c r="N198" s="35">
        <f t="shared" si="52"/>
        <v>1515942.1312479577</v>
      </c>
      <c r="O198" s="35">
        <f t="shared" si="53"/>
        <v>23774.263397025872</v>
      </c>
      <c r="P198" s="36">
        <f t="shared" si="42"/>
        <v>0.94715955789856043</v>
      </c>
      <c r="Q198" s="203">
        <v>-590.57930044289969</v>
      </c>
      <c r="R198" s="198">
        <f t="shared" si="43"/>
        <v>8.4974048349171598E-3</v>
      </c>
      <c r="S198" s="198">
        <f t="shared" si="44"/>
        <v>7.0007059328225883E-4</v>
      </c>
      <c r="T198" s="201">
        <v>63764</v>
      </c>
      <c r="U198" s="217">
        <f>SUMIFS([1]okt20!$U$7:$U$362,[1]okt20!$B$7:$B$362,B198)</f>
        <v>1384305</v>
      </c>
      <c r="V198" s="4">
        <f>SUMIFS([1]okt20!$V$7:$V$362,[1]okt20!$B$7:$B$362,B198)</f>
        <v>21878.980891719744</v>
      </c>
      <c r="Y198" s="44"/>
      <c r="Z198" s="44"/>
      <c r="AA198" s="44"/>
    </row>
    <row r="199" spans="2:28">
      <c r="B199" s="3">
        <v>3805</v>
      </c>
      <c r="C199" t="s">
        <v>219</v>
      </c>
      <c r="D199" s="207">
        <v>1035413</v>
      </c>
      <c r="E199" s="37">
        <f t="shared" si="40"/>
        <v>21934.85721549021</v>
      </c>
      <c r="F199" s="177">
        <f t="shared" si="41"/>
        <v>0.87387816462867918</v>
      </c>
      <c r="G199" s="38">
        <f t="shared" si="45"/>
        <v>1899.439461427203</v>
      </c>
      <c r="H199" s="38">
        <f t="shared" si="46"/>
        <v>89661.140337209683</v>
      </c>
      <c r="I199" s="38">
        <f t="shared" si="47"/>
        <v>229.48571470712449</v>
      </c>
      <c r="J199" s="39">
        <f t="shared" si="48"/>
        <v>10832.643677035105</v>
      </c>
      <c r="K199" s="38">
        <f t="shared" si="49"/>
        <v>-58.005305259681336</v>
      </c>
      <c r="L199" s="39">
        <f t="shared" si="50"/>
        <v>-2738.0824294779977</v>
      </c>
      <c r="M199" s="35">
        <f t="shared" si="51"/>
        <v>86923.05790773168</v>
      </c>
      <c r="N199" s="35">
        <f t="shared" si="52"/>
        <v>1122336.0579077317</v>
      </c>
      <c r="O199" s="35">
        <f t="shared" si="53"/>
        <v>23776.291371657735</v>
      </c>
      <c r="P199" s="36">
        <f t="shared" si="42"/>
        <v>0.9472403518026099</v>
      </c>
      <c r="Q199" s="203">
        <v>-3967.4323740370892</v>
      </c>
      <c r="R199" s="198">
        <f t="shared" si="43"/>
        <v>5.7691415671964875E-4</v>
      </c>
      <c r="S199" s="198">
        <f t="shared" si="44"/>
        <v>-1.4791819510934191E-3</v>
      </c>
      <c r="T199" s="201">
        <v>47204</v>
      </c>
      <c r="U199" s="217">
        <f>SUMIFS([1]okt20!$U$7:$U$362,[1]okt20!$B$7:$B$362,B199)</f>
        <v>1034816</v>
      </c>
      <c r="V199" s="4">
        <f>SUMIFS([1]okt20!$V$7:$V$362,[1]okt20!$B$7:$B$362,B199)</f>
        <v>21967.350924491053</v>
      </c>
      <c r="Y199" s="44"/>
      <c r="Z199" s="44"/>
    </row>
    <row r="200" spans="2:28">
      <c r="B200" s="3">
        <v>3806</v>
      </c>
      <c r="C200" t="s">
        <v>220</v>
      </c>
      <c r="D200" s="207">
        <v>817489</v>
      </c>
      <c r="E200" s="37">
        <f t="shared" ref="E200:E263" si="54">D200/T200*1000</f>
        <v>22460.340137923456</v>
      </c>
      <c r="F200" s="177">
        <f t="shared" ref="F200:F263" si="55">E200/E$363</f>
        <v>0.89481324741897839</v>
      </c>
      <c r="G200" s="38">
        <f t="shared" si="45"/>
        <v>1584.1497079672554</v>
      </c>
      <c r="H200" s="38">
        <f t="shared" si="46"/>
        <v>57658.29692088419</v>
      </c>
      <c r="I200" s="38">
        <f t="shared" si="47"/>
        <v>45.566691855488351</v>
      </c>
      <c r="J200" s="39">
        <f t="shared" si="48"/>
        <v>1658.4908834642094</v>
      </c>
      <c r="K200" s="38">
        <f t="shared" si="49"/>
        <v>-241.92432811131746</v>
      </c>
      <c r="L200" s="39">
        <f t="shared" si="50"/>
        <v>-8805.3197702676225</v>
      </c>
      <c r="M200" s="35">
        <f t="shared" si="51"/>
        <v>48852.977150616571</v>
      </c>
      <c r="N200" s="35">
        <f t="shared" si="52"/>
        <v>866341.97715061659</v>
      </c>
      <c r="O200" s="35">
        <f t="shared" si="53"/>
        <v>23802.565517779392</v>
      </c>
      <c r="P200" s="36">
        <f t="shared" ref="P200:P263" si="56">O200/O$363</f>
        <v>0.94828710594212462</v>
      </c>
      <c r="Q200" s="203">
        <v>4032.8485971988484</v>
      </c>
      <c r="R200" s="198">
        <f t="shared" ref="R200:R263" si="57">(D200-U200)/U200</f>
        <v>-1.5282301584242378E-2</v>
      </c>
      <c r="S200" s="198">
        <f t="shared" ref="S200:S263" si="58">(E200-V200)/V200</f>
        <v>-1.9962801675621391E-2</v>
      </c>
      <c r="T200" s="201">
        <v>36397</v>
      </c>
      <c r="U200" s="217">
        <f>SUMIFS([1]okt20!$U$7:$U$362,[1]okt20!$B$7:$B$362,B200)</f>
        <v>830176</v>
      </c>
      <c r="V200" s="4">
        <f>SUMIFS([1]okt20!$V$7:$V$362,[1]okt20!$B$7:$B$362,B200)</f>
        <v>22917.844522968197</v>
      </c>
      <c r="Y200" s="44"/>
      <c r="Z200" s="44"/>
    </row>
    <row r="201" spans="2:28">
      <c r="B201" s="3">
        <v>3807</v>
      </c>
      <c r="C201" t="s">
        <v>221</v>
      </c>
      <c r="D201" s="207">
        <v>1131748</v>
      </c>
      <c r="E201" s="37">
        <f t="shared" si="54"/>
        <v>20598.958902114959</v>
      </c>
      <c r="F201" s="177">
        <f t="shared" si="55"/>
        <v>0.82065637454570128</v>
      </c>
      <c r="G201" s="38">
        <f t="shared" si="45"/>
        <v>2700.9784494523542</v>
      </c>
      <c r="H201" s="38">
        <f t="shared" si="46"/>
        <v>148397.15796981123</v>
      </c>
      <c r="I201" s="38">
        <f t="shared" si="47"/>
        <v>697.05012438846256</v>
      </c>
      <c r="J201" s="39">
        <f t="shared" si="48"/>
        <v>38297.327934150911</v>
      </c>
      <c r="K201" s="38">
        <f t="shared" si="49"/>
        <v>409.55910442165674</v>
      </c>
      <c r="L201" s="39">
        <f t="shared" si="50"/>
        <v>22501.996315134664</v>
      </c>
      <c r="M201" s="35">
        <f t="shared" si="51"/>
        <v>170899.15428494589</v>
      </c>
      <c r="N201" s="35">
        <f t="shared" si="52"/>
        <v>1302647.1542849459</v>
      </c>
      <c r="O201" s="35">
        <f t="shared" si="53"/>
        <v>23709.49645598897</v>
      </c>
      <c r="P201" s="36">
        <f t="shared" si="56"/>
        <v>0.9445792622984609</v>
      </c>
      <c r="Q201" s="203">
        <v>6804.154726414039</v>
      </c>
      <c r="R201" s="198">
        <f t="shared" si="57"/>
        <v>-1.5123654739641484E-2</v>
      </c>
      <c r="S201" s="198">
        <f t="shared" si="58"/>
        <v>-2.0447601347743139E-2</v>
      </c>
      <c r="T201" s="201">
        <v>54942</v>
      </c>
      <c r="U201" s="217">
        <f>SUMIFS([1]okt20!$U$7:$U$362,[1]okt20!$B$7:$B$362,B201)</f>
        <v>1149127</v>
      </c>
      <c r="V201" s="4">
        <f>SUMIFS([1]okt20!$V$7:$V$362,[1]okt20!$B$7:$B$362,B201)</f>
        <v>21028.950498673254</v>
      </c>
      <c r="Y201" s="44"/>
      <c r="Z201" s="44"/>
    </row>
    <row r="202" spans="2:28">
      <c r="B202" s="142">
        <v>3808</v>
      </c>
      <c r="C202" s="34" t="s">
        <v>222</v>
      </c>
      <c r="D202" s="207">
        <v>270387</v>
      </c>
      <c r="E202" s="37">
        <f t="shared" si="54"/>
        <v>20720.898153115184</v>
      </c>
      <c r="F202" s="177">
        <f t="shared" si="55"/>
        <v>0.82551439791067771</v>
      </c>
      <c r="G202" s="38">
        <f t="shared" si="45"/>
        <v>2627.8148988522189</v>
      </c>
      <c r="H202" s="38">
        <f t="shared" si="46"/>
        <v>34290.356615122604</v>
      </c>
      <c r="I202" s="38">
        <f t="shared" si="47"/>
        <v>654.37138653838372</v>
      </c>
      <c r="J202" s="39">
        <f t="shared" si="48"/>
        <v>8538.8922229393684</v>
      </c>
      <c r="K202" s="38">
        <f t="shared" si="49"/>
        <v>366.88036657157789</v>
      </c>
      <c r="L202" s="39">
        <f t="shared" si="50"/>
        <v>4787.4219033925201</v>
      </c>
      <c r="M202" s="35">
        <f t="shared" si="51"/>
        <v>39077.778518515122</v>
      </c>
      <c r="N202" s="35">
        <f t="shared" si="52"/>
        <v>309464.77851851512</v>
      </c>
      <c r="O202" s="35">
        <f t="shared" si="53"/>
        <v>23715.593418538978</v>
      </c>
      <c r="P202" s="36">
        <f t="shared" si="56"/>
        <v>0.94482216346670955</v>
      </c>
      <c r="Q202" s="203">
        <v>1245.6800366745811</v>
      </c>
      <c r="R202" s="198">
        <f t="shared" si="57"/>
        <v>1.1469615306875174E-2</v>
      </c>
      <c r="S202" s="199">
        <f t="shared" si="58"/>
        <v>1.774818369064857E-2</v>
      </c>
      <c r="T202" s="201">
        <v>13049</v>
      </c>
      <c r="U202" s="217">
        <f>SUMIFS([1]okt20!$U$7:$U$362,[1]okt20!$B$7:$B$362,B202)</f>
        <v>267320.93174935941</v>
      </c>
      <c r="V202" s="4">
        <f>SUMIFS([1]okt20!$V$7:$V$362,[1]okt20!$B$7:$B$362,B202)</f>
        <v>20359.553065450069</v>
      </c>
      <c r="Y202" s="45"/>
      <c r="Z202" s="45"/>
    </row>
    <row r="203" spans="2:28">
      <c r="B203" s="3">
        <v>3811</v>
      </c>
      <c r="C203" t="s">
        <v>223</v>
      </c>
      <c r="D203" s="207">
        <v>692838</v>
      </c>
      <c r="E203" s="37">
        <f t="shared" si="54"/>
        <v>25919.865319865319</v>
      </c>
      <c r="F203" s="177">
        <f t="shared" si="55"/>
        <v>1.0326396981125845</v>
      </c>
      <c r="G203" s="38">
        <f t="shared" si="45"/>
        <v>-491.56540119786223</v>
      </c>
      <c r="H203" s="38">
        <f t="shared" si="46"/>
        <v>-13139.543174018858</v>
      </c>
      <c r="I203" s="38">
        <f t="shared" si="47"/>
        <v>0</v>
      </c>
      <c r="J203" s="39">
        <f t="shared" si="48"/>
        <v>0</v>
      </c>
      <c r="K203" s="38">
        <f t="shared" si="49"/>
        <v>-287.49101996680582</v>
      </c>
      <c r="L203" s="39">
        <f t="shared" si="50"/>
        <v>-7684.6349637127196</v>
      </c>
      <c r="M203" s="35">
        <f t="shared" si="51"/>
        <v>-20824.178137731578</v>
      </c>
      <c r="N203" s="35">
        <f t="shared" si="52"/>
        <v>672013.82186226838</v>
      </c>
      <c r="O203" s="35">
        <f t="shared" si="53"/>
        <v>25140.808898700652</v>
      </c>
      <c r="P203" s="36">
        <f t="shared" si="56"/>
        <v>1.0016023228162096</v>
      </c>
      <c r="Q203" s="203">
        <v>-1829.2037087653625</v>
      </c>
      <c r="R203" s="198">
        <f t="shared" si="57"/>
        <v>-2.0779760513260084E-4</v>
      </c>
      <c r="S203" s="198">
        <f t="shared" si="58"/>
        <v>-1.3298988423883394E-3</v>
      </c>
      <c r="T203" s="201">
        <v>26730</v>
      </c>
      <c r="U203" s="217">
        <f>SUMIFS([1]okt20!$U$7:$U$362,[1]okt20!$B$7:$B$362,B203)</f>
        <v>692982</v>
      </c>
      <c r="V203" s="4">
        <f>SUMIFS([1]okt20!$V$7:$V$362,[1]okt20!$B$7:$B$362,B203)</f>
        <v>25954.382022471909</v>
      </c>
      <c r="Y203" s="44"/>
      <c r="Z203" s="44"/>
    </row>
    <row r="204" spans="2:28">
      <c r="B204" s="3">
        <v>3812</v>
      </c>
      <c r="C204" t="s">
        <v>224</v>
      </c>
      <c r="D204" s="207">
        <v>47766</v>
      </c>
      <c r="E204" s="37">
        <f t="shared" si="54"/>
        <v>20412.820512820512</v>
      </c>
      <c r="F204" s="177">
        <f t="shared" si="55"/>
        <v>0.81324067667242317</v>
      </c>
      <c r="G204" s="38">
        <f t="shared" si="45"/>
        <v>2812.6614830290223</v>
      </c>
      <c r="H204" s="38">
        <f t="shared" si="46"/>
        <v>6581.6278702879117</v>
      </c>
      <c r="I204" s="38">
        <f t="shared" si="47"/>
        <v>762.19856064151895</v>
      </c>
      <c r="J204" s="39">
        <f t="shared" si="48"/>
        <v>1783.5446319011544</v>
      </c>
      <c r="K204" s="38">
        <f t="shared" si="49"/>
        <v>474.70754067471313</v>
      </c>
      <c r="L204" s="39">
        <f t="shared" si="50"/>
        <v>1110.8156451788286</v>
      </c>
      <c r="M204" s="35">
        <f t="shared" si="51"/>
        <v>7692.4435154667408</v>
      </c>
      <c r="N204" s="35">
        <f t="shared" si="52"/>
        <v>55458.443515466744</v>
      </c>
      <c r="O204" s="35">
        <f t="shared" si="53"/>
        <v>23700.189536524249</v>
      </c>
      <c r="P204" s="36">
        <f t="shared" si="56"/>
        <v>0.94420847740479708</v>
      </c>
      <c r="Q204" s="203">
        <v>278.3558690948521</v>
      </c>
      <c r="R204" s="198">
        <f t="shared" si="57"/>
        <v>-1.6026697429136455E-2</v>
      </c>
      <c r="S204" s="198">
        <f t="shared" si="58"/>
        <v>-2.0652212954042192E-2</v>
      </c>
      <c r="T204" s="201">
        <v>2340</v>
      </c>
      <c r="U204" s="217">
        <f>SUMIFS([1]okt20!$U$7:$U$362,[1]okt20!$B$7:$B$362,B204)</f>
        <v>48544</v>
      </c>
      <c r="V204" s="4">
        <f>SUMIFS([1]okt20!$V$7:$V$362,[1]okt20!$B$7:$B$362,B204)</f>
        <v>20843.280377844567</v>
      </c>
      <c r="Y204" s="44"/>
      <c r="Z204" s="44"/>
    </row>
    <row r="205" spans="2:28">
      <c r="B205" s="3">
        <v>3813</v>
      </c>
      <c r="C205" t="s">
        <v>225</v>
      </c>
      <c r="D205" s="207">
        <v>310303</v>
      </c>
      <c r="E205" s="37">
        <f t="shared" si="54"/>
        <v>22068.345067918355</v>
      </c>
      <c r="F205" s="177">
        <f t="shared" si="55"/>
        <v>0.87919628082766466</v>
      </c>
      <c r="G205" s="38">
        <f t="shared" si="45"/>
        <v>1819.3467499703161</v>
      </c>
      <c r="H205" s="38">
        <f t="shared" si="46"/>
        <v>25581.834651332614</v>
      </c>
      <c r="I205" s="38">
        <f t="shared" si="47"/>
        <v>182.76496635727381</v>
      </c>
      <c r="J205" s="39">
        <f t="shared" si="48"/>
        <v>2569.8581919496269</v>
      </c>
      <c r="K205" s="38">
        <f t="shared" si="49"/>
        <v>-104.72605360953202</v>
      </c>
      <c r="L205" s="39">
        <f t="shared" si="50"/>
        <v>-1472.5530398036296</v>
      </c>
      <c r="M205" s="35">
        <f t="shared" si="51"/>
        <v>24109.281611528986</v>
      </c>
      <c r="N205" s="35">
        <f t="shared" si="52"/>
        <v>334412.281611529</v>
      </c>
      <c r="O205" s="35">
        <f t="shared" si="53"/>
        <v>23782.965764279139</v>
      </c>
      <c r="P205" s="36">
        <f t="shared" si="56"/>
        <v>0.94750625761255902</v>
      </c>
      <c r="Q205" s="203">
        <v>531.03411339428567</v>
      </c>
      <c r="R205" s="198">
        <f t="shared" si="57"/>
        <v>-1.0033562185753299E-2</v>
      </c>
      <c r="S205" s="198">
        <f t="shared" si="58"/>
        <v>-8.0622187351595369E-3</v>
      </c>
      <c r="T205" s="201">
        <v>14061</v>
      </c>
      <c r="U205" s="217">
        <f>SUMIFS([1]okt20!$U$7:$U$362,[1]okt20!$B$7:$B$362,B205)</f>
        <v>313448</v>
      </c>
      <c r="V205" s="4">
        <f>SUMIFS([1]okt20!$V$7:$V$362,[1]okt20!$B$7:$B$362,B205)</f>
        <v>22247.710980197317</v>
      </c>
      <c r="Y205" s="44"/>
      <c r="Z205" s="44"/>
    </row>
    <row r="206" spans="2:28">
      <c r="B206" s="3">
        <v>3814</v>
      </c>
      <c r="C206" t="s">
        <v>226</v>
      </c>
      <c r="D206" s="207">
        <v>211661</v>
      </c>
      <c r="E206" s="37">
        <f t="shared" si="54"/>
        <v>20391.233140655106</v>
      </c>
      <c r="F206" s="177">
        <f t="shared" si="55"/>
        <v>0.81238064220847694</v>
      </c>
      <c r="G206" s="38">
        <f t="shared" si="45"/>
        <v>2825.6139063282658</v>
      </c>
      <c r="H206" s="38">
        <f t="shared" si="46"/>
        <v>29329.872347687397</v>
      </c>
      <c r="I206" s="38">
        <f t="shared" si="47"/>
        <v>769.75414089941114</v>
      </c>
      <c r="J206" s="39">
        <f t="shared" si="48"/>
        <v>7990.0479825358871</v>
      </c>
      <c r="K206" s="38">
        <f t="shared" si="49"/>
        <v>482.26312093260532</v>
      </c>
      <c r="L206" s="39">
        <f t="shared" si="50"/>
        <v>5005.8911952804428</v>
      </c>
      <c r="M206" s="35">
        <f t="shared" si="51"/>
        <v>34335.763542967841</v>
      </c>
      <c r="N206" s="35">
        <f t="shared" si="52"/>
        <v>245996.76354296785</v>
      </c>
      <c r="O206" s="35">
        <f t="shared" si="53"/>
        <v>23699.11016791598</v>
      </c>
      <c r="P206" s="36">
        <f t="shared" si="56"/>
        <v>0.94416547568159981</v>
      </c>
      <c r="Q206" s="203">
        <v>666.34141931821068</v>
      </c>
      <c r="R206" s="198">
        <f t="shared" si="57"/>
        <v>-4.8427060853538702E-3</v>
      </c>
      <c r="S206" s="198">
        <f t="shared" si="58"/>
        <v>-2.3500192219839205E-3</v>
      </c>
      <c r="T206" s="201">
        <v>10380</v>
      </c>
      <c r="U206" s="217">
        <f>SUMIFS([1]okt20!$U$7:$U$362,[1]okt20!$B$7:$B$362,B206)</f>
        <v>212691</v>
      </c>
      <c r="V206" s="4">
        <f>SUMIFS([1]okt20!$V$7:$V$362,[1]okt20!$B$7:$B$362,B206)</f>
        <v>20439.265808187585</v>
      </c>
      <c r="Y206" s="44"/>
      <c r="Z206" s="44"/>
    </row>
    <row r="207" spans="2:28">
      <c r="B207" s="3">
        <v>3815</v>
      </c>
      <c r="C207" t="s">
        <v>227</v>
      </c>
      <c r="D207" s="207">
        <v>73542</v>
      </c>
      <c r="E207" s="37">
        <f t="shared" si="54"/>
        <v>18113.793103448275</v>
      </c>
      <c r="F207" s="177">
        <f t="shared" si="55"/>
        <v>0.72164811086741543</v>
      </c>
      <c r="G207" s="38">
        <f t="shared" si="45"/>
        <v>4192.0779286523639</v>
      </c>
      <c r="H207" s="38">
        <f t="shared" si="46"/>
        <v>17019.836390328597</v>
      </c>
      <c r="I207" s="38">
        <f t="shared" si="47"/>
        <v>1566.8581539218017</v>
      </c>
      <c r="J207" s="39">
        <f t="shared" si="48"/>
        <v>6361.4441049225143</v>
      </c>
      <c r="K207" s="38">
        <f t="shared" si="49"/>
        <v>1279.3671339549958</v>
      </c>
      <c r="L207" s="39">
        <f t="shared" si="50"/>
        <v>5194.2305638572825</v>
      </c>
      <c r="M207" s="35">
        <f t="shared" si="51"/>
        <v>22214.066954185881</v>
      </c>
      <c r="N207" s="35">
        <f t="shared" si="52"/>
        <v>95756.066954185881</v>
      </c>
      <c r="O207" s="35">
        <f t="shared" si="53"/>
        <v>23585.238166055635</v>
      </c>
      <c r="P207" s="36">
        <f t="shared" si="56"/>
        <v>0.93962884911454658</v>
      </c>
      <c r="Q207" s="203">
        <v>524.33710620730562</v>
      </c>
      <c r="R207" s="198">
        <f t="shared" si="57"/>
        <v>1.9943415067125263E-2</v>
      </c>
      <c r="S207" s="198">
        <f t="shared" si="58"/>
        <v>2.4967766865485488E-2</v>
      </c>
      <c r="T207" s="201">
        <v>4060</v>
      </c>
      <c r="U207" s="217">
        <f>SUMIFS([1]okt20!$U$7:$U$362,[1]okt20!$B$7:$B$362,B207)</f>
        <v>72104</v>
      </c>
      <c r="V207" s="4">
        <f>SUMIFS([1]okt20!$V$7:$V$362,[1]okt20!$B$7:$B$362,B207)</f>
        <v>17672.549019607843</v>
      </c>
      <c r="Y207" s="44"/>
      <c r="Z207" s="44"/>
    </row>
    <row r="208" spans="2:28">
      <c r="B208" s="3">
        <v>3816</v>
      </c>
      <c r="C208" t="s">
        <v>228</v>
      </c>
      <c r="D208" s="207">
        <v>126180</v>
      </c>
      <c r="E208" s="37">
        <f t="shared" si="54"/>
        <v>19367.613200306983</v>
      </c>
      <c r="F208" s="177">
        <f t="shared" si="55"/>
        <v>0.77159992930203347</v>
      </c>
      <c r="G208" s="38">
        <f t="shared" si="45"/>
        <v>3439.7858705371391</v>
      </c>
      <c r="H208" s="38">
        <f t="shared" si="46"/>
        <v>22410.20494654946</v>
      </c>
      <c r="I208" s="38">
        <f t="shared" si="47"/>
        <v>1128.0211200212539</v>
      </c>
      <c r="J208" s="39">
        <f t="shared" si="48"/>
        <v>7349.0575969384681</v>
      </c>
      <c r="K208" s="38">
        <f t="shared" si="49"/>
        <v>840.53010005444798</v>
      </c>
      <c r="L208" s="39">
        <f t="shared" si="50"/>
        <v>5476.0536018547282</v>
      </c>
      <c r="M208" s="35">
        <f t="shared" si="51"/>
        <v>27886.258548404188</v>
      </c>
      <c r="N208" s="35">
        <f t="shared" si="52"/>
        <v>154066.25854840418</v>
      </c>
      <c r="O208" s="35">
        <f t="shared" si="53"/>
        <v>23647.929170898569</v>
      </c>
      <c r="P208" s="36">
        <f t="shared" si="56"/>
        <v>0.94212644003627743</v>
      </c>
      <c r="Q208" s="203">
        <v>720.07980220210811</v>
      </c>
      <c r="R208" s="198">
        <f t="shared" si="57"/>
        <v>1.4683886324525146E-2</v>
      </c>
      <c r="S208" s="198">
        <f t="shared" si="58"/>
        <v>1.826603972214046E-2</v>
      </c>
      <c r="T208" s="201">
        <v>6515</v>
      </c>
      <c r="U208" s="217">
        <f>SUMIFS([1]okt20!$U$7:$U$362,[1]okt20!$B$7:$B$362,B208)</f>
        <v>124354</v>
      </c>
      <c r="V208" s="4">
        <f>SUMIFS([1]okt20!$V$7:$V$362,[1]okt20!$B$7:$B$362,B208)</f>
        <v>19020.18966044662</v>
      </c>
      <c r="Y208" s="44"/>
      <c r="Z208" s="44"/>
      <c r="AA208" s="44"/>
    </row>
    <row r="209" spans="2:28">
      <c r="B209" s="142">
        <v>3817</v>
      </c>
      <c r="C209" s="34" t="s">
        <v>229</v>
      </c>
      <c r="D209" s="207">
        <v>199069</v>
      </c>
      <c r="E209" s="37">
        <f t="shared" si="54"/>
        <v>19060.608962083494</v>
      </c>
      <c r="F209" s="177">
        <f t="shared" si="55"/>
        <v>0.75936897208191956</v>
      </c>
      <c r="G209" s="38">
        <f t="shared" si="45"/>
        <v>3623.9884134712329</v>
      </c>
      <c r="H209" s="38">
        <f t="shared" si="46"/>
        <v>37848.934990293557</v>
      </c>
      <c r="I209" s="38">
        <f t="shared" si="47"/>
        <v>1235.4726033994752</v>
      </c>
      <c r="J209" s="39">
        <f t="shared" si="48"/>
        <v>12903.275869904119</v>
      </c>
      <c r="K209" s="38">
        <f t="shared" si="49"/>
        <v>947.98158343266937</v>
      </c>
      <c r="L209" s="39">
        <f t="shared" si="50"/>
        <v>9900.7196573707988</v>
      </c>
      <c r="M209" s="35">
        <f t="shared" si="51"/>
        <v>47749.654647664356</v>
      </c>
      <c r="N209" s="35">
        <f t="shared" si="52"/>
        <v>246818.65464766434</v>
      </c>
      <c r="O209" s="35">
        <f t="shared" si="53"/>
        <v>23632.578958987397</v>
      </c>
      <c r="P209" s="36">
        <f t="shared" si="56"/>
        <v>0.94151489217527173</v>
      </c>
      <c r="Q209" s="203">
        <v>434.70234907117992</v>
      </c>
      <c r="R209" s="198">
        <f t="shared" si="57"/>
        <v>-3.5185587266280225E-4</v>
      </c>
      <c r="S209" s="199">
        <f t="shared" si="58"/>
        <v>2.6153111579717424E-3</v>
      </c>
      <c r="T209" s="201">
        <v>10444</v>
      </c>
      <c r="U209" s="217">
        <f>SUMIFS([1]okt20!$U$7:$U$362,[1]okt20!$B$7:$B$362,B209)</f>
        <v>199139.06825064059</v>
      </c>
      <c r="V209" s="4">
        <f>SUMIFS([1]okt20!$V$7:$V$362,[1]okt20!$B$7:$B$362,B209)</f>
        <v>19010.889570466883</v>
      </c>
      <c r="Y209" s="45"/>
      <c r="Z209" s="45"/>
      <c r="AA209" s="45"/>
    </row>
    <row r="210" spans="2:28">
      <c r="B210" s="3">
        <v>3818</v>
      </c>
      <c r="C210" t="s">
        <v>230</v>
      </c>
      <c r="D210" s="207">
        <v>171553</v>
      </c>
      <c r="E210" s="37">
        <f t="shared" si="54"/>
        <v>30144.614303285893</v>
      </c>
      <c r="F210" s="177">
        <f t="shared" si="55"/>
        <v>1.200952436662861</v>
      </c>
      <c r="G210" s="38">
        <f t="shared" si="45"/>
        <v>-3026.4147912502062</v>
      </c>
      <c r="H210" s="38">
        <f t="shared" si="46"/>
        <v>-17223.326577004926</v>
      </c>
      <c r="I210" s="38">
        <f t="shared" si="47"/>
        <v>0</v>
      </c>
      <c r="J210" s="39">
        <f t="shared" si="48"/>
        <v>0</v>
      </c>
      <c r="K210" s="38">
        <f t="shared" si="49"/>
        <v>-287.49101996680582</v>
      </c>
      <c r="L210" s="39">
        <f t="shared" si="50"/>
        <v>-1636.111394631092</v>
      </c>
      <c r="M210" s="35">
        <f t="shared" si="51"/>
        <v>-18859.437971636016</v>
      </c>
      <c r="N210" s="35">
        <f t="shared" si="52"/>
        <v>152693.56202836399</v>
      </c>
      <c r="O210" s="35">
        <f t="shared" si="53"/>
        <v>26830.708492068879</v>
      </c>
      <c r="P210" s="36">
        <f t="shared" si="56"/>
        <v>1.0689274182363202</v>
      </c>
      <c r="Q210" s="203">
        <v>442.21499040088747</v>
      </c>
      <c r="R210" s="36">
        <f t="shared" si="57"/>
        <v>5.6295794593928944E-2</v>
      </c>
      <c r="S210" s="36">
        <f t="shared" si="58"/>
        <v>7.281491701861012E-2</v>
      </c>
      <c r="T210" s="201">
        <v>5691</v>
      </c>
      <c r="U210" s="217">
        <f>SUMIFS([1]okt20!$U$7:$U$362,[1]okt20!$B$7:$B$362,B210)</f>
        <v>162410</v>
      </c>
      <c r="V210" s="4">
        <f>SUMIFS([1]okt20!$V$7:$V$362,[1]okt20!$B$7:$B$362,B210)</f>
        <v>28098.615916955016</v>
      </c>
      <c r="Y210" s="44"/>
      <c r="Z210" s="44"/>
    </row>
    <row r="211" spans="2:28">
      <c r="B211" s="3">
        <v>3819</v>
      </c>
      <c r="C211" t="s">
        <v>231</v>
      </c>
      <c r="D211" s="207">
        <v>38913</v>
      </c>
      <c r="E211" s="37">
        <f t="shared" si="54"/>
        <v>24738.080101716467</v>
      </c>
      <c r="F211" s="177">
        <f t="shared" si="55"/>
        <v>0.98555772774571504</v>
      </c>
      <c r="G211" s="38">
        <f t="shared" si="45"/>
        <v>217.50572969144923</v>
      </c>
      <c r="H211" s="38">
        <f t="shared" si="46"/>
        <v>342.13651280464967</v>
      </c>
      <c r="I211" s="38">
        <f t="shared" si="47"/>
        <v>0</v>
      </c>
      <c r="J211" s="39">
        <f t="shared" si="48"/>
        <v>0</v>
      </c>
      <c r="K211" s="38">
        <f t="shared" si="49"/>
        <v>-287.49101996680582</v>
      </c>
      <c r="L211" s="39">
        <f t="shared" si="50"/>
        <v>-452.22337440778551</v>
      </c>
      <c r="M211" s="35">
        <f t="shared" si="51"/>
        <v>-110.08686160313584</v>
      </c>
      <c r="N211" s="35">
        <f t="shared" si="52"/>
        <v>38802.913138396863</v>
      </c>
      <c r="O211" s="35">
        <f t="shared" si="53"/>
        <v>24668.094811441108</v>
      </c>
      <c r="P211" s="36">
        <f t="shared" si="56"/>
        <v>0.98276953466946171</v>
      </c>
      <c r="Q211" s="203">
        <v>-27.986473396483746</v>
      </c>
      <c r="R211" s="36">
        <f t="shared" si="57"/>
        <v>2.2922636103151862E-2</v>
      </c>
      <c r="S211" s="36">
        <f t="shared" si="58"/>
        <v>2.2272335635190599E-2</v>
      </c>
      <c r="T211" s="201">
        <v>1573</v>
      </c>
      <c r="U211" s="217">
        <f>SUMIFS([1]okt20!$U$7:$U$362,[1]okt20!$B$7:$B$362,B211)</f>
        <v>38041</v>
      </c>
      <c r="V211" s="4">
        <f>SUMIFS([1]okt20!$V$7:$V$362,[1]okt20!$B$7:$B$362,B211)</f>
        <v>24199.10941475827</v>
      </c>
      <c r="Y211" s="44"/>
      <c r="Z211" s="44"/>
    </row>
    <row r="212" spans="2:28">
      <c r="B212" s="3">
        <v>3820</v>
      </c>
      <c r="C212" t="s">
        <v>232</v>
      </c>
      <c r="D212" s="207">
        <v>65004</v>
      </c>
      <c r="E212" s="37">
        <f t="shared" si="54"/>
        <v>22508.310249307477</v>
      </c>
      <c r="F212" s="177">
        <f t="shared" si="55"/>
        <v>0.89672436233901065</v>
      </c>
      <c r="G212" s="38">
        <f t="shared" si="45"/>
        <v>1555.3676411368433</v>
      </c>
      <c r="H212" s="38">
        <f t="shared" si="46"/>
        <v>4491.9017476032031</v>
      </c>
      <c r="I212" s="38">
        <f t="shared" si="47"/>
        <v>28.777152871081306</v>
      </c>
      <c r="J212" s="39">
        <f t="shared" si="48"/>
        <v>83.1084174916828</v>
      </c>
      <c r="K212" s="38">
        <f t="shared" si="49"/>
        <v>-258.71386709572454</v>
      </c>
      <c r="L212" s="39">
        <f t="shared" si="50"/>
        <v>-747.16564817245251</v>
      </c>
      <c r="M212" s="35">
        <f t="shared" si="51"/>
        <v>3744.7360994307505</v>
      </c>
      <c r="N212" s="35">
        <f t="shared" si="52"/>
        <v>68748.736099430753</v>
      </c>
      <c r="O212" s="35">
        <f t="shared" si="53"/>
        <v>23804.964023348599</v>
      </c>
      <c r="P212" s="36">
        <f t="shared" si="56"/>
        <v>0.94838266168812646</v>
      </c>
      <c r="Q212" s="203">
        <v>-901.29429489489712</v>
      </c>
      <c r="R212" s="36">
        <f t="shared" si="57"/>
        <v>1.5306759965013119E-2</v>
      </c>
      <c r="S212" s="36">
        <f t="shared" si="58"/>
        <v>3.1478543537862884E-2</v>
      </c>
      <c r="T212" s="201">
        <v>2888</v>
      </c>
      <c r="U212" s="217">
        <f>SUMIFS([1]okt20!$U$7:$U$362,[1]okt20!$B$7:$B$362,B212)</f>
        <v>64024</v>
      </c>
      <c r="V212" s="4">
        <f>SUMIFS([1]okt20!$V$7:$V$362,[1]okt20!$B$7:$B$362,B212)</f>
        <v>21821.404226312203</v>
      </c>
      <c r="Y212" s="44"/>
      <c r="Z212" s="44"/>
    </row>
    <row r="213" spans="2:28">
      <c r="B213" s="3">
        <v>3821</v>
      </c>
      <c r="C213" t="s">
        <v>233</v>
      </c>
      <c r="D213" s="207">
        <v>51577</v>
      </c>
      <c r="E213" s="37">
        <f t="shared" si="54"/>
        <v>21463.587182688309</v>
      </c>
      <c r="F213" s="177">
        <f t="shared" si="55"/>
        <v>0.85510290718052073</v>
      </c>
      <c r="G213" s="38">
        <f t="shared" si="45"/>
        <v>2182.2014811083441</v>
      </c>
      <c r="H213" s="38">
        <f t="shared" si="46"/>
        <v>5243.8301591033505</v>
      </c>
      <c r="I213" s="38">
        <f t="shared" si="47"/>
        <v>394.43022618779014</v>
      </c>
      <c r="J213" s="39">
        <f t="shared" si="48"/>
        <v>947.81583352925963</v>
      </c>
      <c r="K213" s="38">
        <f t="shared" si="49"/>
        <v>106.93920622098432</v>
      </c>
      <c r="L213" s="39">
        <f t="shared" si="50"/>
        <v>256.9749125490253</v>
      </c>
      <c r="M213" s="35">
        <f t="shared" si="51"/>
        <v>5500.8050716523758</v>
      </c>
      <c r="N213" s="35">
        <f t="shared" si="52"/>
        <v>57077.805071652372</v>
      </c>
      <c r="O213" s="35">
        <f t="shared" si="53"/>
        <v>23752.727870017632</v>
      </c>
      <c r="P213" s="36">
        <f t="shared" si="56"/>
        <v>0.94630158893020166</v>
      </c>
      <c r="Q213" s="203">
        <v>13.152565570476327</v>
      </c>
      <c r="R213" s="36">
        <f t="shared" si="57"/>
        <v>3.0337799731627157E-3</v>
      </c>
      <c r="S213" s="36">
        <f t="shared" si="58"/>
        <v>3.0337799731628549E-3</v>
      </c>
      <c r="T213" s="201">
        <v>2403</v>
      </c>
      <c r="U213" s="217">
        <f>SUMIFS([1]okt20!$U$7:$U$362,[1]okt20!$B$7:$B$362,B213)</f>
        <v>51421</v>
      </c>
      <c r="V213" s="4">
        <f>SUMIFS([1]okt20!$V$7:$V$362,[1]okt20!$B$7:$B$362,B213)</f>
        <v>21398.6683312526</v>
      </c>
      <c r="Y213" s="44"/>
      <c r="Z213" s="44"/>
    </row>
    <row r="214" spans="2:28">
      <c r="B214" s="3">
        <v>3822</v>
      </c>
      <c r="C214" t="s">
        <v>234</v>
      </c>
      <c r="D214" s="207">
        <v>34651</v>
      </c>
      <c r="E214" s="37">
        <f t="shared" si="54"/>
        <v>23930.248618784532</v>
      </c>
      <c r="F214" s="177">
        <f t="shared" si="55"/>
        <v>0.95337396257694573</v>
      </c>
      <c r="G214" s="38">
        <f t="shared" si="45"/>
        <v>702.20461945061027</v>
      </c>
      <c r="H214" s="38">
        <f t="shared" si="46"/>
        <v>1016.7922889644836</v>
      </c>
      <c r="I214" s="38">
        <f t="shared" si="47"/>
        <v>0</v>
      </c>
      <c r="J214" s="39">
        <f t="shared" si="48"/>
        <v>0</v>
      </c>
      <c r="K214" s="38">
        <f t="shared" si="49"/>
        <v>-287.49101996680582</v>
      </c>
      <c r="L214" s="39">
        <f t="shared" si="50"/>
        <v>-416.28699691193481</v>
      </c>
      <c r="M214" s="35">
        <f t="shared" si="51"/>
        <v>600.50529205254884</v>
      </c>
      <c r="N214" s="35">
        <f t="shared" si="52"/>
        <v>35251.505292052549</v>
      </c>
      <c r="O214" s="35">
        <f t="shared" si="53"/>
        <v>24344.962218268334</v>
      </c>
      <c r="P214" s="36">
        <f t="shared" si="56"/>
        <v>0.96989602860195401</v>
      </c>
      <c r="Q214" s="203">
        <v>61.231014953523754</v>
      </c>
      <c r="R214" s="36">
        <f t="shared" si="57"/>
        <v>-8.3280865434148012E-3</v>
      </c>
      <c r="S214" s="36">
        <f t="shared" si="58"/>
        <v>1.084788968364624E-2</v>
      </c>
      <c r="T214" s="201">
        <v>1448</v>
      </c>
      <c r="U214" s="217">
        <f>SUMIFS([1]okt20!$U$7:$U$362,[1]okt20!$B$7:$B$362,B214)</f>
        <v>34942</v>
      </c>
      <c r="V214" s="4">
        <f>SUMIFS([1]okt20!$V$7:$V$362,[1]okt20!$B$7:$B$362,B214)</f>
        <v>23673.441734417345</v>
      </c>
      <c r="Y214" s="44"/>
      <c r="Z214" s="44"/>
    </row>
    <row r="215" spans="2:28">
      <c r="B215" s="3">
        <v>3823</v>
      </c>
      <c r="C215" t="s">
        <v>235</v>
      </c>
      <c r="D215" s="207">
        <v>28880</v>
      </c>
      <c r="E215" s="37">
        <f t="shared" si="54"/>
        <v>22439.782439782441</v>
      </c>
      <c r="F215" s="177">
        <f t="shared" si="55"/>
        <v>0.89399423486083984</v>
      </c>
      <c r="G215" s="38">
        <f t="shared" si="45"/>
        <v>1596.4843268518648</v>
      </c>
      <c r="H215" s="38">
        <f t="shared" si="46"/>
        <v>2054.6753286583498</v>
      </c>
      <c r="I215" s="38">
        <f t="shared" si="47"/>
        <v>52.761886204843904</v>
      </c>
      <c r="J215" s="39">
        <f t="shared" si="48"/>
        <v>67.904547545634102</v>
      </c>
      <c r="K215" s="38">
        <f t="shared" si="49"/>
        <v>-234.72913376196192</v>
      </c>
      <c r="L215" s="39">
        <f t="shared" si="50"/>
        <v>-302.09639515164503</v>
      </c>
      <c r="M215" s="35">
        <f t="shared" si="51"/>
        <v>1752.5789335067047</v>
      </c>
      <c r="N215" s="35">
        <f t="shared" si="52"/>
        <v>30632.578933506706</v>
      </c>
      <c r="O215" s="35">
        <f t="shared" si="53"/>
        <v>23801.537632872343</v>
      </c>
      <c r="P215" s="36">
        <f t="shared" si="56"/>
        <v>0.94824615531421774</v>
      </c>
      <c r="Q215" s="203">
        <v>170.71822800216842</v>
      </c>
      <c r="R215" s="36">
        <f t="shared" si="57"/>
        <v>3.7654498419085941E-2</v>
      </c>
      <c r="S215" s="36">
        <f t="shared" si="58"/>
        <v>3.6848240067555951E-2</v>
      </c>
      <c r="T215" s="201">
        <v>1287</v>
      </c>
      <c r="U215" s="217">
        <f>SUMIFS([1]okt20!$U$7:$U$362,[1]okt20!$B$7:$B$362,B215)</f>
        <v>27832</v>
      </c>
      <c r="V215" s="4">
        <f>SUMIFS([1]okt20!$V$7:$V$362,[1]okt20!$B$7:$B$362,B215)</f>
        <v>21642.30171073095</v>
      </c>
      <c r="Y215" s="44"/>
      <c r="Z215" s="44"/>
    </row>
    <row r="216" spans="2:28">
      <c r="B216" s="3">
        <v>3824</v>
      </c>
      <c r="C216" t="s">
        <v>236</v>
      </c>
      <c r="D216" s="207">
        <v>71258</v>
      </c>
      <c r="E216" s="37">
        <f t="shared" si="54"/>
        <v>32375.283961835528</v>
      </c>
      <c r="F216" s="177">
        <f t="shared" si="55"/>
        <v>1.289821650077646</v>
      </c>
      <c r="G216" s="38">
        <f t="shared" si="45"/>
        <v>-4364.8165863799877</v>
      </c>
      <c r="H216" s="38">
        <f t="shared" si="46"/>
        <v>-9606.9613066223519</v>
      </c>
      <c r="I216" s="38">
        <f t="shared" si="47"/>
        <v>0</v>
      </c>
      <c r="J216" s="39">
        <f t="shared" si="48"/>
        <v>0</v>
      </c>
      <c r="K216" s="38">
        <f t="shared" si="49"/>
        <v>-287.49101996680582</v>
      </c>
      <c r="L216" s="39">
        <f t="shared" si="50"/>
        <v>-632.76773494693964</v>
      </c>
      <c r="M216" s="35">
        <f t="shared" si="51"/>
        <v>-10239.729041569291</v>
      </c>
      <c r="N216" s="35">
        <f t="shared" si="52"/>
        <v>61018.270958430709</v>
      </c>
      <c r="O216" s="35">
        <f t="shared" si="53"/>
        <v>27722.976355488736</v>
      </c>
      <c r="P216" s="36">
        <f t="shared" si="56"/>
        <v>1.1044751036022342</v>
      </c>
      <c r="Q216" s="203">
        <v>-46.864734866907384</v>
      </c>
      <c r="R216" s="36">
        <f t="shared" si="57"/>
        <v>0.19294192489913448</v>
      </c>
      <c r="S216" s="36">
        <f t="shared" si="58"/>
        <v>0.20757592397786073</v>
      </c>
      <c r="T216" s="201">
        <v>2201</v>
      </c>
      <c r="U216" s="217">
        <f>SUMIFS([1]okt20!$U$7:$U$362,[1]okt20!$B$7:$B$362,B216)</f>
        <v>59733</v>
      </c>
      <c r="V216" s="4">
        <f>SUMIFS([1]okt20!$V$7:$V$362,[1]okt20!$B$7:$B$362,B216)</f>
        <v>26810.143626570916</v>
      </c>
      <c r="Y216" s="44"/>
      <c r="Z216" s="44"/>
    </row>
    <row r="217" spans="2:28">
      <c r="B217" s="3">
        <v>3825</v>
      </c>
      <c r="C217" t="s">
        <v>237</v>
      </c>
      <c r="D217" s="207">
        <v>128378</v>
      </c>
      <c r="E217" s="37">
        <f t="shared" si="54"/>
        <v>34923.286180631127</v>
      </c>
      <c r="F217" s="177">
        <f t="shared" si="55"/>
        <v>1.3913332979792545</v>
      </c>
      <c r="G217" s="38">
        <f t="shared" si="45"/>
        <v>-5893.6179176573469</v>
      </c>
      <c r="H217" s="38">
        <f t="shared" si="46"/>
        <v>-21664.939465308405</v>
      </c>
      <c r="I217" s="38">
        <f t="shared" si="47"/>
        <v>0</v>
      </c>
      <c r="J217" s="39">
        <f t="shared" si="48"/>
        <v>0</v>
      </c>
      <c r="K217" s="38">
        <f t="shared" si="49"/>
        <v>-287.49101996680582</v>
      </c>
      <c r="L217" s="39">
        <f t="shared" si="50"/>
        <v>-1056.8169893979782</v>
      </c>
      <c r="M217" s="35">
        <f t="shared" si="51"/>
        <v>-22721.756454706385</v>
      </c>
      <c r="N217" s="35">
        <f t="shared" si="52"/>
        <v>105656.24354529362</v>
      </c>
      <c r="O217" s="35">
        <f t="shared" si="53"/>
        <v>28742.177243006972</v>
      </c>
      <c r="P217" s="36">
        <f t="shared" si="56"/>
        <v>1.1450797627628775</v>
      </c>
      <c r="Q217" s="203">
        <v>202.84890260300745</v>
      </c>
      <c r="R217" s="36">
        <f t="shared" si="57"/>
        <v>0.15246781693807565</v>
      </c>
      <c r="S217" s="36">
        <f t="shared" si="58"/>
        <v>0.16720285159424819</v>
      </c>
      <c r="T217" s="201">
        <v>3676</v>
      </c>
      <c r="U217" s="217">
        <f>SUMIFS([1]okt20!$U$7:$U$362,[1]okt20!$B$7:$B$362,B217)</f>
        <v>111394</v>
      </c>
      <c r="V217" s="4">
        <f>SUMIFS([1]okt20!$V$7:$V$362,[1]okt20!$B$7:$B$362,B217)</f>
        <v>29920.494225087295</v>
      </c>
      <c r="Y217" s="44"/>
      <c r="Z217" s="44"/>
    </row>
    <row r="218" spans="2:28" ht="28.5" customHeight="1">
      <c r="B218" s="3">
        <v>4201</v>
      </c>
      <c r="C218" t="s">
        <v>238</v>
      </c>
      <c r="D218" s="207">
        <v>139903</v>
      </c>
      <c r="E218" s="37">
        <f t="shared" si="54"/>
        <v>20546.776325451607</v>
      </c>
      <c r="F218" s="177">
        <f t="shared" si="55"/>
        <v>0.81857743626622337</v>
      </c>
      <c r="G218" s="38">
        <f t="shared" si="45"/>
        <v>2732.2879954503651</v>
      </c>
      <c r="H218" s="38">
        <f t="shared" si="46"/>
        <v>18604.148961021536</v>
      </c>
      <c r="I218" s="38">
        <f t="shared" si="47"/>
        <v>715.3140262206357</v>
      </c>
      <c r="J218" s="39">
        <f t="shared" si="48"/>
        <v>4870.5732045363084</v>
      </c>
      <c r="K218" s="38">
        <f t="shared" si="49"/>
        <v>427.82300625382987</v>
      </c>
      <c r="L218" s="39">
        <f t="shared" si="50"/>
        <v>2913.0468495823275</v>
      </c>
      <c r="M218" s="35">
        <f t="shared" si="51"/>
        <v>21517.195810603862</v>
      </c>
      <c r="N218" s="35">
        <f t="shared" si="52"/>
        <v>161420.19581060385</v>
      </c>
      <c r="O218" s="35">
        <f t="shared" si="53"/>
        <v>23706.8873271558</v>
      </c>
      <c r="P218" s="36">
        <f t="shared" si="56"/>
        <v>0.94447531538448692</v>
      </c>
      <c r="Q218" s="203">
        <v>-48.235614244931639</v>
      </c>
      <c r="R218" s="36">
        <f t="shared" si="57"/>
        <v>1.1956600361663653E-2</v>
      </c>
      <c r="S218" s="36">
        <f t="shared" si="58"/>
        <v>1.7752797661429343E-2</v>
      </c>
      <c r="T218" s="201">
        <v>6809</v>
      </c>
      <c r="U218" s="217">
        <f>SUMIFS([1]okt20!$U$7:$U$362,[1]okt20!$B$7:$B$362,B218)</f>
        <v>138250</v>
      </c>
      <c r="V218" s="4">
        <f>SUMIFS([1]okt20!$V$7:$V$362,[1]okt20!$B$7:$B$362,B218)</f>
        <v>20188.376168224298</v>
      </c>
      <c r="Y218" s="44"/>
      <c r="Z218" s="44"/>
    </row>
    <row r="219" spans="2:28">
      <c r="B219" s="3">
        <v>4202</v>
      </c>
      <c r="C219" t="s">
        <v>239</v>
      </c>
      <c r="D219" s="207">
        <v>508315</v>
      </c>
      <c r="E219" s="37">
        <f t="shared" si="54"/>
        <v>21590.001698946653</v>
      </c>
      <c r="F219" s="177">
        <f t="shared" si="55"/>
        <v>0.8601392237776605</v>
      </c>
      <c r="G219" s="38">
        <f t="shared" si="45"/>
        <v>2106.3527713533372</v>
      </c>
      <c r="H219" s="38">
        <f t="shared" si="46"/>
        <v>49591.969648742976</v>
      </c>
      <c r="I219" s="38">
        <f t="shared" si="47"/>
        <v>350.18514549736955</v>
      </c>
      <c r="J219" s="39">
        <f t="shared" si="48"/>
        <v>8244.7590655900694</v>
      </c>
      <c r="K219" s="38">
        <f t="shared" si="49"/>
        <v>62.694125530563724</v>
      </c>
      <c r="L219" s="39">
        <f t="shared" si="50"/>
        <v>1476.0704914915923</v>
      </c>
      <c r="M219" s="35">
        <f t="shared" si="51"/>
        <v>51068.040140234567</v>
      </c>
      <c r="N219" s="35">
        <f t="shared" si="52"/>
        <v>559383.04014023452</v>
      </c>
      <c r="O219" s="35">
        <f t="shared" si="53"/>
        <v>23759.048595830554</v>
      </c>
      <c r="P219" s="36">
        <f t="shared" si="56"/>
        <v>0.94655340476005878</v>
      </c>
      <c r="Q219" s="203">
        <v>1547.2582828927407</v>
      </c>
      <c r="R219" s="36">
        <f t="shared" si="57"/>
        <v>0.14526889254887471</v>
      </c>
      <c r="S219" s="36">
        <f t="shared" si="58"/>
        <v>0.13077304944746618</v>
      </c>
      <c r="T219" s="201">
        <v>23544</v>
      </c>
      <c r="U219" s="217">
        <f>SUMIFS([1]okt20!$U$7:$U$362,[1]okt20!$B$7:$B$362,B219)</f>
        <v>443839</v>
      </c>
      <c r="V219" s="4">
        <f>SUMIFS([1]okt20!$V$7:$V$362,[1]okt20!$B$7:$B$362,B219)</f>
        <v>19093.134302675728</v>
      </c>
      <c r="Y219" s="44"/>
      <c r="Z219" s="44"/>
    </row>
    <row r="220" spans="2:28">
      <c r="B220" s="3">
        <v>4203</v>
      </c>
      <c r="C220" t="s">
        <v>240</v>
      </c>
      <c r="D220" s="207">
        <v>928710</v>
      </c>
      <c r="E220" s="37">
        <f t="shared" si="54"/>
        <v>20638.458632414055</v>
      </c>
      <c r="F220" s="177">
        <f t="shared" si="55"/>
        <v>0.82223003201144151</v>
      </c>
      <c r="G220" s="38">
        <f t="shared" si="45"/>
        <v>2677.2786112728963</v>
      </c>
      <c r="H220" s="38">
        <f t="shared" si="46"/>
        <v>120474.86022866906</v>
      </c>
      <c r="I220" s="38">
        <f t="shared" si="47"/>
        <v>683.22521878377893</v>
      </c>
      <c r="J220" s="39">
        <f t="shared" si="48"/>
        <v>30744.45162005127</v>
      </c>
      <c r="K220" s="38">
        <f t="shared" si="49"/>
        <v>395.73419881697311</v>
      </c>
      <c r="L220" s="39">
        <f t="shared" si="50"/>
        <v>17807.64321256497</v>
      </c>
      <c r="M220" s="35">
        <f t="shared" si="51"/>
        <v>138282.50344123403</v>
      </c>
      <c r="N220" s="35">
        <f t="shared" si="52"/>
        <v>1066992.5034412341</v>
      </c>
      <c r="O220" s="35">
        <f t="shared" si="53"/>
        <v>23711.471442503924</v>
      </c>
      <c r="P220" s="36">
        <f t="shared" si="56"/>
        <v>0.94465794517174784</v>
      </c>
      <c r="Q220" s="203">
        <v>4046.4332493158581</v>
      </c>
      <c r="R220" s="36">
        <f t="shared" si="57"/>
        <v>-2.9170294612460234E-3</v>
      </c>
      <c r="S220" s="36">
        <f t="shared" si="58"/>
        <v>-7.6588182942266209E-3</v>
      </c>
      <c r="T220" s="201">
        <v>44999</v>
      </c>
      <c r="U220" s="217">
        <f>SUMIFS([1]okt20!$U$7:$U$362,[1]okt20!$B$7:$B$362,B220)</f>
        <v>931427</v>
      </c>
      <c r="V220" s="4">
        <f>SUMIFS([1]okt20!$V$7:$V$362,[1]okt20!$B$7:$B$362,B220)</f>
        <v>20797.744780618512</v>
      </c>
      <c r="Y220" s="44"/>
      <c r="Z220" s="44"/>
      <c r="AA220" s="44"/>
      <c r="AB220" s="44"/>
    </row>
    <row r="221" spans="2:28">
      <c r="B221" s="3">
        <v>4204</v>
      </c>
      <c r="C221" t="s">
        <v>241</v>
      </c>
      <c r="D221" s="207">
        <v>2430247</v>
      </c>
      <c r="E221" s="37">
        <f t="shared" si="54"/>
        <v>21769.969453477017</v>
      </c>
      <c r="F221" s="177">
        <f t="shared" si="55"/>
        <v>0.86730908540367002</v>
      </c>
      <c r="G221" s="38">
        <f t="shared" si="45"/>
        <v>1998.372118635119</v>
      </c>
      <c r="H221" s="38">
        <f t="shared" si="46"/>
        <v>223084.27471959425</v>
      </c>
      <c r="I221" s="38">
        <f t="shared" si="47"/>
        <v>287.1964314117422</v>
      </c>
      <c r="J221" s="39">
        <f t="shared" si="48"/>
        <v>32060.599227787017</v>
      </c>
      <c r="K221" s="38">
        <f t="shared" si="49"/>
        <v>-0.29458855506362625</v>
      </c>
      <c r="L221" s="39">
        <f t="shared" si="50"/>
        <v>-32.885804167417788</v>
      </c>
      <c r="M221" s="35">
        <f t="shared" si="51"/>
        <v>223051.38891542683</v>
      </c>
      <c r="N221" s="35">
        <f t="shared" si="52"/>
        <v>2653298.388915427</v>
      </c>
      <c r="O221" s="35">
        <f t="shared" si="53"/>
        <v>23768.046983557073</v>
      </c>
      <c r="P221" s="36">
        <f t="shared" si="56"/>
        <v>0.94691189784135932</v>
      </c>
      <c r="Q221" s="203">
        <v>1474.4534549852542</v>
      </c>
      <c r="R221" s="36">
        <f t="shared" si="57"/>
        <v>1.8455995415888563E-3</v>
      </c>
      <c r="S221" s="36">
        <f t="shared" si="58"/>
        <v>-9.300676511465834E-3</v>
      </c>
      <c r="T221" s="201">
        <v>111633</v>
      </c>
      <c r="U221" s="217">
        <f>SUMIFS([1]okt20!$U$7:$U$362,[1]okt20!$B$7:$B$362,B221)</f>
        <v>2425770</v>
      </c>
      <c r="V221" s="4">
        <f>SUMIFS([1]okt20!$V$7:$V$362,[1]okt20!$B$7:$B$362,B221)</f>
        <v>21974.345734706632</v>
      </c>
      <c r="Y221" s="44"/>
      <c r="Z221" s="45"/>
      <c r="AA221" s="45"/>
      <c r="AB221" s="44"/>
    </row>
    <row r="222" spans="2:28">
      <c r="B222" s="3">
        <v>4205</v>
      </c>
      <c r="C222" t="s">
        <v>242</v>
      </c>
      <c r="D222" s="207">
        <v>470180</v>
      </c>
      <c r="E222" s="37">
        <f t="shared" si="54"/>
        <v>20401.80508548121</v>
      </c>
      <c r="F222" s="177">
        <f t="shared" si="55"/>
        <v>0.8128018253349697</v>
      </c>
      <c r="G222" s="38">
        <f t="shared" si="45"/>
        <v>2819.270739432603</v>
      </c>
      <c r="H222" s="38">
        <f t="shared" si="46"/>
        <v>64972.913460963769</v>
      </c>
      <c r="I222" s="38">
        <f t="shared" si="47"/>
        <v>766.05396021027457</v>
      </c>
      <c r="J222" s="39">
        <f t="shared" si="48"/>
        <v>17654.479567005987</v>
      </c>
      <c r="K222" s="38">
        <f t="shared" si="49"/>
        <v>478.56294024346874</v>
      </c>
      <c r="L222" s="39">
        <f t="shared" si="50"/>
        <v>11028.96152085098</v>
      </c>
      <c r="M222" s="35">
        <f t="shared" si="51"/>
        <v>76001.874981814748</v>
      </c>
      <c r="N222" s="35">
        <f t="shared" si="52"/>
        <v>546181.87498181476</v>
      </c>
      <c r="O222" s="35">
        <f t="shared" si="53"/>
        <v>23699.638765157284</v>
      </c>
      <c r="P222" s="36">
        <f t="shared" si="56"/>
        <v>0.94418653483792436</v>
      </c>
      <c r="Q222" s="203">
        <v>888.22011075209593</v>
      </c>
      <c r="R222" s="36">
        <f t="shared" si="57"/>
        <v>-3.5350367067360678E-3</v>
      </c>
      <c r="S222" s="36">
        <f t="shared" si="58"/>
        <v>-9.4586546869139827E-3</v>
      </c>
      <c r="T222" s="201">
        <v>23046</v>
      </c>
      <c r="U222" s="217">
        <f>SUMIFS([1]okt20!$U$7:$U$362,[1]okt20!$B$7:$B$362,B222)</f>
        <v>471848</v>
      </c>
      <c r="V222" s="4">
        <f>SUMIFS([1]okt20!$V$7:$V$362,[1]okt20!$B$7:$B$362,B222)</f>
        <v>20596.621415164347</v>
      </c>
      <c r="Y222" s="44"/>
      <c r="Z222" s="45"/>
      <c r="AA222" s="45"/>
      <c r="AB222" s="44"/>
    </row>
    <row r="223" spans="2:28">
      <c r="B223" s="3">
        <v>4206</v>
      </c>
      <c r="C223" t="s">
        <v>243</v>
      </c>
      <c r="D223" s="207">
        <v>197564</v>
      </c>
      <c r="E223" s="37">
        <f t="shared" si="54"/>
        <v>20386.337839232277</v>
      </c>
      <c r="F223" s="177">
        <f t="shared" si="55"/>
        <v>0.81218561486087859</v>
      </c>
      <c r="G223" s="38">
        <f t="shared" ref="G223:G286" si="59">($E$363-E223)*0.6</f>
        <v>2828.5510871819629</v>
      </c>
      <c r="H223" s="38">
        <f t="shared" ref="H223:H286" si="60">G223*T223/1000</f>
        <v>27411.488585880401</v>
      </c>
      <c r="I223" s="38">
        <f t="shared" ref="I223:I286" si="61">IF(E223&lt;E$363*0.9,(E$363*0.9-E223)*0.35,0)</f>
        <v>771.46749639740096</v>
      </c>
      <c r="J223" s="39">
        <f t="shared" ref="J223:J286" si="62">I223*T223/1000</f>
        <v>7476.2915075872133</v>
      </c>
      <c r="K223" s="38">
        <f t="shared" ref="K223:K286" si="63">I223+J$365</f>
        <v>483.97647643059514</v>
      </c>
      <c r="L223" s="39">
        <f t="shared" ref="L223:L286" si="64">K223*T223/1000</f>
        <v>4690.2160330888973</v>
      </c>
      <c r="M223" s="35">
        <f t="shared" ref="M223:M286" si="65">H223+L223</f>
        <v>32101.704618969299</v>
      </c>
      <c r="N223" s="35">
        <f t="shared" ref="N223:N286" si="66">D223+M223</f>
        <v>229665.70461896929</v>
      </c>
      <c r="O223" s="35">
        <f t="shared" ref="O223:O286" si="67">N223/T223*1000</f>
        <v>23698.865402844833</v>
      </c>
      <c r="P223" s="36">
        <f t="shared" si="56"/>
        <v>0.94415572431421957</v>
      </c>
      <c r="Q223" s="203">
        <v>1064.4846911957939</v>
      </c>
      <c r="R223" s="36">
        <f t="shared" si="57"/>
        <v>-2.4794285911731748E-2</v>
      </c>
      <c r="S223" s="36">
        <f t="shared" si="58"/>
        <v>-2.4391765753197753E-2</v>
      </c>
      <c r="T223" s="201">
        <v>9691</v>
      </c>
      <c r="U223" s="217">
        <f>SUMIFS([1]okt20!$U$7:$U$362,[1]okt20!$B$7:$B$362,B223)</f>
        <v>202587</v>
      </c>
      <c r="V223" s="4">
        <f>SUMIFS([1]okt20!$V$7:$V$362,[1]okt20!$B$7:$B$362,B223)</f>
        <v>20896.028880866426</v>
      </c>
      <c r="Y223" s="44"/>
      <c r="Z223" s="44"/>
      <c r="AA223" s="44"/>
      <c r="AB223" s="44"/>
    </row>
    <row r="224" spans="2:28">
      <c r="B224" s="3">
        <v>4207</v>
      </c>
      <c r="C224" t="s">
        <v>244</v>
      </c>
      <c r="D224" s="207">
        <v>196966</v>
      </c>
      <c r="E224" s="37">
        <f t="shared" si="54"/>
        <v>21817.235268054941</v>
      </c>
      <c r="F224" s="177">
        <f t="shared" si="55"/>
        <v>0.8691921413491569</v>
      </c>
      <c r="G224" s="38">
        <f t="shared" si="59"/>
        <v>1970.0126298883645</v>
      </c>
      <c r="H224" s="38">
        <f t="shared" si="60"/>
        <v>17785.274022632155</v>
      </c>
      <c r="I224" s="38">
        <f t="shared" si="61"/>
        <v>270.65339630946869</v>
      </c>
      <c r="J224" s="39">
        <f t="shared" si="62"/>
        <v>2443.4588618818834</v>
      </c>
      <c r="K224" s="38">
        <f t="shared" si="63"/>
        <v>-16.837623657337133</v>
      </c>
      <c r="L224" s="39">
        <f t="shared" si="64"/>
        <v>-152.01006637843963</v>
      </c>
      <c r="M224" s="35">
        <f t="shared" si="65"/>
        <v>17633.263956253715</v>
      </c>
      <c r="N224" s="35">
        <f t="shared" si="66"/>
        <v>214599.26395625371</v>
      </c>
      <c r="O224" s="35">
        <f t="shared" si="67"/>
        <v>23770.410274285969</v>
      </c>
      <c r="P224" s="36">
        <f t="shared" si="56"/>
        <v>0.94700605063863363</v>
      </c>
      <c r="Q224" s="203">
        <v>972.99802828559405</v>
      </c>
      <c r="R224" s="36">
        <f t="shared" si="57"/>
        <v>-6.702135706901334E-3</v>
      </c>
      <c r="S224" s="36">
        <f t="shared" si="58"/>
        <v>-2.5212186883880518E-3</v>
      </c>
      <c r="T224" s="201">
        <v>9028</v>
      </c>
      <c r="U224" s="217">
        <f>SUMIFS([1]okt20!$U$7:$U$362,[1]okt20!$B$7:$B$362,B224)</f>
        <v>198295</v>
      </c>
      <c r="V224" s="4">
        <f>SUMIFS([1]okt20!$V$7:$V$362,[1]okt20!$B$7:$B$362,B224)</f>
        <v>21872.380322082507</v>
      </c>
      <c r="Y224" s="44"/>
      <c r="Z224" s="44"/>
      <c r="AA224" s="44"/>
      <c r="AB224" s="44"/>
    </row>
    <row r="225" spans="2:28">
      <c r="B225" s="3">
        <v>4211</v>
      </c>
      <c r="C225" t="s">
        <v>245</v>
      </c>
      <c r="D225" s="207">
        <v>42026</v>
      </c>
      <c r="E225" s="37">
        <f t="shared" si="54"/>
        <v>17308.896210873147</v>
      </c>
      <c r="F225" s="177">
        <f t="shared" si="55"/>
        <v>0.68958125890258204</v>
      </c>
      <c r="G225" s="38">
        <f t="shared" si="59"/>
        <v>4675.0160641974408</v>
      </c>
      <c r="H225" s="38">
        <f t="shared" si="60"/>
        <v>11350.939003871386</v>
      </c>
      <c r="I225" s="38">
        <f t="shared" si="61"/>
        <v>1848.5720663230966</v>
      </c>
      <c r="J225" s="39">
        <f t="shared" si="62"/>
        <v>4488.332977032479</v>
      </c>
      <c r="K225" s="38">
        <f t="shared" si="63"/>
        <v>1561.0810463562907</v>
      </c>
      <c r="L225" s="39">
        <f t="shared" si="64"/>
        <v>3790.3047805530737</v>
      </c>
      <c r="M225" s="35">
        <f t="shared" si="65"/>
        <v>15141.24378442446</v>
      </c>
      <c r="N225" s="35">
        <f t="shared" si="66"/>
        <v>57167.243784424456</v>
      </c>
      <c r="O225" s="35">
        <f t="shared" si="67"/>
        <v>23544.993321426875</v>
      </c>
      <c r="P225" s="36">
        <f t="shared" si="56"/>
        <v>0.93802550651630479</v>
      </c>
      <c r="Q225" s="203">
        <v>43.808397505248649</v>
      </c>
      <c r="R225" s="36">
        <f t="shared" si="57"/>
        <v>-3.7691122436885149E-3</v>
      </c>
      <c r="S225" s="36">
        <f t="shared" si="58"/>
        <v>6.8989285642456011E-3</v>
      </c>
      <c r="T225" s="201">
        <v>2428</v>
      </c>
      <c r="U225" s="217">
        <f>SUMIFS([1]okt20!$U$7:$U$362,[1]okt20!$B$7:$B$362,B225)</f>
        <v>42185</v>
      </c>
      <c r="V225" s="4">
        <f>SUMIFS([1]okt20!$V$7:$V$362,[1]okt20!$B$7:$B$362,B225)</f>
        <v>17190.301548492258</v>
      </c>
      <c r="Y225" s="44"/>
      <c r="Z225" s="44"/>
      <c r="AA225" s="44"/>
      <c r="AB225" s="44"/>
    </row>
    <row r="226" spans="2:28">
      <c r="B226" s="3">
        <v>4212</v>
      </c>
      <c r="C226" t="s">
        <v>246</v>
      </c>
      <c r="D226" s="207">
        <v>38387</v>
      </c>
      <c r="E226" s="37">
        <f t="shared" si="54"/>
        <v>18305.674773485935</v>
      </c>
      <c r="F226" s="177">
        <f t="shared" si="55"/>
        <v>0.72929261933132183</v>
      </c>
      <c r="G226" s="38">
        <f t="shared" si="59"/>
        <v>4076.9489266297683</v>
      </c>
      <c r="H226" s="38">
        <f t="shared" si="60"/>
        <v>8549.3618991426247</v>
      </c>
      <c r="I226" s="38">
        <f t="shared" si="61"/>
        <v>1499.6995694086208</v>
      </c>
      <c r="J226" s="39">
        <f t="shared" si="62"/>
        <v>3144.8699970498778</v>
      </c>
      <c r="K226" s="38">
        <f t="shared" si="63"/>
        <v>1212.208549441815</v>
      </c>
      <c r="L226" s="39">
        <f t="shared" si="64"/>
        <v>2542.0013281794859</v>
      </c>
      <c r="M226" s="35">
        <f t="shared" si="65"/>
        <v>11091.36322732211</v>
      </c>
      <c r="N226" s="35">
        <f t="shared" si="66"/>
        <v>49478.363227322108</v>
      </c>
      <c r="O226" s="35">
        <f t="shared" si="67"/>
        <v>23594.832249557516</v>
      </c>
      <c r="P226" s="36">
        <f t="shared" si="56"/>
        <v>0.9400110745377418</v>
      </c>
      <c r="Q226" s="203">
        <v>440.44718268884208</v>
      </c>
      <c r="R226" s="36">
        <f t="shared" si="57"/>
        <v>3.6673958248940021E-2</v>
      </c>
      <c r="S226" s="36">
        <f t="shared" si="58"/>
        <v>3.4696516268493849E-2</v>
      </c>
      <c r="T226" s="201">
        <v>2097</v>
      </c>
      <c r="U226" s="217">
        <f>SUMIFS([1]okt20!$U$7:$U$362,[1]okt20!$B$7:$B$362,B226)</f>
        <v>37029</v>
      </c>
      <c r="V226" s="4">
        <f>SUMIFS([1]okt20!$V$7:$V$362,[1]okt20!$B$7:$B$362,B226)</f>
        <v>17691.829909221215</v>
      </c>
      <c r="Y226" s="44"/>
      <c r="Z226" s="44"/>
    </row>
    <row r="227" spans="2:28">
      <c r="B227" s="3">
        <v>4213</v>
      </c>
      <c r="C227" t="s">
        <v>247</v>
      </c>
      <c r="D227" s="207">
        <v>120648</v>
      </c>
      <c r="E227" s="37">
        <f t="shared" si="54"/>
        <v>19931.934577895259</v>
      </c>
      <c r="F227" s="177">
        <f t="shared" si="55"/>
        <v>0.79408232455370231</v>
      </c>
      <c r="G227" s="38">
        <f t="shared" si="59"/>
        <v>3101.1930439841735</v>
      </c>
      <c r="H227" s="38">
        <f t="shared" si="60"/>
        <v>18771.521495236204</v>
      </c>
      <c r="I227" s="38">
        <f t="shared" si="61"/>
        <v>930.50863786535729</v>
      </c>
      <c r="J227" s="39">
        <f t="shared" si="62"/>
        <v>5632.3687849990074</v>
      </c>
      <c r="K227" s="38">
        <f t="shared" si="63"/>
        <v>643.01761789855141</v>
      </c>
      <c r="L227" s="39">
        <f t="shared" si="64"/>
        <v>3892.1856411399317</v>
      </c>
      <c r="M227" s="35">
        <f t="shared" si="65"/>
        <v>22663.707136376135</v>
      </c>
      <c r="N227" s="35">
        <f t="shared" si="66"/>
        <v>143311.70713637612</v>
      </c>
      <c r="O227" s="35">
        <f t="shared" si="67"/>
        <v>23676.145239777979</v>
      </c>
      <c r="P227" s="36">
        <f t="shared" si="56"/>
        <v>0.94325055979886074</v>
      </c>
      <c r="Q227" s="203">
        <v>357.3540280474881</v>
      </c>
      <c r="R227" s="36">
        <f t="shared" si="57"/>
        <v>-3.6573290318459128E-2</v>
      </c>
      <c r="S227" s="36">
        <f t="shared" si="58"/>
        <v>-3.402664776849957E-2</v>
      </c>
      <c r="T227" s="201">
        <v>6053</v>
      </c>
      <c r="U227" s="217">
        <f>SUMIFS([1]okt20!$U$7:$U$362,[1]okt20!$B$7:$B$362,B227)</f>
        <v>125228</v>
      </c>
      <c r="V227" s="4">
        <f>SUMIFS([1]okt20!$V$7:$V$362,[1]okt20!$B$7:$B$362,B227)</f>
        <v>20634.04185203493</v>
      </c>
      <c r="Y227" s="44"/>
      <c r="Z227" s="44"/>
    </row>
    <row r="228" spans="2:28">
      <c r="B228" s="3">
        <v>4214</v>
      </c>
      <c r="C228" t="s">
        <v>248</v>
      </c>
      <c r="D228" s="207">
        <v>111344</v>
      </c>
      <c r="E228" s="37">
        <f t="shared" si="54"/>
        <v>18710.132750798184</v>
      </c>
      <c r="F228" s="177">
        <f t="shared" si="55"/>
        <v>0.74540610442998279</v>
      </c>
      <c r="G228" s="38">
        <f t="shared" si="59"/>
        <v>3834.2741402424185</v>
      </c>
      <c r="H228" s="38">
        <f t="shared" si="60"/>
        <v>22817.765408582633</v>
      </c>
      <c r="I228" s="38">
        <f t="shared" si="61"/>
        <v>1358.1392773493335</v>
      </c>
      <c r="J228" s="39">
        <f t="shared" si="62"/>
        <v>8082.286839505884</v>
      </c>
      <c r="K228" s="38">
        <f t="shared" si="63"/>
        <v>1070.6482573825276</v>
      </c>
      <c r="L228" s="39">
        <f t="shared" si="64"/>
        <v>6371.4277796834222</v>
      </c>
      <c r="M228" s="35">
        <f t="shared" si="65"/>
        <v>29189.193188266054</v>
      </c>
      <c r="N228" s="35">
        <f t="shared" si="66"/>
        <v>140533.19318826604</v>
      </c>
      <c r="O228" s="35">
        <f t="shared" si="67"/>
        <v>23615.055148423129</v>
      </c>
      <c r="P228" s="36">
        <f t="shared" si="56"/>
        <v>0.94081674879267485</v>
      </c>
      <c r="Q228" s="203">
        <v>395.60223375361966</v>
      </c>
      <c r="R228" s="36">
        <f t="shared" si="57"/>
        <v>2.3288300707655547E-2</v>
      </c>
      <c r="S228" s="36">
        <f t="shared" si="58"/>
        <v>5.0613539970166084E-3</v>
      </c>
      <c r="T228" s="201">
        <v>5951</v>
      </c>
      <c r="U228" s="217">
        <f>SUMIFS([1]okt20!$U$7:$U$362,[1]okt20!$B$7:$B$362,B228)</f>
        <v>108810</v>
      </c>
      <c r="V228" s="4">
        <f>SUMIFS([1]okt20!$V$7:$V$362,[1]okt20!$B$7:$B$362,B228)</f>
        <v>18615.911035072713</v>
      </c>
      <c r="Y228" s="44"/>
      <c r="Z228" s="44"/>
    </row>
    <row r="229" spans="2:28">
      <c r="B229" s="3">
        <v>4215</v>
      </c>
      <c r="C229" t="s">
        <v>249</v>
      </c>
      <c r="D229" s="207">
        <v>244545</v>
      </c>
      <c r="E229" s="37">
        <f t="shared" si="54"/>
        <v>22082.806573957016</v>
      </c>
      <c r="F229" s="177">
        <f t="shared" si="55"/>
        <v>0.8797724229119589</v>
      </c>
      <c r="G229" s="38">
        <f t="shared" si="59"/>
        <v>1810.6698463471198</v>
      </c>
      <c r="H229" s="38">
        <f t="shared" si="60"/>
        <v>20051.357878448005</v>
      </c>
      <c r="I229" s="38">
        <f t="shared" si="61"/>
        <v>177.70343924374265</v>
      </c>
      <c r="J229" s="39">
        <f t="shared" si="62"/>
        <v>1967.8878861852061</v>
      </c>
      <c r="K229" s="38">
        <f t="shared" si="63"/>
        <v>-109.78758072306317</v>
      </c>
      <c r="L229" s="39">
        <f t="shared" si="64"/>
        <v>-1215.7876689272016</v>
      </c>
      <c r="M229" s="35">
        <f t="shared" si="65"/>
        <v>18835.570209520803</v>
      </c>
      <c r="N229" s="35">
        <f t="shared" si="66"/>
        <v>263380.57020952081</v>
      </c>
      <c r="O229" s="35">
        <f t="shared" si="67"/>
        <v>23783.688839581075</v>
      </c>
      <c r="P229" s="36">
        <f t="shared" si="56"/>
        <v>0.94753506471677384</v>
      </c>
      <c r="Q229" s="203">
        <v>-22.830686172503192</v>
      </c>
      <c r="R229" s="36">
        <f t="shared" si="57"/>
        <v>-9.1289232489728447E-3</v>
      </c>
      <c r="S229" s="36">
        <f t="shared" si="58"/>
        <v>-1.6645012326730366E-2</v>
      </c>
      <c r="T229" s="201">
        <v>11074</v>
      </c>
      <c r="U229" s="217">
        <f>SUMIFS([1]okt20!$U$7:$U$362,[1]okt20!$B$7:$B$362,B229)</f>
        <v>246798</v>
      </c>
      <c r="V229" s="4">
        <f>SUMIFS([1]okt20!$V$7:$V$362,[1]okt20!$B$7:$B$362,B229)</f>
        <v>22456.596906278435</v>
      </c>
      <c r="Y229" s="44"/>
      <c r="Z229" s="44"/>
    </row>
    <row r="230" spans="2:28">
      <c r="B230" s="3">
        <v>4216</v>
      </c>
      <c r="C230" t="s">
        <v>250</v>
      </c>
      <c r="D230" s="207">
        <v>92327</v>
      </c>
      <c r="E230" s="37">
        <f t="shared" si="54"/>
        <v>17666.858017604289</v>
      </c>
      <c r="F230" s="177">
        <f t="shared" si="55"/>
        <v>0.70384235044287569</v>
      </c>
      <c r="G230" s="38">
        <f t="shared" si="59"/>
        <v>4460.238980158756</v>
      </c>
      <c r="H230" s="38">
        <f t="shared" si="60"/>
        <v>23309.208910309659</v>
      </c>
      <c r="I230" s="38">
        <f t="shared" si="61"/>
        <v>1723.2854339671969</v>
      </c>
      <c r="J230" s="39">
        <f t="shared" si="62"/>
        <v>9005.8896779125698</v>
      </c>
      <c r="K230" s="38">
        <f t="shared" si="63"/>
        <v>1435.794414000391</v>
      </c>
      <c r="L230" s="39">
        <f t="shared" si="64"/>
        <v>7503.4616075660433</v>
      </c>
      <c r="M230" s="35">
        <f t="shared" si="65"/>
        <v>30812.670517875704</v>
      </c>
      <c r="N230" s="35">
        <f t="shared" si="66"/>
        <v>123139.6705178757</v>
      </c>
      <c r="O230" s="35">
        <f t="shared" si="67"/>
        <v>23562.89141176343</v>
      </c>
      <c r="P230" s="36">
        <f t="shared" si="56"/>
        <v>0.93873856109331932</v>
      </c>
      <c r="Q230" s="203">
        <v>564.883107645157</v>
      </c>
      <c r="R230" s="36">
        <f t="shared" si="57"/>
        <v>-1.5819040411039216E-2</v>
      </c>
      <c r="S230" s="36">
        <f t="shared" si="58"/>
        <v>-1.8455575702704903E-2</v>
      </c>
      <c r="T230" s="201">
        <v>5226</v>
      </c>
      <c r="U230" s="217">
        <f>SUMIFS([1]okt20!$U$7:$U$362,[1]okt20!$B$7:$B$362,B230)</f>
        <v>93811</v>
      </c>
      <c r="V230" s="4">
        <f>SUMIFS([1]okt20!$V$7:$V$362,[1]okt20!$B$7:$B$362,B230)</f>
        <v>17999.040675364544</v>
      </c>
      <c r="Y230" s="44"/>
      <c r="Z230" s="44"/>
    </row>
    <row r="231" spans="2:28">
      <c r="B231" s="3">
        <v>4217</v>
      </c>
      <c r="C231" t="s">
        <v>251</v>
      </c>
      <c r="D231" s="207">
        <v>36150</v>
      </c>
      <c r="E231" s="37">
        <f t="shared" si="54"/>
        <v>19689.542483660131</v>
      </c>
      <c r="F231" s="177">
        <f t="shared" si="55"/>
        <v>0.78442549586547594</v>
      </c>
      <c r="G231" s="38">
        <f t="shared" si="59"/>
        <v>3246.6283005252508</v>
      </c>
      <c r="H231" s="38">
        <f t="shared" si="60"/>
        <v>5960.8095597643605</v>
      </c>
      <c r="I231" s="38">
        <f t="shared" si="61"/>
        <v>1015.3458708476523</v>
      </c>
      <c r="J231" s="39">
        <f t="shared" si="62"/>
        <v>1864.1750188762896</v>
      </c>
      <c r="K231" s="38">
        <f t="shared" si="63"/>
        <v>727.85485088084647</v>
      </c>
      <c r="L231" s="39">
        <f t="shared" si="64"/>
        <v>1336.3415062172342</v>
      </c>
      <c r="M231" s="35">
        <f t="shared" si="65"/>
        <v>7297.1510659815949</v>
      </c>
      <c r="N231" s="35">
        <f t="shared" si="66"/>
        <v>43447.151065981598</v>
      </c>
      <c r="O231" s="35">
        <f t="shared" si="67"/>
        <v>23664.025635066231</v>
      </c>
      <c r="P231" s="36">
        <f t="shared" si="56"/>
        <v>0.94276771836444972</v>
      </c>
      <c r="Q231" s="203">
        <v>294.78229728980477</v>
      </c>
      <c r="R231" s="36">
        <f t="shared" si="57"/>
        <v>5.5043194022881159E-2</v>
      </c>
      <c r="S231" s="36">
        <f t="shared" si="58"/>
        <v>6.1938901173357527E-2</v>
      </c>
      <c r="T231" s="201">
        <v>1836</v>
      </c>
      <c r="U231" s="217">
        <f>SUMIFS([1]okt20!$U$7:$U$362,[1]okt20!$B$7:$B$362,B231)</f>
        <v>34264</v>
      </c>
      <c r="V231" s="4">
        <f>SUMIFS([1]okt20!$V$7:$V$362,[1]okt20!$B$7:$B$362,B231)</f>
        <v>18541.125541125541</v>
      </c>
      <c r="Y231" s="44"/>
      <c r="Z231" s="44"/>
    </row>
    <row r="232" spans="2:28">
      <c r="B232" s="3">
        <v>4218</v>
      </c>
      <c r="C232" t="s">
        <v>252</v>
      </c>
      <c r="D232" s="207">
        <v>26131</v>
      </c>
      <c r="E232" s="37">
        <f t="shared" si="54"/>
        <v>19632.607062359129</v>
      </c>
      <c r="F232" s="177">
        <f t="shared" si="55"/>
        <v>0.78215720567420244</v>
      </c>
      <c r="G232" s="38">
        <f t="shared" si="59"/>
        <v>3280.7895533058513</v>
      </c>
      <c r="H232" s="38">
        <f t="shared" si="60"/>
        <v>4366.7308954500886</v>
      </c>
      <c r="I232" s="38">
        <f t="shared" si="61"/>
        <v>1035.2732683030029</v>
      </c>
      <c r="J232" s="39">
        <f t="shared" si="62"/>
        <v>1377.9487201112968</v>
      </c>
      <c r="K232" s="38">
        <f t="shared" si="63"/>
        <v>747.78224833619697</v>
      </c>
      <c r="L232" s="39">
        <f t="shared" si="64"/>
        <v>995.2981725354781</v>
      </c>
      <c r="M232" s="35">
        <f t="shared" si="65"/>
        <v>5362.0290679855671</v>
      </c>
      <c r="N232" s="35">
        <f t="shared" si="66"/>
        <v>31493.029067985568</v>
      </c>
      <c r="O232" s="35">
        <f t="shared" si="67"/>
        <v>23661.17886400118</v>
      </c>
      <c r="P232" s="36">
        <f t="shared" si="56"/>
        <v>0.94265430385488602</v>
      </c>
      <c r="Q232" s="203">
        <v>-116.60550779263122</v>
      </c>
      <c r="R232" s="36">
        <f t="shared" si="57"/>
        <v>4.0578209620898378E-2</v>
      </c>
      <c r="S232" s="36">
        <f t="shared" si="58"/>
        <v>3.6669200568979293E-2</v>
      </c>
      <c r="T232" s="201">
        <v>1331</v>
      </c>
      <c r="U232" s="217">
        <f>SUMIFS([1]okt20!$U$7:$U$362,[1]okt20!$B$7:$B$362,B232)</f>
        <v>25112</v>
      </c>
      <c r="V232" s="4">
        <f>SUMIFS([1]okt20!$V$7:$V$362,[1]okt20!$B$7:$B$362,B232)</f>
        <v>18938.159879336348</v>
      </c>
      <c r="Y232" s="44"/>
      <c r="Z232" s="44"/>
    </row>
    <row r="233" spans="2:28">
      <c r="B233" s="3">
        <v>4219</v>
      </c>
      <c r="C233" t="s">
        <v>253</v>
      </c>
      <c r="D233" s="207">
        <v>70675</v>
      </c>
      <c r="E233" s="37">
        <f t="shared" si="54"/>
        <v>19448.266373142542</v>
      </c>
      <c r="F233" s="177">
        <f t="shared" si="55"/>
        <v>0.77481312763547172</v>
      </c>
      <c r="G233" s="38">
        <f t="shared" si="59"/>
        <v>3391.3939668358039</v>
      </c>
      <c r="H233" s="38">
        <f t="shared" si="60"/>
        <v>12324.325675481312</v>
      </c>
      <c r="I233" s="38">
        <f t="shared" si="61"/>
        <v>1099.7925095288083</v>
      </c>
      <c r="J233" s="39">
        <f t="shared" si="62"/>
        <v>3996.6459796276895</v>
      </c>
      <c r="K233" s="38">
        <f t="shared" si="63"/>
        <v>812.30148956200242</v>
      </c>
      <c r="L233" s="39">
        <f t="shared" si="64"/>
        <v>2951.9036130683166</v>
      </c>
      <c r="M233" s="35">
        <f t="shared" si="65"/>
        <v>15276.229288549628</v>
      </c>
      <c r="N233" s="35">
        <f t="shared" si="66"/>
        <v>85951.229288549628</v>
      </c>
      <c r="O233" s="35">
        <f t="shared" si="67"/>
        <v>23651.961829540349</v>
      </c>
      <c r="P233" s="36">
        <f t="shared" si="56"/>
        <v>0.94228709995294935</v>
      </c>
      <c r="Q233" s="203">
        <v>410.423730038754</v>
      </c>
      <c r="R233" s="36">
        <f t="shared" si="57"/>
        <v>6.4606995450848068E-2</v>
      </c>
      <c r="S233" s="36">
        <f t="shared" si="58"/>
        <v>6.5778824834943531E-2</v>
      </c>
      <c r="T233" s="201">
        <v>3634</v>
      </c>
      <c r="U233" s="217">
        <f>SUMIFS([1]okt20!$U$7:$U$362,[1]okt20!$B$7:$B$362,B233)</f>
        <v>66386</v>
      </c>
      <c r="V233" s="4">
        <f>SUMIFS([1]okt20!$V$7:$V$362,[1]okt20!$B$7:$B$362,B233)</f>
        <v>18247.938427707533</v>
      </c>
      <c r="Y233" s="44"/>
      <c r="Z233" s="44"/>
    </row>
    <row r="234" spans="2:28">
      <c r="B234" s="3">
        <v>4220</v>
      </c>
      <c r="C234" t="s">
        <v>254</v>
      </c>
      <c r="D234" s="207">
        <v>25789</v>
      </c>
      <c r="E234" s="37">
        <f t="shared" si="54"/>
        <v>22193.631669535287</v>
      </c>
      <c r="F234" s="177">
        <f t="shared" si="55"/>
        <v>0.88418766164213614</v>
      </c>
      <c r="G234" s="38">
        <f t="shared" si="59"/>
        <v>1744.174789000157</v>
      </c>
      <c r="H234" s="38">
        <f t="shared" si="60"/>
        <v>2026.7311048181825</v>
      </c>
      <c r="I234" s="38">
        <f t="shared" si="61"/>
        <v>138.91465579134763</v>
      </c>
      <c r="J234" s="39">
        <f t="shared" si="62"/>
        <v>161.41883002954594</v>
      </c>
      <c r="K234" s="38">
        <f t="shared" si="63"/>
        <v>-148.5763641754582</v>
      </c>
      <c r="L234" s="39">
        <f t="shared" si="64"/>
        <v>-172.64573517188245</v>
      </c>
      <c r="M234" s="35">
        <f t="shared" si="65"/>
        <v>1854.0853696463</v>
      </c>
      <c r="N234" s="35">
        <f t="shared" si="66"/>
        <v>27643.085369646302</v>
      </c>
      <c r="O234" s="35">
        <f t="shared" si="67"/>
        <v>23789.230094359984</v>
      </c>
      <c r="P234" s="36">
        <f t="shared" si="56"/>
        <v>0.94775582665328251</v>
      </c>
      <c r="Q234" s="203">
        <v>-31.960931671706021</v>
      </c>
      <c r="R234" s="36">
        <f t="shared" si="57"/>
        <v>3.2840722495894911E-2</v>
      </c>
      <c r="S234" s="36">
        <f t="shared" si="58"/>
        <v>5.9506145624016266E-2</v>
      </c>
      <c r="T234" s="201">
        <v>1162</v>
      </c>
      <c r="U234" s="217">
        <f>SUMIFS([1]okt20!$U$7:$U$362,[1]okt20!$B$7:$B$362,B234)</f>
        <v>24969</v>
      </c>
      <c r="V234" s="4">
        <f>SUMIFS([1]okt20!$V$7:$V$362,[1]okt20!$B$7:$B$362,B234)</f>
        <v>20947.147651006711</v>
      </c>
      <c r="Y234" s="44"/>
      <c r="Z234" s="44"/>
    </row>
    <row r="235" spans="2:28">
      <c r="B235" s="3">
        <v>4221</v>
      </c>
      <c r="C235" t="s">
        <v>255</v>
      </c>
      <c r="D235" s="207">
        <v>40479</v>
      </c>
      <c r="E235" s="37">
        <f t="shared" si="54"/>
        <v>34775.773195876289</v>
      </c>
      <c r="F235" s="177">
        <f t="shared" si="55"/>
        <v>1.3854564246944163</v>
      </c>
      <c r="G235" s="38">
        <f t="shared" si="59"/>
        <v>-5805.110126804444</v>
      </c>
      <c r="H235" s="38">
        <f t="shared" si="60"/>
        <v>-6757.1481876003727</v>
      </c>
      <c r="I235" s="38">
        <f t="shared" si="61"/>
        <v>0</v>
      </c>
      <c r="J235" s="39">
        <f t="shared" si="62"/>
        <v>0</v>
      </c>
      <c r="K235" s="38">
        <f t="shared" si="63"/>
        <v>-287.49101996680582</v>
      </c>
      <c r="L235" s="39">
        <f t="shared" si="64"/>
        <v>-334.63954724136198</v>
      </c>
      <c r="M235" s="35">
        <f t="shared" si="65"/>
        <v>-7091.7877348417351</v>
      </c>
      <c r="N235" s="35">
        <f t="shared" si="66"/>
        <v>33387.212265158261</v>
      </c>
      <c r="O235" s="35">
        <f t="shared" si="67"/>
        <v>28683.172049105036</v>
      </c>
      <c r="P235" s="36">
        <f t="shared" si="56"/>
        <v>1.1427290134489423</v>
      </c>
      <c r="Q235" s="203">
        <v>485.96194848474261</v>
      </c>
      <c r="R235" s="36">
        <f t="shared" si="57"/>
        <v>0.10655804926054509</v>
      </c>
      <c r="S235" s="36">
        <f t="shared" si="58"/>
        <v>9.8952839299991505E-2</v>
      </c>
      <c r="T235" s="201">
        <v>1164</v>
      </c>
      <c r="U235" s="217">
        <f>SUMIFS([1]okt20!$U$7:$U$362,[1]okt20!$B$7:$B$362,B235)</f>
        <v>36581</v>
      </c>
      <c r="V235" s="4">
        <f>SUMIFS([1]okt20!$V$7:$V$362,[1]okt20!$B$7:$B$362,B235)</f>
        <v>31644.46366782007</v>
      </c>
      <c r="Y235" s="44"/>
      <c r="Z235" s="44"/>
    </row>
    <row r="236" spans="2:28">
      <c r="B236" s="3">
        <v>4222</v>
      </c>
      <c r="C236" t="s">
        <v>256</v>
      </c>
      <c r="D236" s="207">
        <v>70047</v>
      </c>
      <c r="E236" s="37">
        <f t="shared" si="54"/>
        <v>72587.564766839379</v>
      </c>
      <c r="F236" s="177">
        <f t="shared" si="55"/>
        <v>2.8918669153002439</v>
      </c>
      <c r="G236" s="38">
        <f t="shared" si="59"/>
        <v>-28492.185069382296</v>
      </c>
      <c r="H236" s="38">
        <f t="shared" si="60"/>
        <v>-27494.958591953913</v>
      </c>
      <c r="I236" s="38">
        <f t="shared" si="61"/>
        <v>0</v>
      </c>
      <c r="J236" s="39">
        <f t="shared" si="62"/>
        <v>0</v>
      </c>
      <c r="K236" s="38">
        <f t="shared" si="63"/>
        <v>-287.49101996680582</v>
      </c>
      <c r="L236" s="39">
        <f t="shared" si="64"/>
        <v>-277.4288342679676</v>
      </c>
      <c r="M236" s="35">
        <f t="shared" si="65"/>
        <v>-27772.387426221881</v>
      </c>
      <c r="N236" s="35">
        <f t="shared" si="66"/>
        <v>42274.612573778119</v>
      </c>
      <c r="O236" s="35">
        <f t="shared" si="67"/>
        <v>43807.888677490278</v>
      </c>
      <c r="P236" s="36">
        <f t="shared" si="56"/>
        <v>1.7452932096912734</v>
      </c>
      <c r="Q236" s="203">
        <v>1237.5529899379471</v>
      </c>
      <c r="R236" s="36">
        <f t="shared" si="57"/>
        <v>0.10918102356219914</v>
      </c>
      <c r="S236" s="36">
        <f t="shared" si="58"/>
        <v>9.5388098916866088E-2</v>
      </c>
      <c r="T236" s="201">
        <v>965</v>
      </c>
      <c r="U236" s="217">
        <f>SUMIFS([1]okt20!$U$7:$U$362,[1]okt20!$B$7:$B$362,B236)</f>
        <v>63152</v>
      </c>
      <c r="V236" s="4">
        <f>SUMIFS([1]okt20!$V$7:$V$362,[1]okt20!$B$7:$B$362,B236)</f>
        <v>66266.526757607557</v>
      </c>
      <c r="Y236" s="44"/>
      <c r="Z236" s="44"/>
    </row>
    <row r="237" spans="2:28">
      <c r="B237" s="3">
        <v>4223</v>
      </c>
      <c r="C237" t="s">
        <v>257</v>
      </c>
      <c r="D237" s="207">
        <v>267074</v>
      </c>
      <c r="E237" s="37">
        <f t="shared" si="54"/>
        <v>18077.297955868416</v>
      </c>
      <c r="F237" s="177">
        <f t="shared" si="55"/>
        <v>0.72019415508044005</v>
      </c>
      <c r="G237" s="38">
        <f t="shared" si="59"/>
        <v>4213.9750172002796</v>
      </c>
      <c r="H237" s="38">
        <f t="shared" si="60"/>
        <v>62257.266904116928</v>
      </c>
      <c r="I237" s="38">
        <f t="shared" si="61"/>
        <v>1579.6314555747522</v>
      </c>
      <c r="J237" s="39">
        <f t="shared" si="62"/>
        <v>23337.475124661389</v>
      </c>
      <c r="K237" s="38">
        <f t="shared" si="63"/>
        <v>1292.1404356079463</v>
      </c>
      <c r="L237" s="39">
        <f t="shared" si="64"/>
        <v>19090.082795671799</v>
      </c>
      <c r="M237" s="35">
        <f t="shared" si="65"/>
        <v>81347.349699788727</v>
      </c>
      <c r="N237" s="35">
        <f t="shared" si="66"/>
        <v>348421.34969978873</v>
      </c>
      <c r="O237" s="35">
        <f t="shared" si="67"/>
        <v>23583.413408676646</v>
      </c>
      <c r="P237" s="36">
        <f t="shared" si="56"/>
        <v>0.93955615132519799</v>
      </c>
      <c r="Q237" s="203">
        <v>2409.0324401740654</v>
      </c>
      <c r="R237" s="36">
        <f t="shared" si="57"/>
        <v>9.6208733257979271E-3</v>
      </c>
      <c r="S237" s="36">
        <f t="shared" si="58"/>
        <v>-2.1975248704326328E-4</v>
      </c>
      <c r="T237" s="201">
        <v>14774</v>
      </c>
      <c r="U237" s="217">
        <f>SUMIFS([1]okt20!$U$7:$U$362,[1]okt20!$B$7:$B$362,B237)</f>
        <v>264529</v>
      </c>
      <c r="V237" s="4">
        <f>SUMIFS([1]okt20!$V$7:$V$362,[1]okt20!$B$7:$B$362,B237)</f>
        <v>18081.271360218729</v>
      </c>
      <c r="Y237" s="44"/>
      <c r="Z237" s="44"/>
    </row>
    <row r="238" spans="2:28">
      <c r="B238" s="3">
        <v>4224</v>
      </c>
      <c r="C238" t="s">
        <v>258</v>
      </c>
      <c r="D238" s="207">
        <v>35621</v>
      </c>
      <c r="E238" s="37">
        <f t="shared" si="54"/>
        <v>38219.957081545064</v>
      </c>
      <c r="F238" s="177">
        <f t="shared" si="55"/>
        <v>1.5226716827233773</v>
      </c>
      <c r="G238" s="38">
        <f t="shared" si="59"/>
        <v>-7871.6204582057089</v>
      </c>
      <c r="H238" s="38">
        <f t="shared" si="60"/>
        <v>-7336.350267047721</v>
      </c>
      <c r="I238" s="38">
        <f t="shared" si="61"/>
        <v>0</v>
      </c>
      <c r="J238" s="39">
        <f t="shared" si="62"/>
        <v>0</v>
      </c>
      <c r="K238" s="38">
        <f t="shared" si="63"/>
        <v>-287.49101996680582</v>
      </c>
      <c r="L238" s="39">
        <f t="shared" si="64"/>
        <v>-267.941630609063</v>
      </c>
      <c r="M238" s="35">
        <f t="shared" si="65"/>
        <v>-7604.2918976567844</v>
      </c>
      <c r="N238" s="35">
        <f t="shared" si="66"/>
        <v>28016.708102343215</v>
      </c>
      <c r="O238" s="35">
        <f t="shared" si="67"/>
        <v>30060.845603372549</v>
      </c>
      <c r="P238" s="36">
        <f t="shared" si="56"/>
        <v>1.1976151166605267</v>
      </c>
      <c r="Q238" s="203">
        <v>44.052006862351845</v>
      </c>
      <c r="R238" s="36">
        <f t="shared" si="57"/>
        <v>0.11461918768383503</v>
      </c>
      <c r="S238" s="36">
        <f t="shared" si="58"/>
        <v>0.12299079102480796</v>
      </c>
      <c r="T238" s="201">
        <v>932</v>
      </c>
      <c r="U238" s="217">
        <f>SUMIFS([1]okt20!$U$7:$U$362,[1]okt20!$B$7:$B$362,B238)</f>
        <v>31958</v>
      </c>
      <c r="V238" s="4">
        <f>SUMIFS([1]okt20!$V$7:$V$362,[1]okt20!$B$7:$B$362,B238)</f>
        <v>34034.078807241749</v>
      </c>
      <c r="Y238" s="44"/>
      <c r="Z238" s="44"/>
    </row>
    <row r="239" spans="2:28">
      <c r="B239" s="3">
        <v>4225</v>
      </c>
      <c r="C239" t="s">
        <v>259</v>
      </c>
      <c r="D239" s="207">
        <v>192561</v>
      </c>
      <c r="E239" s="37">
        <f t="shared" si="54"/>
        <v>18578.002894356003</v>
      </c>
      <c r="F239" s="177">
        <f t="shared" si="55"/>
        <v>0.74014209038576084</v>
      </c>
      <c r="G239" s="38">
        <f t="shared" si="59"/>
        <v>3913.5520541077276</v>
      </c>
      <c r="H239" s="38">
        <f t="shared" si="60"/>
        <v>40563.967040826596</v>
      </c>
      <c r="I239" s="38">
        <f t="shared" si="61"/>
        <v>1404.384727104097</v>
      </c>
      <c r="J239" s="39">
        <f t="shared" si="62"/>
        <v>14556.447696433965</v>
      </c>
      <c r="K239" s="38">
        <f t="shared" si="63"/>
        <v>1116.8937071372911</v>
      </c>
      <c r="L239" s="39">
        <f t="shared" si="64"/>
        <v>11576.603274478022</v>
      </c>
      <c r="M239" s="35">
        <f t="shared" si="65"/>
        <v>52140.57031530462</v>
      </c>
      <c r="N239" s="35">
        <f t="shared" si="66"/>
        <v>244701.57031530462</v>
      </c>
      <c r="O239" s="35">
        <f t="shared" si="67"/>
        <v>23608.448655601023</v>
      </c>
      <c r="P239" s="36">
        <f t="shared" si="56"/>
        <v>0.94055354809046388</v>
      </c>
      <c r="Q239" s="203">
        <v>1268.6779201573372</v>
      </c>
      <c r="R239" s="36">
        <f t="shared" si="57"/>
        <v>3.7583402835696415E-3</v>
      </c>
      <c r="S239" s="36">
        <f t="shared" si="58"/>
        <v>6.0825274680175916E-3</v>
      </c>
      <c r="T239" s="201">
        <v>10365</v>
      </c>
      <c r="U239" s="217">
        <f>SUMIFS([1]okt20!$U$7:$U$362,[1]okt20!$B$7:$B$362,B239)</f>
        <v>191840</v>
      </c>
      <c r="V239" s="4">
        <f>SUMIFS([1]okt20!$V$7:$V$362,[1]okt20!$B$7:$B$362,B239)</f>
        <v>18465.684858985467</v>
      </c>
      <c r="Y239" s="44"/>
      <c r="Z239" s="45"/>
      <c r="AA239" s="45"/>
      <c r="AB239" s="44"/>
    </row>
    <row r="240" spans="2:28">
      <c r="B240" s="3">
        <v>4226</v>
      </c>
      <c r="C240" t="s">
        <v>260</v>
      </c>
      <c r="D240" s="207">
        <v>32838</v>
      </c>
      <c r="E240" s="37">
        <f t="shared" si="54"/>
        <v>19546.428571428572</v>
      </c>
      <c r="F240" s="177">
        <f t="shared" si="55"/>
        <v>0.77872388031698603</v>
      </c>
      <c r="G240" s="38">
        <f t="shared" si="59"/>
        <v>3332.4966478641859</v>
      </c>
      <c r="H240" s="38">
        <f t="shared" si="60"/>
        <v>5598.5943684118329</v>
      </c>
      <c r="I240" s="38">
        <f t="shared" si="61"/>
        <v>1065.4357401286977</v>
      </c>
      <c r="J240" s="39">
        <f t="shared" si="62"/>
        <v>1789.9320434162121</v>
      </c>
      <c r="K240" s="38">
        <f t="shared" si="63"/>
        <v>777.94472016189184</v>
      </c>
      <c r="L240" s="39">
        <f t="shared" si="64"/>
        <v>1306.9471298719782</v>
      </c>
      <c r="M240" s="35">
        <f t="shared" si="65"/>
        <v>6905.5414982838111</v>
      </c>
      <c r="N240" s="35">
        <f t="shared" si="66"/>
        <v>39743.541498283812</v>
      </c>
      <c r="O240" s="35">
        <f t="shared" si="67"/>
        <v>23656.869939454653</v>
      </c>
      <c r="P240" s="36">
        <f t="shared" si="56"/>
        <v>0.94248263758702522</v>
      </c>
      <c r="Q240" s="203">
        <v>79.511906016813555</v>
      </c>
      <c r="R240" s="36">
        <f t="shared" si="57"/>
        <v>-2.0871846860277894E-2</v>
      </c>
      <c r="S240" s="36">
        <f t="shared" si="58"/>
        <v>-1.9123403729671275E-2</v>
      </c>
      <c r="T240" s="201">
        <v>1680</v>
      </c>
      <c r="U240" s="217">
        <f>SUMIFS([1]okt20!$U$7:$U$362,[1]okt20!$B$7:$B$362,B240)</f>
        <v>33538</v>
      </c>
      <c r="V240" s="4">
        <f>SUMIFS([1]okt20!$V$7:$V$362,[1]okt20!$B$7:$B$362,B240)</f>
        <v>19927.510398098635</v>
      </c>
      <c r="Y240" s="44"/>
      <c r="Z240" s="44"/>
      <c r="AA240" s="44"/>
      <c r="AB240" s="44"/>
    </row>
    <row r="241" spans="2:28">
      <c r="B241" s="3">
        <v>4227</v>
      </c>
      <c r="C241" t="s">
        <v>261</v>
      </c>
      <c r="D241" s="207">
        <v>139558</v>
      </c>
      <c r="E241" s="37">
        <f t="shared" si="54"/>
        <v>23310.172039418743</v>
      </c>
      <c r="F241" s="177">
        <f t="shared" si="55"/>
        <v>0.92867029672756241</v>
      </c>
      <c r="G241" s="38">
        <f t="shared" si="59"/>
        <v>1074.2505670700832</v>
      </c>
      <c r="H241" s="38">
        <f t="shared" si="60"/>
        <v>6431.5381450485884</v>
      </c>
      <c r="I241" s="38">
        <f t="shared" si="61"/>
        <v>0</v>
      </c>
      <c r="J241" s="39">
        <f t="shared" si="62"/>
        <v>0</v>
      </c>
      <c r="K241" s="38">
        <f t="shared" si="63"/>
        <v>-287.49101996680582</v>
      </c>
      <c r="L241" s="39">
        <f t="shared" si="64"/>
        <v>-1721.2087365412665</v>
      </c>
      <c r="M241" s="35">
        <f t="shared" si="65"/>
        <v>4710.3294085073221</v>
      </c>
      <c r="N241" s="35">
        <f t="shared" si="66"/>
        <v>144268.32940850733</v>
      </c>
      <c r="O241" s="35">
        <f t="shared" si="67"/>
        <v>24096.93158652202</v>
      </c>
      <c r="P241" s="36">
        <f t="shared" si="56"/>
        <v>0.96001456226220072</v>
      </c>
      <c r="Q241" s="203">
        <v>1869.1207779880779</v>
      </c>
      <c r="R241" s="36">
        <f t="shared" si="57"/>
        <v>3.4544618897240878E-2</v>
      </c>
      <c r="S241" s="36">
        <f t="shared" si="58"/>
        <v>4.5085327391099682E-2</v>
      </c>
      <c r="T241" s="201">
        <v>5987</v>
      </c>
      <c r="U241" s="217">
        <f>SUMIFS([1]okt20!$U$7:$U$362,[1]okt20!$B$7:$B$362,B241)</f>
        <v>134898</v>
      </c>
      <c r="V241" s="4">
        <f>SUMIFS([1]okt20!$V$7:$V$362,[1]okt20!$B$7:$B$362,B241)</f>
        <v>22304.563492063491</v>
      </c>
      <c r="Y241" s="44"/>
      <c r="Z241" s="44"/>
      <c r="AA241" s="44"/>
      <c r="AB241" s="44"/>
    </row>
    <row r="242" spans="2:28">
      <c r="B242" s="3">
        <v>4228</v>
      </c>
      <c r="C242" t="s">
        <v>262</v>
      </c>
      <c r="D242" s="207">
        <v>88299</v>
      </c>
      <c r="E242" s="37">
        <f t="shared" si="54"/>
        <v>48462.678375411633</v>
      </c>
      <c r="F242" s="177">
        <f t="shared" si="55"/>
        <v>1.930738641954193</v>
      </c>
      <c r="G242" s="38">
        <f t="shared" si="59"/>
        <v>-14017.25323452565</v>
      </c>
      <c r="H242" s="38">
        <f t="shared" si="60"/>
        <v>-25539.435393305735</v>
      </c>
      <c r="I242" s="38">
        <f t="shared" si="61"/>
        <v>0</v>
      </c>
      <c r="J242" s="39">
        <f t="shared" si="62"/>
        <v>0</v>
      </c>
      <c r="K242" s="38">
        <f t="shared" si="63"/>
        <v>-287.49101996680582</v>
      </c>
      <c r="L242" s="39">
        <f t="shared" si="64"/>
        <v>-523.80863837952018</v>
      </c>
      <c r="M242" s="35">
        <f t="shared" si="65"/>
        <v>-26063.244031685255</v>
      </c>
      <c r="N242" s="35">
        <f t="shared" si="66"/>
        <v>62235.755968314741</v>
      </c>
      <c r="O242" s="35">
        <f t="shared" si="67"/>
        <v>34157.934120919177</v>
      </c>
      <c r="P242" s="36">
        <f t="shared" si="56"/>
        <v>1.3608419003528529</v>
      </c>
      <c r="Q242" s="203">
        <v>2147.7754898103121</v>
      </c>
      <c r="R242" s="36">
        <f t="shared" si="57"/>
        <v>0.13121180675660093</v>
      </c>
      <c r="S242" s="36">
        <f t="shared" si="58"/>
        <v>0.14176647235202472</v>
      </c>
      <c r="T242" s="201">
        <v>1822</v>
      </c>
      <c r="U242" s="217">
        <f>SUMIFS([1]okt20!$U$7:$U$362,[1]okt20!$B$7:$B$362,B242)</f>
        <v>78057</v>
      </c>
      <c r="V242" s="4">
        <f>SUMIFS([1]okt20!$V$7:$V$362,[1]okt20!$B$7:$B$362,B242)</f>
        <v>42445.350734094616</v>
      </c>
      <c r="Y242" s="44"/>
      <c r="Z242" s="44"/>
      <c r="AA242" s="44"/>
      <c r="AB242" s="44"/>
    </row>
    <row r="243" spans="2:28" ht="30.6" customHeight="1">
      <c r="B243" s="3">
        <v>4601</v>
      </c>
      <c r="C243" t="s">
        <v>263</v>
      </c>
      <c r="D243" s="207">
        <v>7505749</v>
      </c>
      <c r="E243" s="37">
        <f t="shared" si="54"/>
        <v>26435.30248759373</v>
      </c>
      <c r="F243" s="177">
        <f t="shared" si="55"/>
        <v>1.0531745610337719</v>
      </c>
      <c r="G243" s="38">
        <f t="shared" si="59"/>
        <v>-800.82770183490868</v>
      </c>
      <c r="H243" s="38">
        <f t="shared" si="60"/>
        <v>-227378.2085542838</v>
      </c>
      <c r="I243" s="38">
        <f t="shared" si="61"/>
        <v>0</v>
      </c>
      <c r="J243" s="39">
        <f t="shared" si="62"/>
        <v>0</v>
      </c>
      <c r="K243" s="38">
        <f t="shared" si="63"/>
        <v>-287.49101996680582</v>
      </c>
      <c r="L243" s="39">
        <f t="shared" si="64"/>
        <v>-81627.037808155204</v>
      </c>
      <c r="M243" s="35">
        <f t="shared" si="65"/>
        <v>-309005.24636243901</v>
      </c>
      <c r="N243" s="35">
        <f t="shared" si="66"/>
        <v>7196743.7536375606</v>
      </c>
      <c r="O243" s="35">
        <f t="shared" si="67"/>
        <v>25346.983765792014</v>
      </c>
      <c r="P243" s="36">
        <f t="shared" si="56"/>
        <v>1.0098162679846845</v>
      </c>
      <c r="Q243" s="203">
        <v>-7093.7507978322683</v>
      </c>
      <c r="R243" s="36">
        <f t="shared" si="57"/>
        <v>-7.4077943443098268E-3</v>
      </c>
      <c r="S243" s="36">
        <f t="shared" si="58"/>
        <v>-1.6983110889259214E-2</v>
      </c>
      <c r="T243" s="201">
        <v>283929</v>
      </c>
      <c r="U243" s="217">
        <f>SUMIFS([1]okt20!$U$7:$U$362,[1]okt20!$B$7:$B$362,B243)</f>
        <v>7561765</v>
      </c>
      <c r="V243" s="4">
        <f>SUMIFS([1]okt20!$V$7:$V$362,[1]okt20!$B$7:$B$362,B243)</f>
        <v>26892.012518226111</v>
      </c>
      <c r="Y243" s="44"/>
      <c r="Z243" s="44"/>
      <c r="AA243" s="44"/>
      <c r="AB243" s="44"/>
    </row>
    <row r="244" spans="2:28">
      <c r="B244" s="142">
        <v>4602</v>
      </c>
      <c r="C244" s="34" t="s">
        <v>264</v>
      </c>
      <c r="D244" s="207">
        <v>438951</v>
      </c>
      <c r="E244" s="37">
        <f t="shared" si="54"/>
        <v>25510.024989829719</v>
      </c>
      <c r="F244" s="177">
        <f t="shared" si="55"/>
        <v>1.0163117816878813</v>
      </c>
      <c r="G244" s="38">
        <f t="shared" si="59"/>
        <v>-245.661203176502</v>
      </c>
      <c r="H244" s="38">
        <f t="shared" si="60"/>
        <v>-4227.0923230580693</v>
      </c>
      <c r="I244" s="38">
        <f t="shared" si="61"/>
        <v>0</v>
      </c>
      <c r="J244" s="39">
        <f t="shared" si="62"/>
        <v>0</v>
      </c>
      <c r="K244" s="38">
        <f t="shared" si="63"/>
        <v>-287.49101996680582</v>
      </c>
      <c r="L244" s="39">
        <f t="shared" si="64"/>
        <v>-4946.8579805688278</v>
      </c>
      <c r="M244" s="35">
        <f t="shared" si="65"/>
        <v>-9173.9503036268979</v>
      </c>
      <c r="N244" s="35">
        <f t="shared" si="66"/>
        <v>429777.04969637311</v>
      </c>
      <c r="O244" s="35">
        <f t="shared" si="67"/>
        <v>24976.872766686411</v>
      </c>
      <c r="P244" s="36">
        <f t="shared" si="56"/>
        <v>0.99507115624632825</v>
      </c>
      <c r="Q244" s="203">
        <v>1187.0550236915351</v>
      </c>
      <c r="R244" s="198">
        <f t="shared" si="57"/>
        <v>3.9593683326297015E-2</v>
      </c>
      <c r="S244" s="198">
        <f t="shared" si="58"/>
        <v>4.5635373820434671E-2</v>
      </c>
      <c r="T244" s="201">
        <v>17207</v>
      </c>
      <c r="U244" s="217">
        <f>SUMIFS([1]okt20!$U$7:$U$362,[1]okt20!$B$7:$B$362,B244)</f>
        <v>422233.23115577892</v>
      </c>
      <c r="V244" s="4">
        <f>SUMIFS([1]okt20!$V$7:$V$362,[1]okt20!$B$7:$B$362,B244)</f>
        <v>24396.673667058356</v>
      </c>
      <c r="W244" s="45"/>
      <c r="X244" s="145"/>
      <c r="Y244" s="45"/>
      <c r="Z244" s="45"/>
      <c r="AA244" s="45"/>
      <c r="AB244" s="44"/>
    </row>
    <row r="245" spans="2:28">
      <c r="B245" s="3">
        <v>4611</v>
      </c>
      <c r="C245" t="s">
        <v>265</v>
      </c>
      <c r="D245" s="207">
        <v>88909</v>
      </c>
      <c r="E245" s="37">
        <f t="shared" si="54"/>
        <v>21887.98621368784</v>
      </c>
      <c r="F245" s="177">
        <f t="shared" si="55"/>
        <v>0.8720108379063316</v>
      </c>
      <c r="G245" s="38">
        <f t="shared" si="59"/>
        <v>1927.5620625086251</v>
      </c>
      <c r="H245" s="38">
        <f t="shared" si="60"/>
        <v>7829.7570979100356</v>
      </c>
      <c r="I245" s="38">
        <f t="shared" si="61"/>
        <v>245.89056533795409</v>
      </c>
      <c r="J245" s="39">
        <f t="shared" si="62"/>
        <v>998.80747640276945</v>
      </c>
      <c r="K245" s="38">
        <f t="shared" si="63"/>
        <v>-41.600454628851736</v>
      </c>
      <c r="L245" s="39">
        <f t="shared" si="64"/>
        <v>-168.98104670239576</v>
      </c>
      <c r="M245" s="35">
        <f t="shared" si="65"/>
        <v>7660.7760512076402</v>
      </c>
      <c r="N245" s="35">
        <f t="shared" si="66"/>
        <v>96569.776051207635</v>
      </c>
      <c r="O245" s="35">
        <f t="shared" si="67"/>
        <v>23773.94782156761</v>
      </c>
      <c r="P245" s="36">
        <f t="shared" si="56"/>
        <v>0.94714698546649223</v>
      </c>
      <c r="Q245" s="203">
        <v>331.16557276207368</v>
      </c>
      <c r="R245" s="198">
        <f t="shared" si="57"/>
        <v>-1.3927420170049306E-3</v>
      </c>
      <c r="S245" s="198">
        <f t="shared" si="58"/>
        <v>2.2948771040549962E-3</v>
      </c>
      <c r="T245" s="201">
        <v>4062</v>
      </c>
      <c r="U245" s="217">
        <f>SUMIFS([1]okt20!$U$7:$U$362,[1]okt20!$B$7:$B$362,B245)</f>
        <v>89033</v>
      </c>
      <c r="V245" s="4">
        <f>SUMIFS([1]okt20!$V$7:$V$362,[1]okt20!$B$7:$B$362,B245)</f>
        <v>21837.870983566347</v>
      </c>
      <c r="W245" s="45"/>
      <c r="X245" s="4"/>
      <c r="Y245" s="45"/>
      <c r="Z245" s="45"/>
      <c r="AA245" s="44"/>
      <c r="AB245" s="44"/>
    </row>
    <row r="246" spans="2:28">
      <c r="B246" s="3">
        <v>4612</v>
      </c>
      <c r="C246" t="s">
        <v>266</v>
      </c>
      <c r="D246" s="207">
        <v>114124</v>
      </c>
      <c r="E246" s="37">
        <f t="shared" si="54"/>
        <v>19792.577176552204</v>
      </c>
      <c r="F246" s="177">
        <f t="shared" si="55"/>
        <v>0.788530367277815</v>
      </c>
      <c r="G246" s="38">
        <f t="shared" si="59"/>
        <v>3184.8074847900066</v>
      </c>
      <c r="H246" s="38">
        <f t="shared" si="60"/>
        <v>18363.599957299175</v>
      </c>
      <c r="I246" s="38">
        <f t="shared" si="61"/>
        <v>979.28372833542664</v>
      </c>
      <c r="J246" s="39">
        <f t="shared" si="62"/>
        <v>5646.5499775820699</v>
      </c>
      <c r="K246" s="38">
        <f t="shared" si="63"/>
        <v>691.79270836862088</v>
      </c>
      <c r="L246" s="39">
        <f t="shared" si="64"/>
        <v>3988.8767564534678</v>
      </c>
      <c r="M246" s="35">
        <f t="shared" si="65"/>
        <v>22352.476713752643</v>
      </c>
      <c r="N246" s="35">
        <f t="shared" si="66"/>
        <v>136476.47671375264</v>
      </c>
      <c r="O246" s="35">
        <f t="shared" si="67"/>
        <v>23669.177369710826</v>
      </c>
      <c r="P246" s="36">
        <f t="shared" si="56"/>
        <v>0.9429729619350663</v>
      </c>
      <c r="Q246" s="203">
        <v>838.11907743626216</v>
      </c>
      <c r="R246" s="198">
        <f t="shared" si="57"/>
        <v>-4.5184138448387152E-3</v>
      </c>
      <c r="S246" s="198">
        <f t="shared" si="58"/>
        <v>-1.2287520916809225E-2</v>
      </c>
      <c r="T246" s="201">
        <v>5766</v>
      </c>
      <c r="U246" s="217">
        <f>SUMIFS([1]okt20!$U$7:$U$362,[1]okt20!$B$7:$B$362,B246)</f>
        <v>114642</v>
      </c>
      <c r="V246" s="4">
        <f>SUMIFS([1]okt20!$V$7:$V$362,[1]okt20!$B$7:$B$362,B246)</f>
        <v>20038.804404824332</v>
      </c>
      <c r="W246" s="45"/>
      <c r="X246" s="4"/>
      <c r="Y246" s="45"/>
      <c r="Z246" s="45"/>
      <c r="AA246" s="44"/>
      <c r="AB246" s="44"/>
    </row>
    <row r="247" spans="2:28">
      <c r="B247" s="3">
        <v>4613</v>
      </c>
      <c r="C247" t="s">
        <v>267</v>
      </c>
      <c r="D247" s="207">
        <v>266052</v>
      </c>
      <c r="E247" s="37">
        <f t="shared" si="54"/>
        <v>22250.731788910263</v>
      </c>
      <c r="F247" s="177">
        <f t="shared" si="55"/>
        <v>0.88646251335551973</v>
      </c>
      <c r="G247" s="38">
        <f t="shared" si="59"/>
        <v>1709.9147173751712</v>
      </c>
      <c r="H247" s="38">
        <f t="shared" si="60"/>
        <v>20445.450275654923</v>
      </c>
      <c r="I247" s="38">
        <f t="shared" si="61"/>
        <v>118.92961401010596</v>
      </c>
      <c r="J247" s="39">
        <f t="shared" si="62"/>
        <v>1422.041394718837</v>
      </c>
      <c r="K247" s="38">
        <f t="shared" si="63"/>
        <v>-168.56140595669984</v>
      </c>
      <c r="L247" s="39">
        <f t="shared" si="64"/>
        <v>-2015.48873102426</v>
      </c>
      <c r="M247" s="35">
        <f t="shared" si="65"/>
        <v>18429.961544630663</v>
      </c>
      <c r="N247" s="35">
        <f t="shared" si="66"/>
        <v>284481.96154463064</v>
      </c>
      <c r="O247" s="35">
        <f t="shared" si="67"/>
        <v>23792.085100328732</v>
      </c>
      <c r="P247" s="36">
        <f t="shared" si="56"/>
        <v>0.9478695692389516</v>
      </c>
      <c r="Q247" s="203">
        <v>1759.4372977637104</v>
      </c>
      <c r="R247" s="198">
        <f t="shared" si="57"/>
        <v>6.0882915724431068E-3</v>
      </c>
      <c r="S247" s="198">
        <f t="shared" si="58"/>
        <v>6.3407181739917788E-3</v>
      </c>
      <c r="T247" s="201">
        <v>11957</v>
      </c>
      <c r="U247" s="217">
        <f>SUMIFS([1]okt20!$U$7:$U$362,[1]okt20!$B$7:$B$362,B247)</f>
        <v>264442</v>
      </c>
      <c r="V247" s="4">
        <f>SUMIFS([1]okt20!$V$7:$V$362,[1]okt20!$B$7:$B$362,B247)</f>
        <v>22110.535117056857</v>
      </c>
      <c r="W247" s="45"/>
      <c r="X247" s="4"/>
      <c r="Y247" s="45"/>
      <c r="Z247" s="45"/>
      <c r="AA247" s="44"/>
      <c r="AB247" s="44"/>
    </row>
    <row r="248" spans="2:28">
      <c r="B248" s="3">
        <v>4614</v>
      </c>
      <c r="C248" t="s">
        <v>268</v>
      </c>
      <c r="D248" s="207">
        <v>443913</v>
      </c>
      <c r="E248" s="37">
        <f t="shared" si="54"/>
        <v>23664.001279385895</v>
      </c>
      <c r="F248" s="177">
        <f t="shared" si="55"/>
        <v>0.94276674804141447</v>
      </c>
      <c r="G248" s="38">
        <f t="shared" si="59"/>
        <v>861.95302308979228</v>
      </c>
      <c r="H248" s="38">
        <f t="shared" si="60"/>
        <v>16169.376760141413</v>
      </c>
      <c r="I248" s="38">
        <f t="shared" si="61"/>
        <v>0</v>
      </c>
      <c r="J248" s="39">
        <f t="shared" si="62"/>
        <v>0</v>
      </c>
      <c r="K248" s="38">
        <f t="shared" si="63"/>
        <v>-287.49101996680582</v>
      </c>
      <c r="L248" s="39">
        <f t="shared" si="64"/>
        <v>-5393.04404355731</v>
      </c>
      <c r="M248" s="35">
        <f t="shared" si="65"/>
        <v>10776.332716584104</v>
      </c>
      <c r="N248" s="35">
        <f t="shared" si="66"/>
        <v>454689.33271658409</v>
      </c>
      <c r="O248" s="35">
        <f t="shared" si="67"/>
        <v>24238.463282508881</v>
      </c>
      <c r="P248" s="36">
        <f t="shared" si="56"/>
        <v>0.96565314278774161</v>
      </c>
      <c r="Q248" s="203">
        <v>1660.0042883378355</v>
      </c>
      <c r="R248" s="198">
        <f t="shared" si="57"/>
        <v>1.9411656638956505E-2</v>
      </c>
      <c r="S248" s="198">
        <f t="shared" si="58"/>
        <v>1.6151104402785169E-2</v>
      </c>
      <c r="T248" s="201">
        <v>18759</v>
      </c>
      <c r="U248" s="217">
        <f>SUMIFS([1]okt20!$U$7:$U$362,[1]okt20!$B$7:$B$362,B248)</f>
        <v>435460</v>
      </c>
      <c r="V248" s="4">
        <f>SUMIFS([1]okt20!$V$7:$V$362,[1]okt20!$B$7:$B$362,B248)</f>
        <v>23287.876357024441</v>
      </c>
      <c r="W248" s="45"/>
      <c r="X248" s="4"/>
      <c r="Y248" s="45"/>
      <c r="Z248" s="45"/>
      <c r="AA248" s="44"/>
      <c r="AB248" s="44"/>
    </row>
    <row r="249" spans="2:28">
      <c r="B249" s="3">
        <v>4615</v>
      </c>
      <c r="C249" t="s">
        <v>269</v>
      </c>
      <c r="D249" s="207">
        <v>70490</v>
      </c>
      <c r="E249" s="37">
        <f t="shared" si="54"/>
        <v>22104.107870805896</v>
      </c>
      <c r="F249" s="177">
        <f t="shared" si="55"/>
        <v>0.88062106022067888</v>
      </c>
      <c r="G249" s="38">
        <f t="shared" si="59"/>
        <v>1797.8890682377917</v>
      </c>
      <c r="H249" s="38">
        <f t="shared" si="60"/>
        <v>5733.4682386103177</v>
      </c>
      <c r="I249" s="38">
        <f t="shared" si="61"/>
        <v>170.24798534663458</v>
      </c>
      <c r="J249" s="39">
        <f t="shared" si="62"/>
        <v>542.92082527041771</v>
      </c>
      <c r="K249" s="38">
        <f t="shared" si="63"/>
        <v>-117.24303462017124</v>
      </c>
      <c r="L249" s="39">
        <f t="shared" si="64"/>
        <v>-373.88803740372606</v>
      </c>
      <c r="M249" s="35">
        <f t="shared" si="65"/>
        <v>5359.5802012065915</v>
      </c>
      <c r="N249" s="35">
        <f t="shared" si="66"/>
        <v>75849.580201206598</v>
      </c>
      <c r="O249" s="35">
        <f t="shared" si="67"/>
        <v>23784.753904423516</v>
      </c>
      <c r="P249" s="36">
        <f t="shared" si="56"/>
        <v>0.94757749658220969</v>
      </c>
      <c r="Q249" s="203">
        <v>170.83992159977879</v>
      </c>
      <c r="R249" s="198">
        <f t="shared" si="57"/>
        <v>-2.5452433949482243E-2</v>
      </c>
      <c r="S249" s="198">
        <f t="shared" si="58"/>
        <v>-2.1785274716930959E-2</v>
      </c>
      <c r="T249" s="201">
        <v>3189</v>
      </c>
      <c r="U249" s="217">
        <f>SUMIFS([1]okt20!$U$7:$U$362,[1]okt20!$B$7:$B$362,B249)</f>
        <v>72331</v>
      </c>
      <c r="V249" s="4">
        <f>SUMIFS([1]okt20!$V$7:$V$362,[1]okt20!$B$7:$B$362,B249)</f>
        <v>22596.376132458608</v>
      </c>
      <c r="W249" s="45"/>
      <c r="X249" s="4"/>
      <c r="Y249" s="45"/>
      <c r="Z249" s="45"/>
      <c r="AA249" s="44"/>
      <c r="AB249" s="44"/>
    </row>
    <row r="250" spans="2:28">
      <c r="B250" s="3">
        <v>4616</v>
      </c>
      <c r="C250" t="s">
        <v>270</v>
      </c>
      <c r="D250" s="207">
        <v>74050</v>
      </c>
      <c r="E250" s="37">
        <f t="shared" si="54"/>
        <v>25810.386894388288</v>
      </c>
      <c r="F250" s="177">
        <f t="shared" si="55"/>
        <v>1.028278110317304</v>
      </c>
      <c r="G250" s="38">
        <f t="shared" si="59"/>
        <v>-425.87834591164352</v>
      </c>
      <c r="H250" s="38">
        <f t="shared" si="60"/>
        <v>-1221.8449744205054</v>
      </c>
      <c r="I250" s="38">
        <f t="shared" si="61"/>
        <v>0</v>
      </c>
      <c r="J250" s="39">
        <f t="shared" si="62"/>
        <v>0</v>
      </c>
      <c r="K250" s="38">
        <f t="shared" si="63"/>
        <v>-287.49101996680582</v>
      </c>
      <c r="L250" s="39">
        <f t="shared" si="64"/>
        <v>-824.81173628476586</v>
      </c>
      <c r="M250" s="35">
        <f t="shared" si="65"/>
        <v>-2046.6567107052713</v>
      </c>
      <c r="N250" s="35">
        <f t="shared" si="66"/>
        <v>72003.343289294731</v>
      </c>
      <c r="O250" s="35">
        <f t="shared" si="67"/>
        <v>25097.017528509841</v>
      </c>
      <c r="P250" s="36">
        <f t="shared" si="56"/>
        <v>0.99985768769809746</v>
      </c>
      <c r="Q250" s="203">
        <v>392.37940739065721</v>
      </c>
      <c r="R250" s="198">
        <f t="shared" si="57"/>
        <v>-5.5147246465574437E-2</v>
      </c>
      <c r="S250" s="198">
        <f t="shared" si="58"/>
        <v>-6.2721876417227207E-2</v>
      </c>
      <c r="T250" s="201">
        <v>2869</v>
      </c>
      <c r="U250" s="217">
        <f>SUMIFS([1]okt20!$U$7:$U$362,[1]okt20!$B$7:$B$362,B250)</f>
        <v>78372</v>
      </c>
      <c r="V250" s="4">
        <f>SUMIFS([1]okt20!$V$7:$V$362,[1]okt20!$B$7:$B$362,B250)</f>
        <v>27537.596626844694</v>
      </c>
      <c r="W250" s="45"/>
      <c r="X250" s="4"/>
      <c r="Y250" s="45"/>
      <c r="Z250" s="45"/>
      <c r="AA250" s="44"/>
      <c r="AB250" s="44"/>
    </row>
    <row r="251" spans="2:28">
      <c r="B251" s="3">
        <v>4617</v>
      </c>
      <c r="C251" t="s">
        <v>271</v>
      </c>
      <c r="D251" s="207">
        <v>303932</v>
      </c>
      <c r="E251" s="37">
        <f t="shared" si="54"/>
        <v>23252.390788769029</v>
      </c>
      <c r="F251" s="177">
        <f t="shared" si="55"/>
        <v>0.92636830894748856</v>
      </c>
      <c r="G251" s="38">
        <f t="shared" si="59"/>
        <v>1108.9193174599116</v>
      </c>
      <c r="H251" s="38">
        <f t="shared" si="60"/>
        <v>14494.684398518504</v>
      </c>
      <c r="I251" s="38">
        <f t="shared" si="61"/>
        <v>0</v>
      </c>
      <c r="J251" s="39">
        <f t="shared" si="62"/>
        <v>0</v>
      </c>
      <c r="K251" s="38">
        <f t="shared" si="63"/>
        <v>-287.49101996680582</v>
      </c>
      <c r="L251" s="39">
        <f t="shared" si="64"/>
        <v>-3757.7951219861193</v>
      </c>
      <c r="M251" s="35">
        <f t="shared" si="65"/>
        <v>10736.889276532385</v>
      </c>
      <c r="N251" s="35">
        <f t="shared" si="66"/>
        <v>314668.8892765324</v>
      </c>
      <c r="O251" s="35">
        <f t="shared" si="67"/>
        <v>24073.819086262138</v>
      </c>
      <c r="P251" s="36">
        <f t="shared" si="56"/>
        <v>0.95909376715017136</v>
      </c>
      <c r="Q251" s="203">
        <v>1225.5984782165124</v>
      </c>
      <c r="R251" s="198">
        <f t="shared" si="57"/>
        <v>3.4986276552997027E-2</v>
      </c>
      <c r="S251" s="198">
        <f t="shared" si="58"/>
        <v>4.0212280244565933E-2</v>
      </c>
      <c r="T251" s="201">
        <v>13071</v>
      </c>
      <c r="U251" s="217">
        <f>SUMIFS([1]okt20!$U$7:$U$362,[1]okt20!$B$7:$B$362,B251)</f>
        <v>293658</v>
      </c>
      <c r="V251" s="4">
        <f>SUMIFS([1]okt20!$V$7:$V$362,[1]okt20!$B$7:$B$362,B251)</f>
        <v>22353.505366522037</v>
      </c>
      <c r="W251" s="45"/>
      <c r="X251" s="4"/>
      <c r="Y251" s="45"/>
      <c r="Z251" s="45"/>
      <c r="AA251" s="44"/>
      <c r="AB251" s="44"/>
    </row>
    <row r="252" spans="2:28">
      <c r="B252" s="142">
        <v>4618</v>
      </c>
      <c r="C252" s="34" t="s">
        <v>272</v>
      </c>
      <c r="D252" s="207">
        <v>290218</v>
      </c>
      <c r="E252" s="37">
        <f t="shared" si="54"/>
        <v>26268.82693700217</v>
      </c>
      <c r="F252" s="177">
        <f t="shared" si="55"/>
        <v>1.0465422247857035</v>
      </c>
      <c r="G252" s="38">
        <f t="shared" si="59"/>
        <v>-700.94237147997262</v>
      </c>
      <c r="H252" s="38">
        <f t="shared" si="60"/>
        <v>-7744.011320110737</v>
      </c>
      <c r="I252" s="38">
        <f t="shared" si="61"/>
        <v>0</v>
      </c>
      <c r="J252" s="39">
        <f t="shared" si="62"/>
        <v>0</v>
      </c>
      <c r="K252" s="38">
        <f t="shared" si="63"/>
        <v>-287.49101996680582</v>
      </c>
      <c r="L252" s="39">
        <f t="shared" si="64"/>
        <v>-3176.2007885932708</v>
      </c>
      <c r="M252" s="35">
        <f t="shared" si="65"/>
        <v>-10920.212108704007</v>
      </c>
      <c r="N252" s="35">
        <f t="shared" si="66"/>
        <v>279297.78789129597</v>
      </c>
      <c r="O252" s="35">
        <f t="shared" si="67"/>
        <v>25280.393545555391</v>
      </c>
      <c r="P252" s="36">
        <f t="shared" si="56"/>
        <v>1.0071633334854571</v>
      </c>
      <c r="Q252" s="203">
        <v>-3267.5920903269498</v>
      </c>
      <c r="R252" s="198">
        <f t="shared" si="57"/>
        <v>7.4907339694191458E-2</v>
      </c>
      <c r="S252" s="198">
        <f t="shared" si="58"/>
        <v>7.8409934211659774E-2</v>
      </c>
      <c r="T252" s="201">
        <v>11048</v>
      </c>
      <c r="U252" s="217">
        <f>SUMIFS([1]okt20!$U$7:$U$362,[1]okt20!$B$7:$B$362,B252)</f>
        <v>269993.50481927709</v>
      </c>
      <c r="V252" s="4">
        <f>SUMIFS([1]okt20!$V$7:$V$362,[1]okt20!$B$7:$B$362,B252)</f>
        <v>24358.851030248745</v>
      </c>
      <c r="W252" s="45"/>
      <c r="X252" s="145"/>
      <c r="Y252" s="45"/>
      <c r="Z252" s="45"/>
      <c r="AA252" s="45"/>
      <c r="AB252" s="44"/>
    </row>
    <row r="253" spans="2:28">
      <c r="B253" s="3">
        <v>4619</v>
      </c>
      <c r="C253" t="s">
        <v>273</v>
      </c>
      <c r="D253" s="207">
        <v>47912</v>
      </c>
      <c r="E253" s="37">
        <f t="shared" si="54"/>
        <v>52883.002207505517</v>
      </c>
      <c r="F253" s="177">
        <f t="shared" si="55"/>
        <v>2.1068430241029272</v>
      </c>
      <c r="G253" s="38">
        <f t="shared" si="59"/>
        <v>-16669.447533781979</v>
      </c>
      <c r="H253" s="38">
        <f t="shared" si="60"/>
        <v>-15102.519465606474</v>
      </c>
      <c r="I253" s="38">
        <f t="shared" si="61"/>
        <v>0</v>
      </c>
      <c r="J253" s="39">
        <f t="shared" si="62"/>
        <v>0</v>
      </c>
      <c r="K253" s="38">
        <f t="shared" si="63"/>
        <v>-287.49101996680582</v>
      </c>
      <c r="L253" s="39">
        <f t="shared" si="64"/>
        <v>-260.46686408992605</v>
      </c>
      <c r="M253" s="35">
        <f t="shared" si="65"/>
        <v>-15362.986329696399</v>
      </c>
      <c r="N253" s="35">
        <f t="shared" si="66"/>
        <v>32549.013670303601</v>
      </c>
      <c r="O253" s="35">
        <f t="shared" si="67"/>
        <v>35926.063653756733</v>
      </c>
      <c r="P253" s="36">
        <f t="shared" si="56"/>
        <v>1.4312836532123467</v>
      </c>
      <c r="Q253" s="203">
        <v>420.3724444391537</v>
      </c>
      <c r="R253" s="198">
        <f t="shared" si="57"/>
        <v>0.28474512643123373</v>
      </c>
      <c r="S253" s="198">
        <f t="shared" si="58"/>
        <v>0.28474512643123373</v>
      </c>
      <c r="T253" s="201">
        <v>906</v>
      </c>
      <c r="U253" s="217">
        <f>SUMIFS([1]okt20!$U$7:$U$362,[1]okt20!$B$7:$B$362,B253)</f>
        <v>37293</v>
      </c>
      <c r="V253" s="4">
        <f>SUMIFS([1]okt20!$V$7:$V$362,[1]okt20!$B$7:$B$362,B253)</f>
        <v>41162.251655629138</v>
      </c>
      <c r="W253" s="45"/>
      <c r="X253" s="4"/>
      <c r="Y253" s="45"/>
      <c r="Z253" s="45"/>
      <c r="AA253" s="44"/>
      <c r="AB253" s="44"/>
    </row>
    <row r="254" spans="2:28">
      <c r="B254" s="3">
        <v>4620</v>
      </c>
      <c r="C254" t="s">
        <v>274</v>
      </c>
      <c r="D254" s="207">
        <v>30223</v>
      </c>
      <c r="E254" s="37">
        <f t="shared" si="54"/>
        <v>27984.259259259263</v>
      </c>
      <c r="F254" s="177">
        <f t="shared" si="55"/>
        <v>1.1148845365040629</v>
      </c>
      <c r="G254" s="38">
        <f t="shared" si="59"/>
        <v>-1730.2017648342282</v>
      </c>
      <c r="H254" s="38">
        <f t="shared" si="60"/>
        <v>-1868.6179060209665</v>
      </c>
      <c r="I254" s="38">
        <f t="shared" si="61"/>
        <v>0</v>
      </c>
      <c r="J254" s="39">
        <f t="shared" si="62"/>
        <v>0</v>
      </c>
      <c r="K254" s="38">
        <f t="shared" si="63"/>
        <v>-287.49101996680582</v>
      </c>
      <c r="L254" s="39">
        <f t="shared" si="64"/>
        <v>-310.49030156415034</v>
      </c>
      <c r="M254" s="35">
        <f t="shared" si="65"/>
        <v>-2179.1082075851168</v>
      </c>
      <c r="N254" s="35">
        <f t="shared" si="66"/>
        <v>28043.891792414885</v>
      </c>
      <c r="O254" s="35">
        <f t="shared" si="67"/>
        <v>25966.566474458225</v>
      </c>
      <c r="P254" s="36">
        <f t="shared" si="56"/>
        <v>1.0345002581728009</v>
      </c>
      <c r="Q254" s="203">
        <v>242.7049006559414</v>
      </c>
      <c r="R254" s="198">
        <f t="shared" si="57"/>
        <v>0.20304912029297031</v>
      </c>
      <c r="S254" s="198">
        <f t="shared" si="58"/>
        <v>0.21753026711131185</v>
      </c>
      <c r="T254" s="201">
        <v>1080</v>
      </c>
      <c r="U254" s="217">
        <f>SUMIFS([1]okt20!$U$7:$U$362,[1]okt20!$B$7:$B$362,B254)</f>
        <v>25122</v>
      </c>
      <c r="V254" s="4">
        <f>SUMIFS([1]okt20!$V$7:$V$362,[1]okt20!$B$7:$B$362,B254)</f>
        <v>22984.446477584628</v>
      </c>
      <c r="W254" s="45"/>
      <c r="X254" s="4"/>
      <c r="Y254" s="45"/>
      <c r="Z254" s="45"/>
      <c r="AA254" s="44"/>
      <c r="AB254" s="44"/>
    </row>
    <row r="255" spans="2:28">
      <c r="B255" s="142">
        <v>4621</v>
      </c>
      <c r="C255" s="34" t="s">
        <v>275</v>
      </c>
      <c r="D255" s="207">
        <v>356163</v>
      </c>
      <c r="E255" s="37">
        <f t="shared" si="54"/>
        <v>22627.890724269379</v>
      </c>
      <c r="F255" s="177">
        <f t="shared" si="55"/>
        <v>0.90148841277063763</v>
      </c>
      <c r="G255" s="38">
        <f t="shared" si="59"/>
        <v>1483.6193561597022</v>
      </c>
      <c r="H255" s="38">
        <f t="shared" si="60"/>
        <v>23352.168665953712</v>
      </c>
      <c r="I255" s="38">
        <f t="shared" si="61"/>
        <v>0</v>
      </c>
      <c r="J255" s="39">
        <f t="shared" si="62"/>
        <v>0</v>
      </c>
      <c r="K255" s="38">
        <f t="shared" si="63"/>
        <v>-287.49101996680582</v>
      </c>
      <c r="L255" s="39">
        <f t="shared" si="64"/>
        <v>-4525.1086542775238</v>
      </c>
      <c r="M255" s="35">
        <f t="shared" si="65"/>
        <v>18827.060011676189</v>
      </c>
      <c r="N255" s="35">
        <f t="shared" si="66"/>
        <v>374990.06001167616</v>
      </c>
      <c r="O255" s="35">
        <f t="shared" si="67"/>
        <v>23824.019060462273</v>
      </c>
      <c r="P255" s="36">
        <f t="shared" si="56"/>
        <v>0.94914180867943077</v>
      </c>
      <c r="Q255" s="203">
        <v>1422.5658669671793</v>
      </c>
      <c r="R255" s="198">
        <f t="shared" si="57"/>
        <v>1.0524806449642437E-2</v>
      </c>
      <c r="S255" s="198">
        <f t="shared" si="58"/>
        <v>2.2428687093626982E-3</v>
      </c>
      <c r="T255" s="201">
        <v>15740</v>
      </c>
      <c r="U255" s="217">
        <f>SUMIFS([1]okt20!$U$7:$U$362,[1]okt20!$B$7:$B$362,B255)</f>
        <v>352453.49518072291</v>
      </c>
      <c r="V255" s="4">
        <f>SUMIFS([1]okt20!$V$7:$V$362,[1]okt20!$B$7:$B$362,B255)</f>
        <v>22577.252910173782</v>
      </c>
      <c r="W255" s="45"/>
      <c r="X255" s="145"/>
      <c r="Y255" s="45"/>
      <c r="Z255" s="45"/>
      <c r="AA255" s="45"/>
      <c r="AB255" s="44"/>
    </row>
    <row r="256" spans="2:28">
      <c r="B256" s="3">
        <v>4622</v>
      </c>
      <c r="C256" t="s">
        <v>276</v>
      </c>
      <c r="D256" s="207">
        <v>189587</v>
      </c>
      <c r="E256" s="37">
        <f t="shared" si="54"/>
        <v>22417.760435142485</v>
      </c>
      <c r="F256" s="177">
        <f t="shared" si="55"/>
        <v>0.89311688476883122</v>
      </c>
      <c r="G256" s="38">
        <f t="shared" si="59"/>
        <v>1609.697529635838</v>
      </c>
      <c r="H256" s="38">
        <f t="shared" si="60"/>
        <v>13613.212008130282</v>
      </c>
      <c r="I256" s="38">
        <f t="shared" si="61"/>
        <v>60.469587828828296</v>
      </c>
      <c r="J256" s="39">
        <f t="shared" si="62"/>
        <v>511.39130426840086</v>
      </c>
      <c r="K256" s="38">
        <f t="shared" si="63"/>
        <v>-227.02143213797751</v>
      </c>
      <c r="L256" s="39">
        <f t="shared" si="64"/>
        <v>-1919.920251590876</v>
      </c>
      <c r="M256" s="35">
        <f t="shared" si="65"/>
        <v>11693.291756539405</v>
      </c>
      <c r="N256" s="35">
        <f t="shared" si="66"/>
        <v>201280.2917565394</v>
      </c>
      <c r="O256" s="35">
        <f t="shared" si="67"/>
        <v>23800.436532640342</v>
      </c>
      <c r="P256" s="36">
        <f t="shared" si="56"/>
        <v>0.94820228780961724</v>
      </c>
      <c r="Q256" s="203">
        <v>1121.3208268953458</v>
      </c>
      <c r="R256" s="36">
        <f t="shared" si="57"/>
        <v>1.7965968825339212E-2</v>
      </c>
      <c r="S256" s="36">
        <f t="shared" si="58"/>
        <v>1.6040054730364038E-2</v>
      </c>
      <c r="T256" s="201">
        <v>8457</v>
      </c>
      <c r="U256" s="217">
        <f>SUMIFS([1]okt20!$U$7:$U$362,[1]okt20!$B$7:$B$362,B256)</f>
        <v>186241</v>
      </c>
      <c r="V256" s="4">
        <f>SUMIFS([1]okt20!$V$7:$V$362,[1]okt20!$B$7:$B$362,B256)</f>
        <v>22063.854993484183</v>
      </c>
      <c r="Y256" s="44"/>
      <c r="Z256" s="44"/>
      <c r="AA256" s="44"/>
      <c r="AB256" s="44"/>
    </row>
    <row r="257" spans="2:28">
      <c r="B257" s="3">
        <v>4623</v>
      </c>
      <c r="C257" t="s">
        <v>277</v>
      </c>
      <c r="D257" s="207">
        <v>54635</v>
      </c>
      <c r="E257" s="37">
        <f t="shared" si="54"/>
        <v>21985.915492957749</v>
      </c>
      <c r="F257" s="177">
        <f t="shared" si="55"/>
        <v>0.87591231116376234</v>
      </c>
      <c r="G257" s="38">
        <f t="shared" si="59"/>
        <v>1868.8044949466798</v>
      </c>
      <c r="H257" s="38">
        <f t="shared" si="60"/>
        <v>4643.9791699424995</v>
      </c>
      <c r="I257" s="38">
        <f t="shared" si="61"/>
        <v>211.615317593486</v>
      </c>
      <c r="J257" s="39">
        <f t="shared" si="62"/>
        <v>525.86406421981269</v>
      </c>
      <c r="K257" s="38">
        <f t="shared" si="63"/>
        <v>-75.875702373319825</v>
      </c>
      <c r="L257" s="39">
        <f t="shared" si="64"/>
        <v>-188.55112039769978</v>
      </c>
      <c r="M257" s="35">
        <f t="shared" si="65"/>
        <v>4455.4280495448002</v>
      </c>
      <c r="N257" s="35">
        <f t="shared" si="66"/>
        <v>59090.428049544804</v>
      </c>
      <c r="O257" s="35">
        <f t="shared" si="67"/>
        <v>23778.844285531108</v>
      </c>
      <c r="P257" s="36">
        <f t="shared" si="56"/>
        <v>0.94734205912936387</v>
      </c>
      <c r="Q257" s="203">
        <v>769.46969431653179</v>
      </c>
      <c r="R257" s="36">
        <f t="shared" si="57"/>
        <v>4.3070696271406479E-2</v>
      </c>
      <c r="S257" s="36">
        <f t="shared" si="58"/>
        <v>3.4675761090147784E-2</v>
      </c>
      <c r="T257" s="201">
        <v>2485</v>
      </c>
      <c r="U257" s="217">
        <f>SUMIFS([1]okt20!$U$7:$U$362,[1]okt20!$B$7:$B$362,B257)</f>
        <v>52379</v>
      </c>
      <c r="V257" s="4">
        <f>SUMIFS([1]okt20!$V$7:$V$362,[1]okt20!$B$7:$B$362,B257)</f>
        <v>21249.087221095335</v>
      </c>
      <c r="Y257" s="44"/>
      <c r="Z257" s="44"/>
      <c r="AA257" s="44"/>
      <c r="AB257" s="44"/>
    </row>
    <row r="258" spans="2:28">
      <c r="B258" s="3">
        <v>4624</v>
      </c>
      <c r="C258" t="s">
        <v>278</v>
      </c>
      <c r="D258" s="207">
        <v>567050</v>
      </c>
      <c r="E258" s="37">
        <f t="shared" si="54"/>
        <v>22765.778063272843</v>
      </c>
      <c r="F258" s="177">
        <f t="shared" si="55"/>
        <v>0.9069818032016812</v>
      </c>
      <c r="G258" s="38">
        <f t="shared" si="59"/>
        <v>1400.8869527576237</v>
      </c>
      <c r="H258" s="38">
        <f t="shared" si="60"/>
        <v>34893.292219286886</v>
      </c>
      <c r="I258" s="38">
        <f t="shared" si="61"/>
        <v>0</v>
      </c>
      <c r="J258" s="39">
        <f t="shared" si="62"/>
        <v>0</v>
      </c>
      <c r="K258" s="38">
        <f t="shared" si="63"/>
        <v>-287.49101996680582</v>
      </c>
      <c r="L258" s="39">
        <f t="shared" si="64"/>
        <v>-7160.8263253331997</v>
      </c>
      <c r="M258" s="35">
        <f t="shared" si="65"/>
        <v>27732.465893953686</v>
      </c>
      <c r="N258" s="35">
        <f t="shared" si="66"/>
        <v>594782.46589395369</v>
      </c>
      <c r="O258" s="35">
        <f t="shared" si="67"/>
        <v>23879.173996063662</v>
      </c>
      <c r="P258" s="36">
        <f t="shared" si="56"/>
        <v>0.95133916485184833</v>
      </c>
      <c r="Q258" s="203">
        <v>893.22080142429695</v>
      </c>
      <c r="R258" s="36">
        <f t="shared" si="57"/>
        <v>-1.0693076981346131E-3</v>
      </c>
      <c r="S258" s="36">
        <f t="shared" si="58"/>
        <v>-1.081477735564846E-2</v>
      </c>
      <c r="T258" s="201">
        <v>24908</v>
      </c>
      <c r="U258" s="217">
        <f>SUMIFS([1]okt20!$U$7:$U$362,[1]okt20!$B$7:$B$362,B258)</f>
        <v>567657</v>
      </c>
      <c r="V258" s="4">
        <f>SUMIFS([1]okt20!$V$7:$V$362,[1]okt20!$B$7:$B$362,B258)</f>
        <v>23014.676667342388</v>
      </c>
      <c r="Y258" s="44"/>
      <c r="Z258" s="45"/>
      <c r="AA258" s="45"/>
      <c r="AB258" s="44"/>
    </row>
    <row r="259" spans="2:28">
      <c r="B259" s="3">
        <v>4625</v>
      </c>
      <c r="C259" t="s">
        <v>279</v>
      </c>
      <c r="D259" s="207">
        <v>206286</v>
      </c>
      <c r="E259" s="37">
        <f t="shared" si="54"/>
        <v>39397.631779984724</v>
      </c>
      <c r="F259" s="177">
        <f t="shared" si="55"/>
        <v>1.569589891211888</v>
      </c>
      <c r="G259" s="38">
        <f t="shared" si="59"/>
        <v>-8578.2252772695047</v>
      </c>
      <c r="H259" s="38">
        <f t="shared" si="60"/>
        <v>-44915.58755178313</v>
      </c>
      <c r="I259" s="38">
        <f t="shared" si="61"/>
        <v>0</v>
      </c>
      <c r="J259" s="39">
        <f t="shared" si="62"/>
        <v>0</v>
      </c>
      <c r="K259" s="38">
        <f t="shared" si="63"/>
        <v>-287.49101996680582</v>
      </c>
      <c r="L259" s="39">
        <f t="shared" si="64"/>
        <v>-1505.3029805461954</v>
      </c>
      <c r="M259" s="35">
        <f t="shared" si="65"/>
        <v>-46420.890532329322</v>
      </c>
      <c r="N259" s="35">
        <f t="shared" si="66"/>
        <v>159865.10946767067</v>
      </c>
      <c r="O259" s="35">
        <f t="shared" si="67"/>
        <v>30531.915482748409</v>
      </c>
      <c r="P259" s="36">
        <f t="shared" si="56"/>
        <v>1.2163824000559307</v>
      </c>
      <c r="Q259" s="203">
        <v>-390.57735200509342</v>
      </c>
      <c r="R259" s="36">
        <f t="shared" si="57"/>
        <v>3.5109815393724694E-2</v>
      </c>
      <c r="S259" s="36">
        <f t="shared" si="58"/>
        <v>3.036523258825315E-2</v>
      </c>
      <c r="T259" s="201">
        <v>5236</v>
      </c>
      <c r="U259" s="217">
        <f>SUMIFS([1]okt20!$U$7:$U$362,[1]okt20!$B$7:$B$362,B259)</f>
        <v>199289</v>
      </c>
      <c r="V259" s="4">
        <f>SUMIFS([1]okt20!$V$7:$V$362,[1]okt20!$B$7:$B$362,B259)</f>
        <v>38236.569455103607</v>
      </c>
      <c r="Y259" s="44"/>
      <c r="Z259" s="44"/>
      <c r="AA259" s="44"/>
      <c r="AB259" s="44"/>
    </row>
    <row r="260" spans="2:28">
      <c r="B260" s="3">
        <v>4626</v>
      </c>
      <c r="C260" t="s">
        <v>280</v>
      </c>
      <c r="D260" s="207">
        <v>865314</v>
      </c>
      <c r="E260" s="37">
        <f t="shared" si="54"/>
        <v>22583.620419668023</v>
      </c>
      <c r="F260" s="177">
        <f t="shared" si="55"/>
        <v>0.89972469704855562</v>
      </c>
      <c r="G260" s="38">
        <f t="shared" si="59"/>
        <v>1510.1815389205155</v>
      </c>
      <c r="H260" s="38">
        <f t="shared" si="60"/>
        <v>57864.115845278473</v>
      </c>
      <c r="I260" s="38">
        <f t="shared" si="61"/>
        <v>2.4185932448901437</v>
      </c>
      <c r="J260" s="39">
        <f t="shared" si="62"/>
        <v>92.670818771210747</v>
      </c>
      <c r="K260" s="38">
        <f t="shared" si="63"/>
        <v>-285.07242672191569</v>
      </c>
      <c r="L260" s="39">
        <f t="shared" si="64"/>
        <v>-10922.835102276922</v>
      </c>
      <c r="M260" s="35">
        <f t="shared" si="65"/>
        <v>46941.280743001553</v>
      </c>
      <c r="N260" s="35">
        <f t="shared" si="66"/>
        <v>912255.28074300149</v>
      </c>
      <c r="O260" s="35">
        <f t="shared" si="67"/>
        <v>23808.729531866622</v>
      </c>
      <c r="P260" s="36">
        <f t="shared" si="56"/>
        <v>0.94853267842360356</v>
      </c>
      <c r="Q260" s="203">
        <v>2717.9213498204263</v>
      </c>
      <c r="R260" s="36">
        <f t="shared" si="57"/>
        <v>8.269729666585319E-4</v>
      </c>
      <c r="S260" s="36">
        <f t="shared" si="58"/>
        <v>-4.3709748259180819E-3</v>
      </c>
      <c r="T260" s="201">
        <v>38316</v>
      </c>
      <c r="U260" s="217">
        <f>SUMIFS([1]okt20!$U$7:$U$362,[1]okt20!$B$7:$B$362,B260)</f>
        <v>864599</v>
      </c>
      <c r="V260" s="4">
        <f>SUMIFS([1]okt20!$V$7:$V$362,[1]okt20!$B$7:$B$362,B260)</f>
        <v>22682.76621979694</v>
      </c>
      <c r="Y260" s="44"/>
      <c r="Z260" s="45"/>
      <c r="AA260" s="45"/>
      <c r="AB260" s="44"/>
    </row>
    <row r="261" spans="2:28">
      <c r="B261" s="3">
        <v>4627</v>
      </c>
      <c r="C261" t="s">
        <v>281</v>
      </c>
      <c r="D261" s="207">
        <v>610195</v>
      </c>
      <c r="E261" s="37">
        <f t="shared" si="54"/>
        <v>20647.480797211789</v>
      </c>
      <c r="F261" s="177">
        <f t="shared" si="55"/>
        <v>0.82258947236416258</v>
      </c>
      <c r="G261" s="38">
        <f t="shared" si="59"/>
        <v>2671.8653123942559</v>
      </c>
      <c r="H261" s="38">
        <f t="shared" si="60"/>
        <v>78961.635577187451</v>
      </c>
      <c r="I261" s="38">
        <f t="shared" si="61"/>
        <v>680.06746110457198</v>
      </c>
      <c r="J261" s="39">
        <f t="shared" si="62"/>
        <v>20098.033678023417</v>
      </c>
      <c r="K261" s="38">
        <f t="shared" si="63"/>
        <v>392.57644113776615</v>
      </c>
      <c r="L261" s="39">
        <f t="shared" si="64"/>
        <v>11601.811564944403</v>
      </c>
      <c r="M261" s="35">
        <f t="shared" si="65"/>
        <v>90563.447142131859</v>
      </c>
      <c r="N261" s="35">
        <f t="shared" si="66"/>
        <v>700758.44714213186</v>
      </c>
      <c r="O261" s="35">
        <f t="shared" si="67"/>
        <v>23711.92255074381</v>
      </c>
      <c r="P261" s="36">
        <f t="shared" si="56"/>
        <v>0.94467591718938382</v>
      </c>
      <c r="Q261" s="203">
        <v>3956.0860467351013</v>
      </c>
      <c r="R261" s="36">
        <f t="shared" si="57"/>
        <v>-1.3693958139031175E-2</v>
      </c>
      <c r="S261" s="36">
        <f t="shared" si="58"/>
        <v>-2.2971969834539259E-2</v>
      </c>
      <c r="T261" s="201">
        <v>29553</v>
      </c>
      <c r="U261" s="217">
        <f>SUMIFS([1]okt20!$U$7:$U$362,[1]okt20!$B$7:$B$362,B261)</f>
        <v>618667</v>
      </c>
      <c r="V261" s="4">
        <f>SUMIFS([1]okt20!$V$7:$V$362,[1]okt20!$B$7:$B$362,B261)</f>
        <v>21132.946199829206</v>
      </c>
      <c r="Y261" s="44"/>
      <c r="Z261" s="44"/>
      <c r="AA261" s="44"/>
      <c r="AB261" s="44"/>
    </row>
    <row r="262" spans="2:28">
      <c r="B262" s="3">
        <v>4628</v>
      </c>
      <c r="C262" t="s">
        <v>282</v>
      </c>
      <c r="D262" s="207">
        <v>88869</v>
      </c>
      <c r="E262" s="37">
        <f t="shared" si="54"/>
        <v>22345.737993462408</v>
      </c>
      <c r="F262" s="177">
        <f t="shared" si="55"/>
        <v>0.89024753218863684</v>
      </c>
      <c r="G262" s="38">
        <f t="shared" si="59"/>
        <v>1652.9109946438846</v>
      </c>
      <c r="H262" s="38">
        <f t="shared" si="60"/>
        <v>6573.6270256987291</v>
      </c>
      <c r="I262" s="38">
        <f t="shared" si="61"/>
        <v>85.677442416855399</v>
      </c>
      <c r="J262" s="39">
        <f t="shared" si="62"/>
        <v>340.73918849183394</v>
      </c>
      <c r="K262" s="38">
        <f t="shared" si="63"/>
        <v>-201.81357754995042</v>
      </c>
      <c r="L262" s="39">
        <f t="shared" si="64"/>
        <v>-802.61259791615282</v>
      </c>
      <c r="M262" s="35">
        <f t="shared" si="65"/>
        <v>5771.0144277825766</v>
      </c>
      <c r="N262" s="35">
        <f t="shared" si="66"/>
        <v>94640.014427782575</v>
      </c>
      <c r="O262" s="35">
        <f t="shared" si="67"/>
        <v>23796.835410556345</v>
      </c>
      <c r="P262" s="36">
        <f t="shared" si="56"/>
        <v>0.94805882018060772</v>
      </c>
      <c r="Q262" s="203">
        <v>1217.3091791480319</v>
      </c>
      <c r="R262" s="36">
        <f t="shared" si="57"/>
        <v>9.1555610145550581E-2</v>
      </c>
      <c r="S262" s="36">
        <f t="shared" si="58"/>
        <v>0.11021937214954791</v>
      </c>
      <c r="T262" s="201">
        <v>3977</v>
      </c>
      <c r="U262" s="217">
        <f>SUMIFS([1]okt20!$U$7:$U$362,[1]okt20!$B$7:$B$362,B262)</f>
        <v>81415</v>
      </c>
      <c r="V262" s="4">
        <f>SUMIFS([1]okt20!$V$7:$V$362,[1]okt20!$B$7:$B$362,B262)</f>
        <v>20127.317676143386</v>
      </c>
      <c r="Y262" s="44"/>
      <c r="Z262" s="44"/>
      <c r="AA262" s="44"/>
      <c r="AB262" s="44"/>
    </row>
    <row r="263" spans="2:28">
      <c r="B263" s="3">
        <v>4629</v>
      </c>
      <c r="C263" t="s">
        <v>283</v>
      </c>
      <c r="D263" s="207">
        <v>24597</v>
      </c>
      <c r="E263" s="37">
        <f t="shared" si="54"/>
        <v>63394.329896907213</v>
      </c>
      <c r="F263" s="177">
        <f t="shared" si="55"/>
        <v>2.5256111819616511</v>
      </c>
      <c r="G263" s="38">
        <f t="shared" si="59"/>
        <v>-22976.244147422996</v>
      </c>
      <c r="H263" s="38">
        <f t="shared" si="60"/>
        <v>-8914.782729200122</v>
      </c>
      <c r="I263" s="38">
        <f t="shared" si="61"/>
        <v>0</v>
      </c>
      <c r="J263" s="39">
        <f t="shared" si="62"/>
        <v>0</v>
      </c>
      <c r="K263" s="38">
        <f t="shared" si="63"/>
        <v>-287.49101996680582</v>
      </c>
      <c r="L263" s="39">
        <f t="shared" si="64"/>
        <v>-111.54651574712067</v>
      </c>
      <c r="M263" s="35">
        <f t="shared" si="65"/>
        <v>-9026.3292449472428</v>
      </c>
      <c r="N263" s="35">
        <f t="shared" si="66"/>
        <v>15570.670755052757</v>
      </c>
      <c r="O263" s="35">
        <f t="shared" si="67"/>
        <v>40130.594729517412</v>
      </c>
      <c r="P263" s="36">
        <f t="shared" si="56"/>
        <v>1.5987909163558363</v>
      </c>
      <c r="Q263" s="203">
        <v>549.18731616158038</v>
      </c>
      <c r="R263" s="36">
        <f t="shared" si="57"/>
        <v>0.58058090219766101</v>
      </c>
      <c r="S263" s="36">
        <f t="shared" si="58"/>
        <v>0.54799160524513191</v>
      </c>
      <c r="T263" s="201">
        <v>388</v>
      </c>
      <c r="U263" s="217">
        <f>SUMIFS([1]okt20!$U$7:$U$362,[1]okt20!$B$7:$B$362,B263)</f>
        <v>15562</v>
      </c>
      <c r="V263" s="4">
        <f>SUMIFS([1]okt20!$V$7:$V$362,[1]okt20!$B$7:$B$362,B263)</f>
        <v>40952.631578947367</v>
      </c>
      <c r="Y263" s="44"/>
      <c r="Z263" s="44"/>
      <c r="AA263" s="44"/>
      <c r="AB263" s="44"/>
    </row>
    <row r="264" spans="2:28">
      <c r="B264" s="3">
        <v>4630</v>
      </c>
      <c r="C264" t="s">
        <v>284</v>
      </c>
      <c r="D264" s="207">
        <v>161500</v>
      </c>
      <c r="E264" s="37">
        <f t="shared" ref="E264:E327" si="68">D264/T264*1000</f>
        <v>19943.195850827364</v>
      </c>
      <c r="F264" s="177">
        <f t="shared" ref="F264:F327" si="69">E264/E$363</f>
        <v>0.79453097030619624</v>
      </c>
      <c r="G264" s="38">
        <f t="shared" si="59"/>
        <v>3094.4362802249111</v>
      </c>
      <c r="H264" s="38">
        <f t="shared" si="60"/>
        <v>25058.744997261332</v>
      </c>
      <c r="I264" s="38">
        <f t="shared" si="61"/>
        <v>926.56719233912077</v>
      </c>
      <c r="J264" s="39">
        <f t="shared" si="62"/>
        <v>7503.3411235621998</v>
      </c>
      <c r="K264" s="38">
        <f t="shared" si="63"/>
        <v>639.07617237231489</v>
      </c>
      <c r="L264" s="39">
        <f t="shared" si="64"/>
        <v>5175.2388438710059</v>
      </c>
      <c r="M264" s="35">
        <f t="shared" si="65"/>
        <v>30233.983841132336</v>
      </c>
      <c r="N264" s="35">
        <f t="shared" si="66"/>
        <v>191733.98384113234</v>
      </c>
      <c r="O264" s="35">
        <f t="shared" si="67"/>
        <v>23676.708303424592</v>
      </c>
      <c r="P264" s="36">
        <f t="shared" ref="P264:P327" si="70">O264/O$363</f>
        <v>0.94327299208648563</v>
      </c>
      <c r="Q264" s="203">
        <v>1261.2110803120049</v>
      </c>
      <c r="R264" s="36">
        <f t="shared" ref="R264:R327" si="71">(D264-U264)/U264</f>
        <v>-4.0823374156707488E-3</v>
      </c>
      <c r="S264" s="36">
        <f t="shared" ref="S264:S327" si="72">(E264-V264)/V264</f>
        <v>-1.3767078062789076E-3</v>
      </c>
      <c r="T264" s="201">
        <v>8098</v>
      </c>
      <c r="U264" s="217">
        <f>SUMIFS([1]okt20!$U$7:$U$362,[1]okt20!$B$7:$B$362,B264)</f>
        <v>162162</v>
      </c>
      <c r="V264" s="4">
        <f>SUMIFS([1]okt20!$V$7:$V$362,[1]okt20!$B$7:$B$362,B264)</f>
        <v>19970.689655172413</v>
      </c>
      <c r="Y264" s="44"/>
      <c r="Z264" s="44"/>
      <c r="AA264" s="44"/>
      <c r="AB264" s="44"/>
    </row>
    <row r="265" spans="2:28">
      <c r="B265" s="3">
        <v>4631</v>
      </c>
      <c r="C265" t="s">
        <v>285</v>
      </c>
      <c r="D265" s="207">
        <v>622791</v>
      </c>
      <c r="E265" s="37">
        <f t="shared" si="68"/>
        <v>21310.943060498223</v>
      </c>
      <c r="F265" s="177">
        <f t="shared" si="69"/>
        <v>0.84902161091173867</v>
      </c>
      <c r="G265" s="38">
        <f t="shared" si="59"/>
        <v>2273.7879544223956</v>
      </c>
      <c r="H265" s="38">
        <f t="shared" si="60"/>
        <v>66449.179180040097</v>
      </c>
      <c r="I265" s="38">
        <f t="shared" si="61"/>
        <v>447.85566895432021</v>
      </c>
      <c r="J265" s="39">
        <f t="shared" si="62"/>
        <v>13088.134069521055</v>
      </c>
      <c r="K265" s="38">
        <f t="shared" si="63"/>
        <v>160.36464898751439</v>
      </c>
      <c r="L265" s="39">
        <f t="shared" si="64"/>
        <v>4686.4965020111204</v>
      </c>
      <c r="M265" s="35">
        <f t="shared" si="65"/>
        <v>71135.675682051224</v>
      </c>
      <c r="N265" s="35">
        <f t="shared" si="66"/>
        <v>693926.67568205122</v>
      </c>
      <c r="O265" s="35">
        <f t="shared" si="67"/>
        <v>23745.095663908131</v>
      </c>
      <c r="P265" s="36">
        <f t="shared" si="70"/>
        <v>0.94599752411676263</v>
      </c>
      <c r="Q265" s="203">
        <v>4332.4532984734105</v>
      </c>
      <c r="R265" s="36">
        <f t="shared" si="71"/>
        <v>-1.0538206360100664E-2</v>
      </c>
      <c r="S265" s="36">
        <f t="shared" si="72"/>
        <v>-1.5075158192421539E-2</v>
      </c>
      <c r="T265" s="201">
        <v>29224</v>
      </c>
      <c r="U265" s="217">
        <f>SUMIFS([1]okt20!$U$7:$U$362,[1]okt20!$B$7:$B$362,B265)</f>
        <v>629424</v>
      </c>
      <c r="V265" s="4">
        <f>SUMIFS([1]okt20!$V$7:$V$362,[1]okt20!$B$7:$B$362,B265)</f>
        <v>21637.126160192507</v>
      </c>
      <c r="Y265" s="44"/>
      <c r="Z265" s="45"/>
      <c r="AA265" s="45"/>
      <c r="AB265" s="44"/>
    </row>
    <row r="266" spans="2:28">
      <c r="B266" s="3">
        <v>4632</v>
      </c>
      <c r="C266" t="s">
        <v>286</v>
      </c>
      <c r="D266" s="207">
        <v>76089</v>
      </c>
      <c r="E266" s="37">
        <f t="shared" si="68"/>
        <v>26511.846689895472</v>
      </c>
      <c r="F266" s="177">
        <f t="shared" si="69"/>
        <v>1.0562240592075358</v>
      </c>
      <c r="G266" s="38">
        <f t="shared" si="59"/>
        <v>-846.75422321595397</v>
      </c>
      <c r="H266" s="38">
        <f t="shared" si="60"/>
        <v>-2430.1846206297878</v>
      </c>
      <c r="I266" s="38">
        <f t="shared" si="61"/>
        <v>0</v>
      </c>
      <c r="J266" s="39">
        <f t="shared" si="62"/>
        <v>0</v>
      </c>
      <c r="K266" s="38">
        <f t="shared" si="63"/>
        <v>-287.49101996680582</v>
      </c>
      <c r="L266" s="39">
        <f t="shared" si="64"/>
        <v>-825.09922730473261</v>
      </c>
      <c r="M266" s="35">
        <f t="shared" si="65"/>
        <v>-3255.2838479345205</v>
      </c>
      <c r="N266" s="35">
        <f t="shared" si="66"/>
        <v>72833.716152065477</v>
      </c>
      <c r="O266" s="35">
        <f t="shared" si="67"/>
        <v>25377.60144671271</v>
      </c>
      <c r="P266" s="36">
        <f t="shared" si="70"/>
        <v>1.01103606725419</v>
      </c>
      <c r="Q266" s="203">
        <v>294.18246748384581</v>
      </c>
      <c r="R266" s="36">
        <f t="shared" si="71"/>
        <v>2.8688469182202875E-2</v>
      </c>
      <c r="S266" s="36">
        <f t="shared" si="72"/>
        <v>3.4781745828926798E-2</v>
      </c>
      <c r="T266" s="201">
        <v>2870</v>
      </c>
      <c r="U266" s="217">
        <f>SUMIFS([1]okt20!$U$7:$U$362,[1]okt20!$B$7:$B$362,B266)</f>
        <v>73967</v>
      </c>
      <c r="V266" s="4">
        <f>SUMIFS([1]okt20!$V$7:$V$362,[1]okt20!$B$7:$B$362,B266)</f>
        <v>25620.713543470731</v>
      </c>
      <c r="Y266" s="44"/>
      <c r="Z266" s="44"/>
      <c r="AA266" s="44"/>
      <c r="AB266" s="44"/>
    </row>
    <row r="267" spans="2:28">
      <c r="B267" s="3">
        <v>4633</v>
      </c>
      <c r="C267" t="s">
        <v>287</v>
      </c>
      <c r="D267" s="207">
        <v>12070</v>
      </c>
      <c r="E267" s="37">
        <f t="shared" si="68"/>
        <v>22025.547445255474</v>
      </c>
      <c r="F267" s="177">
        <f t="shared" si="69"/>
        <v>0.87749123631446402</v>
      </c>
      <c r="G267" s="38">
        <f t="shared" si="59"/>
        <v>1845.025323568045</v>
      </c>
      <c r="H267" s="38">
        <f t="shared" si="60"/>
        <v>1011.0738773152887</v>
      </c>
      <c r="I267" s="38">
        <f t="shared" si="61"/>
        <v>197.74413428928236</v>
      </c>
      <c r="J267" s="39">
        <f t="shared" si="62"/>
        <v>108.36378559052673</v>
      </c>
      <c r="K267" s="38">
        <f t="shared" si="63"/>
        <v>-89.746885677523466</v>
      </c>
      <c r="L267" s="39">
        <f t="shared" si="64"/>
        <v>-49.181293351282861</v>
      </c>
      <c r="M267" s="35">
        <f t="shared" si="65"/>
        <v>961.89258396400578</v>
      </c>
      <c r="N267" s="35">
        <f t="shared" si="66"/>
        <v>13031.892583964005</v>
      </c>
      <c r="O267" s="35">
        <f t="shared" si="67"/>
        <v>23780.825883145993</v>
      </c>
      <c r="P267" s="36">
        <f t="shared" si="70"/>
        <v>0.94742100538689888</v>
      </c>
      <c r="Q267" s="203">
        <v>108.5498360102481</v>
      </c>
      <c r="R267" s="36">
        <f t="shared" si="71"/>
        <v>2.7846376564761986E-2</v>
      </c>
      <c r="S267" s="36">
        <f t="shared" si="72"/>
        <v>5.4105225601087957E-2</v>
      </c>
      <c r="T267" s="201">
        <v>548</v>
      </c>
      <c r="U267" s="217">
        <f>SUMIFS([1]okt20!$U$7:$U$362,[1]okt20!$B$7:$B$362,B267)</f>
        <v>11743</v>
      </c>
      <c r="V267" s="4">
        <f>SUMIFS([1]okt20!$V$7:$V$362,[1]okt20!$B$7:$B$362,B267)</f>
        <v>20895.017793594307</v>
      </c>
      <c r="Y267" s="44"/>
      <c r="Z267" s="44"/>
    </row>
    <row r="268" spans="2:28">
      <c r="B268" s="3">
        <v>4634</v>
      </c>
      <c r="C268" t="s">
        <v>288</v>
      </c>
      <c r="D268" s="207">
        <v>47240</v>
      </c>
      <c r="E268" s="37">
        <f t="shared" si="68"/>
        <v>27936.132465996452</v>
      </c>
      <c r="F268" s="177">
        <f t="shared" si="69"/>
        <v>1.1129671794247442</v>
      </c>
      <c r="G268" s="38">
        <f t="shared" si="59"/>
        <v>-1701.325688876542</v>
      </c>
      <c r="H268" s="38">
        <f t="shared" si="60"/>
        <v>-2876.9417398902328</v>
      </c>
      <c r="I268" s="38">
        <f t="shared" si="61"/>
        <v>0</v>
      </c>
      <c r="J268" s="39">
        <f t="shared" si="62"/>
        <v>0</v>
      </c>
      <c r="K268" s="38">
        <f t="shared" si="63"/>
        <v>-287.49101996680582</v>
      </c>
      <c r="L268" s="39">
        <f t="shared" si="64"/>
        <v>-486.14731476386862</v>
      </c>
      <c r="M268" s="35">
        <f t="shared" si="65"/>
        <v>-3363.0890546541013</v>
      </c>
      <c r="N268" s="35">
        <f t="shared" si="66"/>
        <v>43876.910945345895</v>
      </c>
      <c r="O268" s="35">
        <f t="shared" si="67"/>
        <v>25947.315757153101</v>
      </c>
      <c r="P268" s="36">
        <f t="shared" si="70"/>
        <v>1.0337333153410733</v>
      </c>
      <c r="Q268" s="203">
        <v>439.37461760111046</v>
      </c>
      <c r="R268" s="36">
        <f t="shared" si="71"/>
        <v>0.1451843591670505</v>
      </c>
      <c r="S268" s="36">
        <f t="shared" si="72"/>
        <v>0.15872882231509364</v>
      </c>
      <c r="T268" s="201">
        <v>1691</v>
      </c>
      <c r="U268" s="217">
        <f>SUMIFS([1]okt20!$U$7:$U$362,[1]okt20!$B$7:$B$362,B268)</f>
        <v>41251</v>
      </c>
      <c r="V268" s="4">
        <f>SUMIFS([1]okt20!$V$7:$V$362,[1]okt20!$B$7:$B$362,B268)</f>
        <v>24109.292811221509</v>
      </c>
      <c r="Y268" s="44"/>
      <c r="Z268" s="44"/>
    </row>
    <row r="269" spans="2:28">
      <c r="B269" s="3">
        <v>4635</v>
      </c>
      <c r="C269" t="s">
        <v>289</v>
      </c>
      <c r="D269" s="207">
        <v>61516</v>
      </c>
      <c r="E269" s="37">
        <f t="shared" si="68"/>
        <v>26781.018720069656</v>
      </c>
      <c r="F269" s="177">
        <f t="shared" si="69"/>
        <v>1.0669477925506405</v>
      </c>
      <c r="G269" s="38">
        <f t="shared" si="59"/>
        <v>-1008.2574413204645</v>
      </c>
      <c r="H269" s="38">
        <f t="shared" si="60"/>
        <v>-2315.967342713107</v>
      </c>
      <c r="I269" s="38">
        <f t="shared" si="61"/>
        <v>0</v>
      </c>
      <c r="J269" s="39">
        <f t="shared" si="62"/>
        <v>0</v>
      </c>
      <c r="K269" s="38">
        <f t="shared" si="63"/>
        <v>-287.49101996680582</v>
      </c>
      <c r="L269" s="39">
        <f t="shared" si="64"/>
        <v>-660.36687286375297</v>
      </c>
      <c r="M269" s="35">
        <f t="shared" si="65"/>
        <v>-2976.3342155768601</v>
      </c>
      <c r="N269" s="35">
        <f t="shared" si="66"/>
        <v>58539.665784423138</v>
      </c>
      <c r="O269" s="35">
        <f t="shared" si="67"/>
        <v>25485.270258782384</v>
      </c>
      <c r="P269" s="36">
        <f t="shared" si="70"/>
        <v>1.015325560591432</v>
      </c>
      <c r="Q269" s="203">
        <v>-192.97096591971558</v>
      </c>
      <c r="R269" s="36">
        <f t="shared" si="71"/>
        <v>4.299762631400475E-2</v>
      </c>
      <c r="S269" s="36">
        <f t="shared" si="72"/>
        <v>5.434936364872394E-2</v>
      </c>
      <c r="T269" s="201">
        <v>2297</v>
      </c>
      <c r="U269" s="217">
        <f>SUMIFS([1]okt20!$U$7:$U$362,[1]okt20!$B$7:$B$362,B269)</f>
        <v>58980</v>
      </c>
      <c r="V269" s="4">
        <f>SUMIFS([1]okt20!$V$7:$V$362,[1]okt20!$B$7:$B$362,B269)</f>
        <v>25400.516795865635</v>
      </c>
      <c r="Y269" s="44"/>
      <c r="Z269" s="44"/>
    </row>
    <row r="270" spans="2:28">
      <c r="B270" s="3">
        <v>4636</v>
      </c>
      <c r="C270" t="s">
        <v>290</v>
      </c>
      <c r="D270" s="207">
        <v>19860</v>
      </c>
      <c r="E270" s="37">
        <f t="shared" si="68"/>
        <v>24763.092269326684</v>
      </c>
      <c r="F270" s="177">
        <f t="shared" si="69"/>
        <v>0.98655420503799329</v>
      </c>
      <c r="G270" s="38">
        <f t="shared" si="59"/>
        <v>202.49842912531895</v>
      </c>
      <c r="H270" s="38">
        <f t="shared" si="60"/>
        <v>162.4037401585058</v>
      </c>
      <c r="I270" s="38">
        <f t="shared" si="61"/>
        <v>0</v>
      </c>
      <c r="J270" s="39">
        <f t="shared" si="62"/>
        <v>0</v>
      </c>
      <c r="K270" s="38">
        <f t="shared" si="63"/>
        <v>-287.49101996680582</v>
      </c>
      <c r="L270" s="39">
        <f t="shared" si="64"/>
        <v>-230.56779801337828</v>
      </c>
      <c r="M270" s="35">
        <f t="shared" si="65"/>
        <v>-68.164057854872482</v>
      </c>
      <c r="N270" s="35">
        <f t="shared" si="66"/>
        <v>19791.835942145128</v>
      </c>
      <c r="O270" s="35">
        <f t="shared" si="67"/>
        <v>24678.099678485196</v>
      </c>
      <c r="P270" s="36">
        <f t="shared" si="70"/>
        <v>0.98316812558637312</v>
      </c>
      <c r="Q270" s="203">
        <v>50.054194746358462</v>
      </c>
      <c r="R270" s="36">
        <f t="shared" si="71"/>
        <v>4.5373197178650383E-2</v>
      </c>
      <c r="S270" s="36">
        <f t="shared" si="72"/>
        <v>6.8835438511837085E-2</v>
      </c>
      <c r="T270" s="201">
        <v>802</v>
      </c>
      <c r="U270" s="217">
        <f>SUMIFS([1]okt20!$U$7:$U$362,[1]okt20!$B$7:$B$362,B270)</f>
        <v>18998</v>
      </c>
      <c r="V270" s="4">
        <f>SUMIFS([1]okt20!$V$7:$V$362,[1]okt20!$B$7:$B$362,B270)</f>
        <v>23168.292682926829</v>
      </c>
      <c r="Y270" s="44"/>
      <c r="Z270" s="44"/>
      <c r="AA270" s="44"/>
      <c r="AB270" s="44"/>
    </row>
    <row r="271" spans="2:28">
      <c r="B271" s="3">
        <v>4637</v>
      </c>
      <c r="C271" t="s">
        <v>291</v>
      </c>
      <c r="D271" s="207">
        <v>32086</v>
      </c>
      <c r="E271" s="37">
        <f t="shared" si="68"/>
        <v>24161.144578313251</v>
      </c>
      <c r="F271" s="177">
        <f t="shared" si="69"/>
        <v>0.96257278868968843</v>
      </c>
      <c r="G271" s="38">
        <f t="shared" si="59"/>
        <v>563.66704373337848</v>
      </c>
      <c r="H271" s="38">
        <f t="shared" si="60"/>
        <v>748.54983407792656</v>
      </c>
      <c r="I271" s="38">
        <f t="shared" si="61"/>
        <v>0</v>
      </c>
      <c r="J271" s="39">
        <f t="shared" si="62"/>
        <v>0</v>
      </c>
      <c r="K271" s="38">
        <f t="shared" si="63"/>
        <v>-287.49101996680582</v>
      </c>
      <c r="L271" s="39">
        <f t="shared" si="64"/>
        <v>-381.78807451591814</v>
      </c>
      <c r="M271" s="35">
        <f t="shared" si="65"/>
        <v>366.76175956200842</v>
      </c>
      <c r="N271" s="35">
        <f t="shared" si="66"/>
        <v>32452.761759562007</v>
      </c>
      <c r="O271" s="35">
        <f t="shared" si="67"/>
        <v>24437.320602079824</v>
      </c>
      <c r="P271" s="36">
        <f t="shared" si="70"/>
        <v>0.97357555904705118</v>
      </c>
      <c r="Q271" s="203">
        <v>101.06380376953126</v>
      </c>
      <c r="R271" s="36">
        <f t="shared" si="71"/>
        <v>2.6292221084953941E-2</v>
      </c>
      <c r="S271" s="36">
        <f t="shared" si="72"/>
        <v>5.5659016567806398E-2</v>
      </c>
      <c r="T271" s="201">
        <v>1328</v>
      </c>
      <c r="U271" s="217">
        <f>SUMIFS([1]okt20!$U$7:$U$362,[1]okt20!$B$7:$B$362,B271)</f>
        <v>31264</v>
      </c>
      <c r="V271" s="4">
        <f>SUMIFS([1]okt20!$V$7:$V$362,[1]okt20!$B$7:$B$362,B271)</f>
        <v>22887.262079062959</v>
      </c>
      <c r="Y271" s="44"/>
      <c r="Z271" s="44"/>
      <c r="AA271" s="44"/>
      <c r="AB271" s="44"/>
    </row>
    <row r="272" spans="2:28">
      <c r="B272" s="142">
        <v>4638</v>
      </c>
      <c r="C272" s="34" t="s">
        <v>292</v>
      </c>
      <c r="D272" s="207">
        <v>100952</v>
      </c>
      <c r="E272" s="37">
        <f t="shared" si="68"/>
        <v>24616.435015849791</v>
      </c>
      <c r="F272" s="177">
        <f t="shared" si="69"/>
        <v>0.98071142383186061</v>
      </c>
      <c r="G272" s="38">
        <f t="shared" si="59"/>
        <v>290.49278121145471</v>
      </c>
      <c r="H272" s="38">
        <f t="shared" si="60"/>
        <v>1191.3108957481757</v>
      </c>
      <c r="I272" s="38">
        <f t="shared" si="61"/>
        <v>0</v>
      </c>
      <c r="J272" s="39">
        <f t="shared" si="62"/>
        <v>0</v>
      </c>
      <c r="K272" s="38">
        <f t="shared" si="63"/>
        <v>-287.49101996680582</v>
      </c>
      <c r="L272" s="39">
        <f t="shared" si="64"/>
        <v>-1179.0006728838707</v>
      </c>
      <c r="M272" s="35">
        <f t="shared" si="65"/>
        <v>12.310222864304933</v>
      </c>
      <c r="N272" s="35">
        <f t="shared" si="66"/>
        <v>100964.31022286431</v>
      </c>
      <c r="O272" s="35">
        <f t="shared" si="67"/>
        <v>24619.436777094441</v>
      </c>
      <c r="P272" s="36">
        <f t="shared" si="70"/>
        <v>0.98083101310392007</v>
      </c>
      <c r="Q272" s="203">
        <v>595.14944221298913</v>
      </c>
      <c r="R272" s="198">
        <f t="shared" si="71"/>
        <v>3.3061137109826826E-2</v>
      </c>
      <c r="S272" s="198">
        <f t="shared" si="72"/>
        <v>5.4724940521542344E-2</v>
      </c>
      <c r="T272" s="201">
        <v>4101</v>
      </c>
      <c r="U272" s="217">
        <f>SUMIFS([1]okt20!$U$7:$U$362,[1]okt20!$B$7:$B$362,B272)</f>
        <v>97721.225175918691</v>
      </c>
      <c r="V272" s="4">
        <f>SUMIFS([1]okt20!$V$7:$V$362,[1]okt20!$B$7:$B$362,B272)</f>
        <v>23339.198752309214</v>
      </c>
      <c r="W272" s="4"/>
      <c r="X272" s="145"/>
      <c r="Y272" s="45"/>
      <c r="Z272" s="45"/>
      <c r="AA272" s="44"/>
      <c r="AB272" s="44"/>
    </row>
    <row r="273" spans="2:28">
      <c r="B273" s="3">
        <v>4639</v>
      </c>
      <c r="C273" t="s">
        <v>293</v>
      </c>
      <c r="D273" s="207">
        <v>67534</v>
      </c>
      <c r="E273" s="37">
        <f t="shared" si="68"/>
        <v>25629.601518026564</v>
      </c>
      <c r="F273" s="177">
        <f t="shared" si="69"/>
        <v>1.0210756748815664</v>
      </c>
      <c r="G273" s="38">
        <f t="shared" si="59"/>
        <v>-317.40712009460913</v>
      </c>
      <c r="H273" s="38">
        <f t="shared" si="60"/>
        <v>-836.36776144929513</v>
      </c>
      <c r="I273" s="38">
        <f t="shared" si="61"/>
        <v>0</v>
      </c>
      <c r="J273" s="39">
        <f t="shared" si="62"/>
        <v>0</v>
      </c>
      <c r="K273" s="38">
        <f t="shared" si="63"/>
        <v>-287.49101996680582</v>
      </c>
      <c r="L273" s="39">
        <f t="shared" si="64"/>
        <v>-757.53883761253337</v>
      </c>
      <c r="M273" s="35">
        <f t="shared" si="65"/>
        <v>-1593.9065990618285</v>
      </c>
      <c r="N273" s="35">
        <f t="shared" si="66"/>
        <v>65940.093400938174</v>
      </c>
      <c r="O273" s="35">
        <f t="shared" si="67"/>
        <v>25024.703377965154</v>
      </c>
      <c r="P273" s="36">
        <f t="shared" si="70"/>
        <v>0.99697671352380257</v>
      </c>
      <c r="Q273" s="203">
        <v>176.86334558186763</v>
      </c>
      <c r="R273" s="198">
        <f t="shared" si="71"/>
        <v>7.7492541123538136E-2</v>
      </c>
      <c r="S273" s="198">
        <f t="shared" si="72"/>
        <v>9.2622417412559221E-2</v>
      </c>
      <c r="T273" s="201">
        <v>2635</v>
      </c>
      <c r="U273" s="217">
        <f>SUMIFS([1]okt20!$U$7:$U$362,[1]okt20!$B$7:$B$362,B273)</f>
        <v>62677</v>
      </c>
      <c r="V273" s="4">
        <f>SUMIFS([1]okt20!$V$7:$V$362,[1]okt20!$B$7:$B$362,B273)</f>
        <v>23456.961077844313</v>
      </c>
      <c r="W273" s="4"/>
      <c r="X273" s="4"/>
      <c r="Y273" s="45"/>
      <c r="Z273" s="45"/>
      <c r="AA273" s="44"/>
      <c r="AB273" s="44"/>
    </row>
    <row r="274" spans="2:28">
      <c r="B274" s="142">
        <v>4640</v>
      </c>
      <c r="C274" s="34" t="s">
        <v>294</v>
      </c>
      <c r="D274" s="207">
        <v>259497</v>
      </c>
      <c r="E274" s="37">
        <f t="shared" si="68"/>
        <v>21904.026335781211</v>
      </c>
      <c r="F274" s="177">
        <f t="shared" si="69"/>
        <v>0.87264987158308038</v>
      </c>
      <c r="G274" s="38">
        <f t="shared" si="59"/>
        <v>1917.9379892526026</v>
      </c>
      <c r="H274" s="38">
        <f t="shared" si="60"/>
        <v>22721.811358675583</v>
      </c>
      <c r="I274" s="38">
        <f t="shared" si="61"/>
        <v>240.27652260527427</v>
      </c>
      <c r="J274" s="39">
        <f t="shared" si="62"/>
        <v>2846.5559633046842</v>
      </c>
      <c r="K274" s="38">
        <f t="shared" si="63"/>
        <v>-47.214497361531556</v>
      </c>
      <c r="L274" s="39">
        <f t="shared" si="64"/>
        <v>-559.35015024206439</v>
      </c>
      <c r="M274" s="35">
        <f t="shared" si="65"/>
        <v>22162.461208433517</v>
      </c>
      <c r="N274" s="35">
        <f t="shared" si="66"/>
        <v>281659.46120843349</v>
      </c>
      <c r="O274" s="35">
        <f t="shared" si="67"/>
        <v>23774.74982767228</v>
      </c>
      <c r="P274" s="36">
        <f t="shared" si="70"/>
        <v>0.94717893715032975</v>
      </c>
      <c r="Q274" s="203">
        <v>981.97163725068822</v>
      </c>
      <c r="R274" s="198">
        <f t="shared" si="71"/>
        <v>1.2620737358904018E-2</v>
      </c>
      <c r="S274" s="198">
        <f t="shared" si="72"/>
        <v>4.8330638861927014E-4</v>
      </c>
      <c r="T274" s="201">
        <v>11847</v>
      </c>
      <c r="U274" s="217">
        <f>SUMIFS([1]okt20!$U$7:$U$362,[1]okt20!$B$7:$B$362,B274)</f>
        <v>256262.77482408131</v>
      </c>
      <c r="V274" s="4">
        <f>SUMIFS([1]okt20!$V$7:$V$362,[1]okt20!$B$7:$B$362,B274)</f>
        <v>21893.445093898445</v>
      </c>
      <c r="W274" s="4"/>
      <c r="X274" s="145"/>
      <c r="Y274" s="45"/>
      <c r="Z274" s="45"/>
      <c r="AA274" s="45"/>
      <c r="AB274" s="44"/>
    </row>
    <row r="275" spans="2:28">
      <c r="B275" s="3">
        <v>4641</v>
      </c>
      <c r="C275" t="s">
        <v>295</v>
      </c>
      <c r="D275" s="207">
        <v>71776</v>
      </c>
      <c r="E275" s="37">
        <f t="shared" si="68"/>
        <v>40300.954519932624</v>
      </c>
      <c r="F275" s="177">
        <f t="shared" si="69"/>
        <v>1.6055779995591606</v>
      </c>
      <c r="G275" s="38">
        <f t="shared" si="59"/>
        <v>-9120.2189212382455</v>
      </c>
      <c r="H275" s="38">
        <f t="shared" si="60"/>
        <v>-16243.109898725315</v>
      </c>
      <c r="I275" s="38">
        <f t="shared" si="61"/>
        <v>0</v>
      </c>
      <c r="J275" s="39">
        <f t="shared" si="62"/>
        <v>0</v>
      </c>
      <c r="K275" s="38">
        <f t="shared" si="63"/>
        <v>-287.49101996680582</v>
      </c>
      <c r="L275" s="39">
        <f t="shared" si="64"/>
        <v>-512.02150656088111</v>
      </c>
      <c r="M275" s="35">
        <f t="shared" si="65"/>
        <v>-16755.131405286196</v>
      </c>
      <c r="N275" s="35">
        <f t="shared" si="66"/>
        <v>55020.8685947138</v>
      </c>
      <c r="O275" s="35">
        <f t="shared" si="67"/>
        <v>30893.244578727568</v>
      </c>
      <c r="P275" s="36">
        <f t="shared" si="70"/>
        <v>1.2307776433948399</v>
      </c>
      <c r="Q275" s="203">
        <v>1064.2500259891058</v>
      </c>
      <c r="R275" s="198">
        <f t="shared" si="71"/>
        <v>0.15056986679063206</v>
      </c>
      <c r="S275" s="198">
        <f t="shared" si="72"/>
        <v>0.13958744807337184</v>
      </c>
      <c r="T275" s="201">
        <v>1781</v>
      </c>
      <c r="U275" s="217">
        <f>SUMIFS([1]okt20!$U$7:$U$362,[1]okt20!$B$7:$B$362,B275)</f>
        <v>62383</v>
      </c>
      <c r="V275" s="4">
        <f>SUMIFS([1]okt20!$V$7:$V$362,[1]okt20!$B$7:$B$362,B275)</f>
        <v>35364.512471655325</v>
      </c>
      <c r="Y275" s="44"/>
      <c r="Z275" s="44"/>
      <c r="AA275" s="44"/>
      <c r="AB275" s="44"/>
    </row>
    <row r="276" spans="2:28">
      <c r="B276" s="3">
        <v>4642</v>
      </c>
      <c r="C276" t="s">
        <v>296</v>
      </c>
      <c r="D276" s="207">
        <v>60470</v>
      </c>
      <c r="E276" s="37">
        <f t="shared" si="68"/>
        <v>28443.085606773286</v>
      </c>
      <c r="F276" s="177">
        <f t="shared" si="69"/>
        <v>1.1331640412443849</v>
      </c>
      <c r="G276" s="38">
        <f t="shared" si="59"/>
        <v>-2005.497573342642</v>
      </c>
      <c r="H276" s="38">
        <f t="shared" si="60"/>
        <v>-4263.6878409264573</v>
      </c>
      <c r="I276" s="38">
        <f t="shared" si="61"/>
        <v>0</v>
      </c>
      <c r="J276" s="39">
        <f t="shared" si="62"/>
        <v>0</v>
      </c>
      <c r="K276" s="38">
        <f t="shared" si="63"/>
        <v>-287.49101996680582</v>
      </c>
      <c r="L276" s="39">
        <f t="shared" si="64"/>
        <v>-611.20590844942922</v>
      </c>
      <c r="M276" s="35">
        <f t="shared" si="65"/>
        <v>-4874.8937493758867</v>
      </c>
      <c r="N276" s="35">
        <f t="shared" si="66"/>
        <v>55595.106250624114</v>
      </c>
      <c r="O276" s="35">
        <f t="shared" si="67"/>
        <v>26150.097013463834</v>
      </c>
      <c r="P276" s="36">
        <f t="shared" si="70"/>
        <v>1.0418120600689296</v>
      </c>
      <c r="Q276" s="203">
        <v>191.10575814308777</v>
      </c>
      <c r="R276" s="198">
        <f t="shared" si="71"/>
        <v>8.0979621022524137E-2</v>
      </c>
      <c r="S276" s="198">
        <f t="shared" si="72"/>
        <v>9.369104648139677E-2</v>
      </c>
      <c r="T276" s="201">
        <v>2126</v>
      </c>
      <c r="U276" s="217">
        <f>SUMIFS([1]okt20!$U$7:$U$362,[1]okt20!$B$7:$B$362,B276)</f>
        <v>55940</v>
      </c>
      <c r="V276" s="4">
        <f>SUMIFS([1]okt20!$V$7:$V$362,[1]okt20!$B$7:$B$362,B276)</f>
        <v>26006.508600650861</v>
      </c>
      <c r="Y276" s="44"/>
      <c r="Z276" s="44"/>
      <c r="AA276" s="44"/>
      <c r="AB276" s="44"/>
    </row>
    <row r="277" spans="2:28">
      <c r="B277" s="3">
        <v>4643</v>
      </c>
      <c r="C277" t="s">
        <v>297</v>
      </c>
      <c r="D277" s="207">
        <v>144112</v>
      </c>
      <c r="E277" s="37">
        <f t="shared" si="68"/>
        <v>27751.203543231273</v>
      </c>
      <c r="F277" s="177">
        <f t="shared" si="69"/>
        <v>1.105599666337006</v>
      </c>
      <c r="G277" s="38">
        <f t="shared" si="59"/>
        <v>-1590.3683352174346</v>
      </c>
      <c r="H277" s="38">
        <f t="shared" si="60"/>
        <v>-8258.7827647841368</v>
      </c>
      <c r="I277" s="38">
        <f t="shared" si="61"/>
        <v>0</v>
      </c>
      <c r="J277" s="39">
        <f t="shared" si="62"/>
        <v>0</v>
      </c>
      <c r="K277" s="38">
        <f t="shared" si="63"/>
        <v>-287.49101996680582</v>
      </c>
      <c r="L277" s="39">
        <f t="shared" si="64"/>
        <v>-1492.9408666876227</v>
      </c>
      <c r="M277" s="35">
        <f t="shared" si="65"/>
        <v>-9751.7236314717593</v>
      </c>
      <c r="N277" s="35">
        <f t="shared" si="66"/>
        <v>134360.27636852826</v>
      </c>
      <c r="O277" s="35">
        <f t="shared" si="67"/>
        <v>25873.344188047035</v>
      </c>
      <c r="P277" s="36">
        <f t="shared" si="70"/>
        <v>1.0307863101059782</v>
      </c>
      <c r="Q277" s="203">
        <v>1149.2910639873371</v>
      </c>
      <c r="R277" s="198">
        <f t="shared" si="71"/>
        <v>-1.0444061442118201E-2</v>
      </c>
      <c r="S277" s="198">
        <f t="shared" si="72"/>
        <v>-5.3516315499905142E-4</v>
      </c>
      <c r="T277" s="201">
        <v>5193</v>
      </c>
      <c r="U277" s="217">
        <f>SUMIFS([1]okt20!$U$7:$U$362,[1]okt20!$B$7:$B$362,B277)</f>
        <v>145633</v>
      </c>
      <c r="V277" s="4">
        <f>SUMIFS([1]okt20!$V$7:$V$362,[1]okt20!$B$7:$B$362,B277)</f>
        <v>27766.062917063871</v>
      </c>
      <c r="Y277" s="44"/>
      <c r="Z277" s="44"/>
      <c r="AA277" s="44"/>
      <c r="AB277" s="44"/>
    </row>
    <row r="278" spans="2:28">
      <c r="B278" s="3">
        <v>4644</v>
      </c>
      <c r="C278" t="s">
        <v>298</v>
      </c>
      <c r="D278" s="207">
        <v>136310</v>
      </c>
      <c r="E278" s="37">
        <f t="shared" si="68"/>
        <v>26345.187475840743</v>
      </c>
      <c r="F278" s="177">
        <f t="shared" si="69"/>
        <v>1.0495844058619124</v>
      </c>
      <c r="G278" s="38">
        <f t="shared" si="59"/>
        <v>-746.75869478311654</v>
      </c>
      <c r="H278" s="38">
        <f t="shared" si="60"/>
        <v>-3863.7294868078452</v>
      </c>
      <c r="I278" s="38">
        <f t="shared" si="61"/>
        <v>0</v>
      </c>
      <c r="J278" s="39">
        <f t="shared" si="62"/>
        <v>0</v>
      </c>
      <c r="K278" s="38">
        <f t="shared" si="63"/>
        <v>-287.49101996680582</v>
      </c>
      <c r="L278" s="39">
        <f t="shared" si="64"/>
        <v>-1487.4785373082534</v>
      </c>
      <c r="M278" s="35">
        <f t="shared" si="65"/>
        <v>-5351.2080241160984</v>
      </c>
      <c r="N278" s="35">
        <f t="shared" si="66"/>
        <v>130958.7919758839</v>
      </c>
      <c r="O278" s="35">
        <f t="shared" si="67"/>
        <v>25310.93776109082</v>
      </c>
      <c r="P278" s="36">
        <f t="shared" si="70"/>
        <v>1.0083802059159406</v>
      </c>
      <c r="Q278" s="203">
        <v>85.832922216522093</v>
      </c>
      <c r="R278" s="198">
        <f t="shared" si="71"/>
        <v>6.0621386721029576E-2</v>
      </c>
      <c r="S278" s="198">
        <f t="shared" si="72"/>
        <v>6.4926189411625201E-2</v>
      </c>
      <c r="T278" s="201">
        <v>5174</v>
      </c>
      <c r="U278" s="217">
        <f>SUMIFS([1]okt20!$U$7:$U$362,[1]okt20!$B$7:$B$362,B278)</f>
        <v>128519</v>
      </c>
      <c r="V278" s="4">
        <f>SUMIFS([1]okt20!$V$7:$V$362,[1]okt20!$B$7:$B$362,B278)</f>
        <v>24738.979788257941</v>
      </c>
      <c r="Y278" s="44"/>
      <c r="Z278" s="44"/>
      <c r="AA278" s="44"/>
      <c r="AB278" s="44"/>
    </row>
    <row r="279" spans="2:28">
      <c r="B279" s="3">
        <v>4645</v>
      </c>
      <c r="C279" t="s">
        <v>299</v>
      </c>
      <c r="D279" s="207">
        <v>64702</v>
      </c>
      <c r="E279" s="37">
        <f t="shared" si="68"/>
        <v>21488.542012620394</v>
      </c>
      <c r="F279" s="177">
        <f t="shared" si="69"/>
        <v>0.85609710015681562</v>
      </c>
      <c r="G279" s="38">
        <f t="shared" si="59"/>
        <v>2167.2285831490931</v>
      </c>
      <c r="H279" s="38">
        <f t="shared" si="60"/>
        <v>6525.5252638619186</v>
      </c>
      <c r="I279" s="38">
        <f t="shared" si="61"/>
        <v>385.6960357115604</v>
      </c>
      <c r="J279" s="39">
        <f t="shared" si="62"/>
        <v>1161.3307635275085</v>
      </c>
      <c r="K279" s="38">
        <f t="shared" si="63"/>
        <v>98.205015744754576</v>
      </c>
      <c r="L279" s="39">
        <f t="shared" si="64"/>
        <v>295.69530240745604</v>
      </c>
      <c r="M279" s="35">
        <f t="shared" si="65"/>
        <v>6821.220566269375</v>
      </c>
      <c r="N279" s="35">
        <f t="shared" si="66"/>
        <v>71523.220566269374</v>
      </c>
      <c r="O279" s="35">
        <f t="shared" si="67"/>
        <v>23753.975611514237</v>
      </c>
      <c r="P279" s="36">
        <f t="shared" si="70"/>
        <v>0.94635129857901645</v>
      </c>
      <c r="Q279" s="203">
        <v>348.60639822417306</v>
      </c>
      <c r="R279" s="198">
        <f t="shared" si="71"/>
        <v>1.6591773245765641E-2</v>
      </c>
      <c r="S279" s="198">
        <f t="shared" si="72"/>
        <v>2.5707674234684907E-2</v>
      </c>
      <c r="T279" s="201">
        <v>3011</v>
      </c>
      <c r="U279" s="217">
        <f>SUMIFS([1]okt20!$U$7:$U$362,[1]okt20!$B$7:$B$362,B279)</f>
        <v>63646</v>
      </c>
      <c r="V279" s="4">
        <f>SUMIFS([1]okt20!$V$7:$V$362,[1]okt20!$B$7:$B$362,B279)</f>
        <v>20949.967083607637</v>
      </c>
      <c r="Y279" s="44"/>
      <c r="Z279" s="44"/>
      <c r="AA279" s="44"/>
      <c r="AB279" s="44"/>
    </row>
    <row r="280" spans="2:28">
      <c r="B280" s="3">
        <v>4646</v>
      </c>
      <c r="C280" t="s">
        <v>300</v>
      </c>
      <c r="D280" s="207">
        <v>53703</v>
      </c>
      <c r="E280" s="37">
        <f t="shared" si="68"/>
        <v>19165.95289079229</v>
      </c>
      <c r="F280" s="177">
        <f t="shared" si="69"/>
        <v>0.76356584275996564</v>
      </c>
      <c r="G280" s="38">
        <f t="shared" si="59"/>
        <v>3560.7820562459551</v>
      </c>
      <c r="H280" s="38">
        <f t="shared" si="60"/>
        <v>9977.3113216011661</v>
      </c>
      <c r="I280" s="38">
        <f t="shared" si="61"/>
        <v>1198.6022283513964</v>
      </c>
      <c r="J280" s="39">
        <f t="shared" si="62"/>
        <v>3358.4834438406128</v>
      </c>
      <c r="K280" s="38">
        <f t="shared" si="63"/>
        <v>911.11120838459055</v>
      </c>
      <c r="L280" s="39">
        <f t="shared" si="64"/>
        <v>2552.9336058936228</v>
      </c>
      <c r="M280" s="35">
        <f t="shared" si="65"/>
        <v>12530.244927494788</v>
      </c>
      <c r="N280" s="35">
        <f t="shared" si="66"/>
        <v>66233.244927494787</v>
      </c>
      <c r="O280" s="35">
        <f t="shared" si="67"/>
        <v>23637.846155422834</v>
      </c>
      <c r="P280" s="36">
        <f t="shared" si="70"/>
        <v>0.94172473570917403</v>
      </c>
      <c r="Q280" s="203">
        <v>142.3316432494812</v>
      </c>
      <c r="R280" s="198">
        <f t="shared" si="71"/>
        <v>-7.4478187200923532E-5</v>
      </c>
      <c r="S280" s="198">
        <f t="shared" si="72"/>
        <v>-1.1494041605476974E-2</v>
      </c>
      <c r="T280" s="201">
        <v>2802</v>
      </c>
      <c r="U280" s="217">
        <f>SUMIFS([1]okt20!$U$7:$U$362,[1]okt20!$B$7:$B$362,B280)</f>
        <v>53707</v>
      </c>
      <c r="V280" s="4">
        <f>SUMIFS([1]okt20!$V$7:$V$362,[1]okt20!$B$7:$B$362,B280)</f>
        <v>19388.808664259926</v>
      </c>
      <c r="Y280" s="44"/>
      <c r="Z280" s="44"/>
      <c r="AA280" s="44"/>
      <c r="AB280" s="44"/>
    </row>
    <row r="281" spans="2:28">
      <c r="B281" s="3">
        <v>4647</v>
      </c>
      <c r="C281" t="s">
        <v>301</v>
      </c>
      <c r="D281" s="207">
        <v>503050</v>
      </c>
      <c r="E281" s="37">
        <f t="shared" si="68"/>
        <v>22834.770767135724</v>
      </c>
      <c r="F281" s="177">
        <f t="shared" si="69"/>
        <v>0.90973045193151592</v>
      </c>
      <c r="G281" s="38">
        <f t="shared" si="59"/>
        <v>1359.4913304398949</v>
      </c>
      <c r="H281" s="38">
        <f t="shared" si="60"/>
        <v>29949.594009590888</v>
      </c>
      <c r="I281" s="38">
        <f t="shared" si="61"/>
        <v>0</v>
      </c>
      <c r="J281" s="39">
        <f t="shared" si="62"/>
        <v>0</v>
      </c>
      <c r="K281" s="38">
        <f t="shared" si="63"/>
        <v>-287.49101996680582</v>
      </c>
      <c r="L281" s="39">
        <f t="shared" si="64"/>
        <v>-6333.4271698687317</v>
      </c>
      <c r="M281" s="35">
        <f t="shared" si="65"/>
        <v>23616.166839722158</v>
      </c>
      <c r="N281" s="35">
        <f t="shared" si="66"/>
        <v>526666.16683972219</v>
      </c>
      <c r="O281" s="35">
        <f t="shared" si="67"/>
        <v>23906.771077608817</v>
      </c>
      <c r="P281" s="36">
        <f t="shared" si="70"/>
        <v>0.95243862434378235</v>
      </c>
      <c r="Q281" s="203">
        <v>1118.2138531948658</v>
      </c>
      <c r="R281" s="198">
        <f t="shared" si="71"/>
        <v>-3.739072915882742E-3</v>
      </c>
      <c r="S281" s="198">
        <f t="shared" si="72"/>
        <v>-6.9499002342200541E-3</v>
      </c>
      <c r="T281" s="201">
        <v>22030</v>
      </c>
      <c r="U281" s="217">
        <f>SUMIFS([1]okt20!$U$7:$U$362,[1]okt20!$B$7:$B$362,B281)</f>
        <v>504938</v>
      </c>
      <c r="V281" s="4">
        <f>SUMIFS([1]okt20!$V$7:$V$362,[1]okt20!$B$7:$B$362,B281)</f>
        <v>22994.580809690786</v>
      </c>
      <c r="Y281" s="44"/>
      <c r="Z281" s="45"/>
      <c r="AA281" s="45"/>
      <c r="AB281" s="44"/>
    </row>
    <row r="282" spans="2:28">
      <c r="B282" s="3">
        <v>4648</v>
      </c>
      <c r="C282" t="s">
        <v>302</v>
      </c>
      <c r="D282" s="207">
        <v>90065</v>
      </c>
      <c r="E282" s="37">
        <f t="shared" si="68"/>
        <v>24818.13171672637</v>
      </c>
      <c r="F282" s="177">
        <f t="shared" si="69"/>
        <v>0.98874696019492447</v>
      </c>
      <c r="G282" s="38">
        <f t="shared" si="59"/>
        <v>169.4747606855075</v>
      </c>
      <c r="H282" s="38">
        <f t="shared" si="60"/>
        <v>615.0239065277068</v>
      </c>
      <c r="I282" s="38">
        <f t="shared" si="61"/>
        <v>0</v>
      </c>
      <c r="J282" s="39">
        <f t="shared" si="62"/>
        <v>0</v>
      </c>
      <c r="K282" s="38">
        <f t="shared" si="63"/>
        <v>-287.49101996680582</v>
      </c>
      <c r="L282" s="39">
        <f t="shared" si="64"/>
        <v>-1043.3049114595383</v>
      </c>
      <c r="M282" s="35">
        <f t="shared" si="65"/>
        <v>-428.28100493183149</v>
      </c>
      <c r="N282" s="35">
        <f t="shared" si="66"/>
        <v>89636.718995068164</v>
      </c>
      <c r="O282" s="35">
        <f t="shared" si="67"/>
        <v>24700.115457445074</v>
      </c>
      <c r="P282" s="36">
        <f t="shared" si="70"/>
        <v>0.9840452276491457</v>
      </c>
      <c r="Q282" s="203">
        <v>331.90507822261191</v>
      </c>
      <c r="R282" s="198">
        <f t="shared" si="71"/>
        <v>3.2526483463847706E-3</v>
      </c>
      <c r="S282" s="198">
        <f t="shared" si="72"/>
        <v>2.42631750133247E-2</v>
      </c>
      <c r="T282" s="201">
        <v>3629</v>
      </c>
      <c r="U282" s="217">
        <f>SUMIFS([1]okt20!$U$7:$U$362,[1]okt20!$B$7:$B$362,B282)</f>
        <v>89773</v>
      </c>
      <c r="V282" s="4">
        <f>SUMIFS([1]okt20!$V$7:$V$362,[1]okt20!$B$7:$B$362,B282)</f>
        <v>24230.229419703104</v>
      </c>
      <c r="Y282" s="44"/>
      <c r="Z282" s="44"/>
      <c r="AA282" s="44"/>
      <c r="AB282" s="44"/>
    </row>
    <row r="283" spans="2:28">
      <c r="B283" s="142">
        <v>4649</v>
      </c>
      <c r="C283" s="34" t="s">
        <v>303</v>
      </c>
      <c r="D283" s="207">
        <v>193834</v>
      </c>
      <c r="E283" s="37">
        <f t="shared" si="68"/>
        <v>20496.351908639102</v>
      </c>
      <c r="F283" s="177">
        <f t="shared" si="69"/>
        <v>0.81656854255045008</v>
      </c>
      <c r="G283" s="38">
        <f t="shared" si="59"/>
        <v>2762.5426455378679</v>
      </c>
      <c r="H283" s="38">
        <f t="shared" si="60"/>
        <v>26125.365798851617</v>
      </c>
      <c r="I283" s="38">
        <f t="shared" si="61"/>
        <v>732.96257210501221</v>
      </c>
      <c r="J283" s="39">
        <f t="shared" si="62"/>
        <v>6931.6270443971007</v>
      </c>
      <c r="K283" s="38">
        <f t="shared" si="63"/>
        <v>445.47155213820639</v>
      </c>
      <c r="L283" s="39">
        <f t="shared" si="64"/>
        <v>4212.8244685710179</v>
      </c>
      <c r="M283" s="35">
        <f t="shared" si="65"/>
        <v>30338.190267422637</v>
      </c>
      <c r="N283" s="35">
        <f t="shared" si="66"/>
        <v>224172.19026742264</v>
      </c>
      <c r="O283" s="35">
        <f t="shared" si="67"/>
        <v>23704.366106315178</v>
      </c>
      <c r="P283" s="36">
        <f t="shared" si="70"/>
        <v>0.9443748706986983</v>
      </c>
      <c r="Q283" s="203">
        <v>-302.94589571367396</v>
      </c>
      <c r="R283" s="198">
        <f t="shared" si="71"/>
        <v>-1.6059922215275971E-2</v>
      </c>
      <c r="S283" s="198">
        <f t="shared" si="72"/>
        <v>-2.063783946414232E-2</v>
      </c>
      <c r="T283" s="201">
        <v>9457</v>
      </c>
      <c r="U283" s="217">
        <f>SUMIFS([1]okt20!$U$7:$U$362,[1]okt20!$B$7:$B$362,B283)</f>
        <v>196997.76884422111</v>
      </c>
      <c r="V283" s="4">
        <f>SUMIFS([1]okt20!$V$7:$V$362,[1]okt20!$B$7:$B$362,B283)</f>
        <v>20928.266104772243</v>
      </c>
      <c r="W283" s="4"/>
      <c r="X283" s="145"/>
      <c r="Y283" s="45"/>
      <c r="Z283" s="45"/>
      <c r="AA283" s="45"/>
      <c r="AB283" s="44"/>
    </row>
    <row r="284" spans="2:28">
      <c r="B284" s="3">
        <v>4650</v>
      </c>
      <c r="C284" t="s">
        <v>304</v>
      </c>
      <c r="D284" s="207">
        <v>122769</v>
      </c>
      <c r="E284" s="37">
        <f t="shared" si="68"/>
        <v>20971.814144174925</v>
      </c>
      <c r="F284" s="177">
        <f t="shared" si="69"/>
        <v>0.83551081610429268</v>
      </c>
      <c r="G284" s="38">
        <f t="shared" si="59"/>
        <v>2477.2653042163743</v>
      </c>
      <c r="H284" s="38">
        <f t="shared" si="60"/>
        <v>14501.911090882655</v>
      </c>
      <c r="I284" s="38">
        <f t="shared" si="61"/>
        <v>566.55078966747442</v>
      </c>
      <c r="J284" s="39">
        <f t="shared" si="62"/>
        <v>3316.588322713395</v>
      </c>
      <c r="K284" s="38">
        <f t="shared" si="63"/>
        <v>279.0597697006686</v>
      </c>
      <c r="L284" s="39">
        <f t="shared" si="64"/>
        <v>1633.615891827714</v>
      </c>
      <c r="M284" s="35">
        <f t="shared" si="65"/>
        <v>16135.526982710369</v>
      </c>
      <c r="N284" s="35">
        <f t="shared" si="66"/>
        <v>138904.52698271038</v>
      </c>
      <c r="O284" s="35">
        <f t="shared" si="67"/>
        <v>23728.139218091968</v>
      </c>
      <c r="P284" s="36">
        <f t="shared" si="70"/>
        <v>0.94532198437639048</v>
      </c>
      <c r="Q284" s="203">
        <v>-117.47839415331509</v>
      </c>
      <c r="R284" s="198">
        <f t="shared" si="71"/>
        <v>-2.5982990066960743E-2</v>
      </c>
      <c r="S284" s="198">
        <f t="shared" si="72"/>
        <v>-2.8977917668394602E-2</v>
      </c>
      <c r="T284" s="201">
        <v>5854</v>
      </c>
      <c r="U284" s="217">
        <f>SUMIFS([1]okt20!$U$7:$U$362,[1]okt20!$B$7:$B$362,B284)</f>
        <v>126044</v>
      </c>
      <c r="V284" s="4">
        <f>SUMIFS([1]okt20!$V$7:$V$362,[1]okt20!$B$7:$B$362,B284)</f>
        <v>21597.66963673749</v>
      </c>
      <c r="W284" s="4"/>
      <c r="X284" s="4"/>
      <c r="Y284" s="44"/>
      <c r="Z284" s="44"/>
      <c r="AA284" s="44"/>
      <c r="AB284" s="44"/>
    </row>
    <row r="285" spans="2:28">
      <c r="B285" s="3">
        <v>4651</v>
      </c>
      <c r="C285" t="s">
        <v>305</v>
      </c>
      <c r="D285" s="207">
        <v>148381</v>
      </c>
      <c r="E285" s="37">
        <f t="shared" si="68"/>
        <v>20810.799438990183</v>
      </c>
      <c r="F285" s="177">
        <f t="shared" si="69"/>
        <v>0.82909603830734835</v>
      </c>
      <c r="G285" s="38">
        <f t="shared" si="59"/>
        <v>2573.8741273272194</v>
      </c>
      <c r="H285" s="38">
        <f t="shared" si="60"/>
        <v>18351.722527843074</v>
      </c>
      <c r="I285" s="38">
        <f t="shared" si="61"/>
        <v>622.90593648213394</v>
      </c>
      <c r="J285" s="39">
        <f t="shared" si="62"/>
        <v>4441.3193271176151</v>
      </c>
      <c r="K285" s="38">
        <f t="shared" si="63"/>
        <v>335.41491651532812</v>
      </c>
      <c r="L285" s="39">
        <f t="shared" si="64"/>
        <v>2391.5083547542895</v>
      </c>
      <c r="M285" s="35">
        <f t="shared" si="65"/>
        <v>20743.230882597363</v>
      </c>
      <c r="N285" s="35">
        <f t="shared" si="66"/>
        <v>169124.23088259736</v>
      </c>
      <c r="O285" s="35">
        <f t="shared" si="67"/>
        <v>23720.088482832729</v>
      </c>
      <c r="P285" s="36">
        <f t="shared" si="70"/>
        <v>0.94500124548654318</v>
      </c>
      <c r="Q285" s="203">
        <v>248.33326779755589</v>
      </c>
      <c r="R285" s="198">
        <f t="shared" si="71"/>
        <v>1.018687175335627E-3</v>
      </c>
      <c r="S285" s="198">
        <f t="shared" si="72"/>
        <v>6.2133143037350087E-3</v>
      </c>
      <c r="T285" s="201">
        <v>7130</v>
      </c>
      <c r="U285" s="217">
        <f>SUMIFS([1]okt20!$U$7:$U$362,[1]okt20!$B$7:$B$362,B285)</f>
        <v>148230</v>
      </c>
      <c r="V285" s="4">
        <f>SUMIFS([1]okt20!$V$7:$V$362,[1]okt20!$B$7:$B$362,B285)</f>
        <v>20682.293846797824</v>
      </c>
      <c r="W285" s="4"/>
      <c r="X285" s="4"/>
      <c r="Y285" s="44"/>
      <c r="Z285" s="44"/>
      <c r="AA285" s="44"/>
      <c r="AB285" s="44"/>
    </row>
    <row r="286" spans="2:28" ht="27.95" customHeight="1">
      <c r="B286" s="3">
        <v>5001</v>
      </c>
      <c r="C286" t="s">
        <v>306</v>
      </c>
      <c r="D286" s="207">
        <v>5107904</v>
      </c>
      <c r="E286" s="37">
        <f t="shared" si="68"/>
        <v>24896.808878793934</v>
      </c>
      <c r="F286" s="177">
        <f t="shared" si="69"/>
        <v>0.99188143484914026</v>
      </c>
      <c r="G286" s="38">
        <f t="shared" si="59"/>
        <v>122.2684634449688</v>
      </c>
      <c r="H286" s="38">
        <f t="shared" si="60"/>
        <v>25084.964765760134</v>
      </c>
      <c r="I286" s="38">
        <f t="shared" si="61"/>
        <v>0</v>
      </c>
      <c r="J286" s="39">
        <f t="shared" si="62"/>
        <v>0</v>
      </c>
      <c r="K286" s="38">
        <f t="shared" si="63"/>
        <v>-287.49101996680582</v>
      </c>
      <c r="L286" s="39">
        <f t="shared" si="64"/>
        <v>-58982.520129449782</v>
      </c>
      <c r="M286" s="35">
        <f t="shared" si="65"/>
        <v>-33897.555363689651</v>
      </c>
      <c r="N286" s="35">
        <f t="shared" si="66"/>
        <v>5074006.4446363105</v>
      </c>
      <c r="O286" s="35">
        <f t="shared" si="67"/>
        <v>24731.586322272098</v>
      </c>
      <c r="P286" s="36">
        <f t="shared" si="70"/>
        <v>0.98529901751083193</v>
      </c>
      <c r="Q286" s="203">
        <v>12051.017901180712</v>
      </c>
      <c r="R286" s="198">
        <f t="shared" si="71"/>
        <v>-8.6675294086594554E-3</v>
      </c>
      <c r="S286" s="198">
        <f t="shared" si="72"/>
        <v>-2.2815409259760524E-2</v>
      </c>
      <c r="T286" s="201">
        <v>205163</v>
      </c>
      <c r="U286" s="217">
        <f>SUMIFS([1]okt20!$U$7:$U$362,[1]okt20!$B$7:$B$362,B286)</f>
        <v>5152564</v>
      </c>
      <c r="V286" s="4">
        <f>SUMIFS([1]okt20!$V$7:$V$362,[1]okt20!$B$7:$B$362,B286)</f>
        <v>25478.102207827527</v>
      </c>
      <c r="W286" s="4"/>
      <c r="X286" s="4"/>
      <c r="Y286" s="44"/>
      <c r="Z286" s="45"/>
      <c r="AA286" s="45"/>
      <c r="AB286" s="44"/>
    </row>
    <row r="287" spans="2:28">
      <c r="B287" s="142">
        <v>5006</v>
      </c>
      <c r="C287" s="34" t="s">
        <v>307</v>
      </c>
      <c r="D287" s="207">
        <v>452280</v>
      </c>
      <c r="E287" s="37">
        <f t="shared" si="68"/>
        <v>18568.789259761055</v>
      </c>
      <c r="F287" s="177">
        <f t="shared" si="69"/>
        <v>0.73977502193346623</v>
      </c>
      <c r="G287" s="38">
        <f t="shared" ref="G287:G350" si="73">($E$363-E287)*0.6</f>
        <v>3919.0802348646957</v>
      </c>
      <c r="H287" s="38">
        <f t="shared" ref="H287:H350" si="74">G287*T287/1000</f>
        <v>95457.037280599397</v>
      </c>
      <c r="I287" s="38">
        <f t="shared" ref="I287:I350" si="75">IF(E287&lt;E$363*0.9,(E$363*0.9-E287)*0.35,0)</f>
        <v>1407.6094992123287</v>
      </c>
      <c r="J287" s="39">
        <f t="shared" ref="J287:J350" si="76">I287*T287/1000</f>
        <v>34285.144572314697</v>
      </c>
      <c r="K287" s="38">
        <f t="shared" ref="K287:K350" si="77">I287+J$365</f>
        <v>1120.1184792455228</v>
      </c>
      <c r="L287" s="39">
        <f t="shared" ref="L287:L350" si="78">K287*T287/1000</f>
        <v>27282.7257989832</v>
      </c>
      <c r="M287" s="35">
        <f t="shared" ref="M287:M350" si="79">H287+L287</f>
        <v>122739.7630795826</v>
      </c>
      <c r="N287" s="35">
        <f t="shared" ref="N287:N350" si="80">D287+M287</f>
        <v>575019.7630795826</v>
      </c>
      <c r="O287" s="35">
        <f t="shared" ref="O287:O350" si="81">N287/T287*1000</f>
        <v>23607.987973871273</v>
      </c>
      <c r="P287" s="36">
        <f t="shared" si="70"/>
        <v>0.94053519466784907</v>
      </c>
      <c r="Q287" s="203">
        <v>3849.9799374116701</v>
      </c>
      <c r="R287" s="198">
        <f t="shared" si="71"/>
        <v>-6.95877912673434E-3</v>
      </c>
      <c r="S287" s="198">
        <f t="shared" si="72"/>
        <v>-2.2701992359256268E-3</v>
      </c>
      <c r="T287" s="201">
        <v>24357</v>
      </c>
      <c r="U287" s="217">
        <f>SUMIFS([1]okt20!$U$7:$U$362,[1]okt20!$B$7:$B$362,B287)</f>
        <v>455449.37158023682</v>
      </c>
      <c r="V287" s="4">
        <f>SUMIFS([1]okt20!$V$7:$V$362,[1]okt20!$B$7:$B$362,B287)</f>
        <v>18611.040028613796</v>
      </c>
      <c r="W287" s="4"/>
      <c r="X287" s="145"/>
      <c r="Y287" s="45"/>
      <c r="Z287" s="45"/>
      <c r="AA287" s="45"/>
      <c r="AB287" s="146"/>
    </row>
    <row r="288" spans="2:28">
      <c r="B288" s="142">
        <v>5007</v>
      </c>
      <c r="C288" s="34" t="s">
        <v>308</v>
      </c>
      <c r="D288" s="207">
        <v>300732</v>
      </c>
      <c r="E288" s="37">
        <f t="shared" si="68"/>
        <v>19746.027577150362</v>
      </c>
      <c r="F288" s="177">
        <f t="shared" si="69"/>
        <v>0.78667584513117639</v>
      </c>
      <c r="G288" s="38">
        <f t="shared" si="73"/>
        <v>3212.7372444311118</v>
      </c>
      <c r="H288" s="38">
        <f t="shared" si="74"/>
        <v>48929.988232685835</v>
      </c>
      <c r="I288" s="38">
        <f t="shared" si="75"/>
        <v>995.57608812607134</v>
      </c>
      <c r="J288" s="39">
        <f t="shared" si="76"/>
        <v>15162.623822160067</v>
      </c>
      <c r="K288" s="38">
        <f t="shared" si="77"/>
        <v>708.08506815926557</v>
      </c>
      <c r="L288" s="39">
        <f t="shared" si="78"/>
        <v>10784.135588065616</v>
      </c>
      <c r="M288" s="35">
        <f t="shared" si="79"/>
        <v>59714.123820751454</v>
      </c>
      <c r="N288" s="35">
        <f t="shared" si="80"/>
        <v>360446.12382075144</v>
      </c>
      <c r="O288" s="35">
        <f t="shared" si="81"/>
        <v>23666.849889740737</v>
      </c>
      <c r="P288" s="36">
        <f t="shared" si="70"/>
        <v>0.9428802358277345</v>
      </c>
      <c r="Q288" s="203">
        <v>1758.122814664348</v>
      </c>
      <c r="R288" s="198">
        <f t="shared" si="71"/>
        <v>-6.1742226698715758E-3</v>
      </c>
      <c r="S288" s="198">
        <f t="shared" si="72"/>
        <v>1.3300428844925066E-3</v>
      </c>
      <c r="T288" s="201">
        <v>15230</v>
      </c>
      <c r="U288" s="217">
        <f>SUMIFS([1]okt20!$U$7:$U$362,[1]okt20!$B$7:$B$362,B288)</f>
        <v>302600.32176656154</v>
      </c>
      <c r="V288" s="4">
        <f>SUMIFS([1]okt20!$V$7:$V$362,[1]okt20!$B$7:$B$362,B288)</f>
        <v>19719.799398277064</v>
      </c>
      <c r="W288" s="4"/>
      <c r="X288" s="145"/>
      <c r="Y288" s="45"/>
      <c r="Z288" s="45"/>
      <c r="AA288" s="45"/>
      <c r="AB288" s="44"/>
    </row>
    <row r="289" spans="2:28">
      <c r="B289" s="3">
        <v>5014</v>
      </c>
      <c r="C289" t="s">
        <v>309</v>
      </c>
      <c r="D289" s="207">
        <v>161098</v>
      </c>
      <c r="E289" s="37">
        <f t="shared" si="68"/>
        <v>31275.092215103865</v>
      </c>
      <c r="F289" s="177">
        <f t="shared" si="69"/>
        <v>1.2459903392590586</v>
      </c>
      <c r="G289" s="38">
        <f t="shared" si="73"/>
        <v>-3704.7015383409894</v>
      </c>
      <c r="H289" s="38">
        <f t="shared" si="74"/>
        <v>-19082.917623994435</v>
      </c>
      <c r="I289" s="38">
        <f t="shared" si="75"/>
        <v>0</v>
      </c>
      <c r="J289" s="39">
        <f t="shared" si="76"/>
        <v>0</v>
      </c>
      <c r="K289" s="38">
        <f t="shared" si="77"/>
        <v>-287.49101996680582</v>
      </c>
      <c r="L289" s="39">
        <f t="shared" si="78"/>
        <v>-1480.8662438490167</v>
      </c>
      <c r="M289" s="35">
        <f t="shared" si="79"/>
        <v>-20563.783867843453</v>
      </c>
      <c r="N289" s="35">
        <f t="shared" si="80"/>
        <v>140534.21613215655</v>
      </c>
      <c r="O289" s="35">
        <f t="shared" si="81"/>
        <v>27282.899656796068</v>
      </c>
      <c r="P289" s="36">
        <f t="shared" si="70"/>
        <v>1.0869425792747991</v>
      </c>
      <c r="Q289" s="203">
        <v>-1958.2374599270697</v>
      </c>
      <c r="R289" s="36">
        <f t="shared" si="71"/>
        <v>5.0784856879039705E-3</v>
      </c>
      <c r="S289" s="36">
        <f t="shared" si="72"/>
        <v>-1.1116721905203301E-2</v>
      </c>
      <c r="T289" s="201">
        <v>5151</v>
      </c>
      <c r="U289" s="217">
        <f>SUMIFS([1]okt20!$U$7:$U$362,[1]okt20!$B$7:$B$362,B289)</f>
        <v>160284</v>
      </c>
      <c r="V289" s="4">
        <f>SUMIFS([1]okt20!$V$7:$V$362,[1]okt20!$B$7:$B$362,B289)</f>
        <v>31626.6771902131</v>
      </c>
      <c r="Y289" s="44"/>
      <c r="Z289" s="44"/>
      <c r="AA289" s="44"/>
      <c r="AB289" s="44"/>
    </row>
    <row r="290" spans="2:28">
      <c r="B290" s="3">
        <v>5020</v>
      </c>
      <c r="C290" t="s">
        <v>310</v>
      </c>
      <c r="D290" s="207">
        <v>17317</v>
      </c>
      <c r="E290" s="37">
        <f t="shared" si="68"/>
        <v>18266.877637130801</v>
      </c>
      <c r="F290" s="177">
        <f t="shared" si="69"/>
        <v>0.72774695299860781</v>
      </c>
      <c r="G290" s="38">
        <f t="shared" si="73"/>
        <v>4100.2272084428487</v>
      </c>
      <c r="H290" s="38">
        <f t="shared" si="74"/>
        <v>3887.0153936038205</v>
      </c>
      <c r="I290" s="38">
        <f t="shared" si="75"/>
        <v>1513.2785671329175</v>
      </c>
      <c r="J290" s="39">
        <f t="shared" si="76"/>
        <v>1434.5880816420058</v>
      </c>
      <c r="K290" s="38">
        <f t="shared" si="77"/>
        <v>1225.7875471661116</v>
      </c>
      <c r="L290" s="39">
        <f t="shared" si="78"/>
        <v>1162.0465947134737</v>
      </c>
      <c r="M290" s="35">
        <f t="shared" si="79"/>
        <v>5049.061988317294</v>
      </c>
      <c r="N290" s="35">
        <f t="shared" si="80"/>
        <v>22366.061988317295</v>
      </c>
      <c r="O290" s="35">
        <f t="shared" si="81"/>
        <v>23592.892392739763</v>
      </c>
      <c r="P290" s="36">
        <f t="shared" si="70"/>
        <v>0.93993379122110621</v>
      </c>
      <c r="Q290" s="203">
        <v>104.09314696662932</v>
      </c>
      <c r="R290" s="36">
        <f t="shared" si="71"/>
        <v>-2.7953971372438956E-2</v>
      </c>
      <c r="S290" s="36">
        <f t="shared" si="72"/>
        <v>-2.8979336381539815E-2</v>
      </c>
      <c r="T290" s="201">
        <v>948</v>
      </c>
      <c r="U290" s="217">
        <f>SUMIFS([1]okt20!$U$7:$U$362,[1]okt20!$B$7:$B$362,B290)</f>
        <v>17815</v>
      </c>
      <c r="V290" s="4">
        <f>SUMIFS([1]okt20!$V$7:$V$362,[1]okt20!$B$7:$B$362,B290)</f>
        <v>18812.038014783528</v>
      </c>
      <c r="Y290" s="44"/>
      <c r="Z290" s="44"/>
      <c r="AA290" s="44"/>
      <c r="AB290" s="44"/>
    </row>
    <row r="291" spans="2:28">
      <c r="B291" s="3">
        <v>5021</v>
      </c>
      <c r="C291" t="s">
        <v>311</v>
      </c>
      <c r="D291" s="207">
        <v>147743</v>
      </c>
      <c r="E291" s="37">
        <f t="shared" si="68"/>
        <v>21103.128124553634</v>
      </c>
      <c r="F291" s="177">
        <f t="shared" si="69"/>
        <v>0.84074232588965814</v>
      </c>
      <c r="G291" s="38">
        <f t="shared" si="73"/>
        <v>2398.4769159891489</v>
      </c>
      <c r="H291" s="38">
        <f t="shared" si="74"/>
        <v>16791.736888840031</v>
      </c>
      <c r="I291" s="38">
        <f t="shared" si="75"/>
        <v>520.59089653492629</v>
      </c>
      <c r="J291" s="39">
        <f t="shared" si="76"/>
        <v>3644.656866641019</v>
      </c>
      <c r="K291" s="38">
        <f t="shared" si="77"/>
        <v>233.09987656812046</v>
      </c>
      <c r="L291" s="39">
        <f t="shared" si="78"/>
        <v>1631.9322358534112</v>
      </c>
      <c r="M291" s="35">
        <f t="shared" si="79"/>
        <v>18423.669124693442</v>
      </c>
      <c r="N291" s="35">
        <f t="shared" si="80"/>
        <v>166166.66912469344</v>
      </c>
      <c r="O291" s="35">
        <f t="shared" si="81"/>
        <v>23734.704917110903</v>
      </c>
      <c r="P291" s="36">
        <f t="shared" si="70"/>
        <v>0.94558355986565867</v>
      </c>
      <c r="Q291" s="203">
        <v>-288.10282498587185</v>
      </c>
      <c r="R291" s="36">
        <f t="shared" si="71"/>
        <v>1.9036714649303711E-2</v>
      </c>
      <c r="S291" s="36">
        <f t="shared" si="72"/>
        <v>1.5252261773874124E-2</v>
      </c>
      <c r="T291" s="201">
        <v>7001</v>
      </c>
      <c r="U291" s="217">
        <f>SUMIFS([1]okt20!$U$7:$U$362,[1]okt20!$B$7:$B$362,B291)</f>
        <v>144983</v>
      </c>
      <c r="V291" s="4">
        <f>SUMIFS([1]okt20!$V$7:$V$362,[1]okt20!$B$7:$B$362,B291)</f>
        <v>20786.093189964158</v>
      </c>
      <c r="Y291" s="44"/>
      <c r="Z291" s="44"/>
    </row>
    <row r="292" spans="2:28">
      <c r="B292" s="3">
        <v>5022</v>
      </c>
      <c r="C292" t="s">
        <v>312</v>
      </c>
      <c r="D292" s="207">
        <v>47877</v>
      </c>
      <c r="E292" s="37">
        <f t="shared" si="68"/>
        <v>19258.648431214802</v>
      </c>
      <c r="F292" s="177">
        <f t="shared" si="69"/>
        <v>0.76725880542381564</v>
      </c>
      <c r="G292" s="38">
        <f t="shared" si="73"/>
        <v>3505.1647319924477</v>
      </c>
      <c r="H292" s="38">
        <f t="shared" si="74"/>
        <v>8713.8395237332243</v>
      </c>
      <c r="I292" s="38">
        <f t="shared" si="75"/>
        <v>1166.1587892035172</v>
      </c>
      <c r="J292" s="39">
        <f t="shared" si="76"/>
        <v>2899.0707499599439</v>
      </c>
      <c r="K292" s="38">
        <f t="shared" si="77"/>
        <v>878.66776923671137</v>
      </c>
      <c r="L292" s="39">
        <f t="shared" si="78"/>
        <v>2184.3680743224645</v>
      </c>
      <c r="M292" s="35">
        <f t="shared" si="79"/>
        <v>10898.207598055689</v>
      </c>
      <c r="N292" s="35">
        <f t="shared" si="80"/>
        <v>58775.207598055691</v>
      </c>
      <c r="O292" s="35">
        <f t="shared" si="81"/>
        <v>23642.480932443963</v>
      </c>
      <c r="P292" s="36">
        <f t="shared" si="70"/>
        <v>0.94190938384236667</v>
      </c>
      <c r="Q292" s="203">
        <v>572.18392759393282</v>
      </c>
      <c r="R292" s="36">
        <f t="shared" si="71"/>
        <v>-1.8794637263500814E-4</v>
      </c>
      <c r="S292" s="36">
        <f t="shared" si="72"/>
        <v>5.8447088181978555E-3</v>
      </c>
      <c r="T292" s="201">
        <v>2486</v>
      </c>
      <c r="U292" s="217">
        <f>SUMIFS([1]okt20!$U$7:$U$362,[1]okt20!$B$7:$B$362,B292)</f>
        <v>47886</v>
      </c>
      <c r="V292" s="4">
        <f>SUMIFS([1]okt20!$V$7:$V$362,[1]okt20!$B$7:$B$362,B292)</f>
        <v>19146.741303478608</v>
      </c>
      <c r="Y292" s="44"/>
      <c r="Z292" s="44"/>
    </row>
    <row r="293" spans="2:28">
      <c r="B293" s="3">
        <v>5025</v>
      </c>
      <c r="C293" t="s">
        <v>313</v>
      </c>
      <c r="D293" s="207">
        <v>119016</v>
      </c>
      <c r="E293" s="37">
        <f t="shared" si="68"/>
        <v>21325.210535746282</v>
      </c>
      <c r="F293" s="177">
        <f t="shared" si="69"/>
        <v>0.84959002286724739</v>
      </c>
      <c r="G293" s="38">
        <f t="shared" si="73"/>
        <v>2265.2274692735596</v>
      </c>
      <c r="H293" s="38">
        <f t="shared" si="74"/>
        <v>12642.234506015737</v>
      </c>
      <c r="I293" s="38">
        <f t="shared" si="75"/>
        <v>442.86205261749927</v>
      </c>
      <c r="J293" s="39">
        <f t="shared" si="76"/>
        <v>2471.6131156582637</v>
      </c>
      <c r="K293" s="38">
        <f t="shared" si="77"/>
        <v>155.37103265069345</v>
      </c>
      <c r="L293" s="39">
        <f t="shared" si="78"/>
        <v>867.12573322352011</v>
      </c>
      <c r="M293" s="35">
        <f t="shared" si="79"/>
        <v>13509.360239239257</v>
      </c>
      <c r="N293" s="35">
        <f t="shared" si="80"/>
        <v>132525.36023923926</v>
      </c>
      <c r="O293" s="35">
        <f t="shared" si="81"/>
        <v>23745.809037670537</v>
      </c>
      <c r="P293" s="36">
        <f t="shared" si="70"/>
        <v>0.94602594471453816</v>
      </c>
      <c r="Q293" s="203">
        <v>284.0859211189545</v>
      </c>
      <c r="R293" s="36">
        <f t="shared" si="71"/>
        <v>-1.07144341465442E-2</v>
      </c>
      <c r="S293" s="36">
        <f t="shared" si="72"/>
        <v>-5.5739071066319102E-3</v>
      </c>
      <c r="T293" s="201">
        <v>5581</v>
      </c>
      <c r="U293" s="217">
        <f>SUMIFS([1]okt20!$U$7:$U$362,[1]okt20!$B$7:$B$362,B293)</f>
        <v>120305</v>
      </c>
      <c r="V293" s="4">
        <f>SUMIFS([1]okt20!$V$7:$V$362,[1]okt20!$B$7:$B$362,B293)</f>
        <v>21444.741532976826</v>
      </c>
      <c r="Y293" s="44"/>
      <c r="Z293" s="44"/>
    </row>
    <row r="294" spans="2:28">
      <c r="B294" s="3">
        <v>5026</v>
      </c>
      <c r="C294" t="s">
        <v>314</v>
      </c>
      <c r="D294" s="207">
        <v>35950</v>
      </c>
      <c r="E294" s="37">
        <f t="shared" si="68"/>
        <v>18147.400302877333</v>
      </c>
      <c r="F294" s="177">
        <f t="shared" si="69"/>
        <v>0.72298701166202073</v>
      </c>
      <c r="G294" s="38">
        <f t="shared" si="73"/>
        <v>4171.9136089949288</v>
      </c>
      <c r="H294" s="38">
        <f t="shared" si="74"/>
        <v>8264.5608594189544</v>
      </c>
      <c r="I294" s="38">
        <f t="shared" si="75"/>
        <v>1555.0956341216315</v>
      </c>
      <c r="J294" s="39">
        <f t="shared" si="76"/>
        <v>3080.6444511949521</v>
      </c>
      <c r="K294" s="38">
        <f t="shared" si="77"/>
        <v>1267.6046141548256</v>
      </c>
      <c r="L294" s="39">
        <f t="shared" si="78"/>
        <v>2511.1247406407097</v>
      </c>
      <c r="M294" s="35">
        <f t="shared" si="79"/>
        <v>10775.685600059664</v>
      </c>
      <c r="N294" s="35">
        <f t="shared" si="80"/>
        <v>46725.68560005966</v>
      </c>
      <c r="O294" s="35">
        <f t="shared" si="81"/>
        <v>23586.918526027086</v>
      </c>
      <c r="P294" s="36">
        <f t="shared" si="70"/>
        <v>0.93969579415427673</v>
      </c>
      <c r="Q294" s="203">
        <v>254.84612251149701</v>
      </c>
      <c r="R294" s="36">
        <f t="shared" si="71"/>
        <v>-6.9492703266157052E-4</v>
      </c>
      <c r="S294" s="36">
        <f t="shared" si="72"/>
        <v>2.1500642483018768E-2</v>
      </c>
      <c r="T294" s="201">
        <v>1981</v>
      </c>
      <c r="U294" s="217">
        <f>SUMIFS([1]okt20!$U$7:$U$362,[1]okt20!$B$7:$B$362,B294)</f>
        <v>35975</v>
      </c>
      <c r="V294" s="4">
        <f>SUMIFS([1]okt20!$V$7:$V$362,[1]okt20!$B$7:$B$362,B294)</f>
        <v>17765.432098765432</v>
      </c>
      <c r="Y294" s="44"/>
      <c r="Z294" s="44"/>
    </row>
    <row r="295" spans="2:28">
      <c r="B295" s="3">
        <v>5027</v>
      </c>
      <c r="C295" t="s">
        <v>315</v>
      </c>
      <c r="D295" s="207">
        <v>112029</v>
      </c>
      <c r="E295" s="37">
        <f t="shared" si="68"/>
        <v>17959.121513305548</v>
      </c>
      <c r="F295" s="177">
        <f t="shared" si="69"/>
        <v>0.71548604088053291</v>
      </c>
      <c r="G295" s="38">
        <f t="shared" si="73"/>
        <v>4284.8808827379999</v>
      </c>
      <c r="H295" s="38">
        <f t="shared" si="74"/>
        <v>26729.086946519645</v>
      </c>
      <c r="I295" s="38">
        <f t="shared" si="75"/>
        <v>1620.9932104717561</v>
      </c>
      <c r="J295" s="39">
        <f t="shared" si="76"/>
        <v>10111.755646922815</v>
      </c>
      <c r="K295" s="38">
        <f t="shared" si="77"/>
        <v>1333.5021905049502</v>
      </c>
      <c r="L295" s="39">
        <f t="shared" si="78"/>
        <v>8318.3866643698784</v>
      </c>
      <c r="M295" s="35">
        <f t="shared" si="79"/>
        <v>35047.473610889523</v>
      </c>
      <c r="N295" s="35">
        <f t="shared" si="80"/>
        <v>147076.47361088952</v>
      </c>
      <c r="O295" s="35">
        <f t="shared" si="81"/>
        <v>23577.504586548497</v>
      </c>
      <c r="P295" s="36">
        <f t="shared" si="70"/>
        <v>0.9393207456152024</v>
      </c>
      <c r="Q295" s="203">
        <v>329.98718436481431</v>
      </c>
      <c r="R295" s="36">
        <f t="shared" si="71"/>
        <v>-1.1590688219402811E-3</v>
      </c>
      <c r="S295" s="36">
        <f t="shared" si="72"/>
        <v>1.2190704362966491E-4</v>
      </c>
      <c r="T295" s="201">
        <v>6238</v>
      </c>
      <c r="U295" s="217">
        <f>SUMIFS([1]okt20!$U$7:$U$362,[1]okt20!$B$7:$B$362,B295)</f>
        <v>112159</v>
      </c>
      <c r="V295" s="4">
        <f>SUMIFS([1]okt20!$V$7:$V$362,[1]okt20!$B$7:$B$362,B295)</f>
        <v>17956.932436759525</v>
      </c>
      <c r="Y295" s="44"/>
      <c r="Z295" s="44"/>
    </row>
    <row r="296" spans="2:28">
      <c r="B296" s="3">
        <v>5028</v>
      </c>
      <c r="C296" t="s">
        <v>316</v>
      </c>
      <c r="D296" s="207">
        <v>330496</v>
      </c>
      <c r="E296" s="37">
        <f t="shared" si="68"/>
        <v>19751.150421323135</v>
      </c>
      <c r="F296" s="177">
        <f t="shared" si="69"/>
        <v>0.78687993771401843</v>
      </c>
      <c r="G296" s="38">
        <f t="shared" si="73"/>
        <v>3209.6635379274485</v>
      </c>
      <c r="H296" s="38">
        <f t="shared" si="74"/>
        <v>53707.299980139993</v>
      </c>
      <c r="I296" s="38">
        <f t="shared" si="75"/>
        <v>993.78309266560098</v>
      </c>
      <c r="J296" s="39">
        <f t="shared" si="76"/>
        <v>16628.972489573502</v>
      </c>
      <c r="K296" s="38">
        <f t="shared" si="77"/>
        <v>706.29207269879521</v>
      </c>
      <c r="L296" s="39">
        <f t="shared" si="78"/>
        <v>11818.385252468939</v>
      </c>
      <c r="M296" s="35">
        <f t="shared" si="79"/>
        <v>65525.685232608928</v>
      </c>
      <c r="N296" s="35">
        <f t="shared" si="80"/>
        <v>396021.68523260893</v>
      </c>
      <c r="O296" s="35">
        <f t="shared" si="81"/>
        <v>23667.106031949377</v>
      </c>
      <c r="P296" s="36">
        <f t="shared" si="70"/>
        <v>0.94289044045687664</v>
      </c>
      <c r="Q296" s="203">
        <v>2277.9154305828852</v>
      </c>
      <c r="R296" s="36">
        <f t="shared" si="71"/>
        <v>-1.289376457903367E-2</v>
      </c>
      <c r="S296" s="36">
        <f t="shared" si="72"/>
        <v>-2.2981326059759506E-2</v>
      </c>
      <c r="T296" s="201">
        <v>16733</v>
      </c>
      <c r="U296" s="217">
        <f>SUMIFS([1]okt20!$U$7:$U$362,[1]okt20!$B$7:$B$362,B296)</f>
        <v>334813</v>
      </c>
      <c r="V296" s="4">
        <f>SUMIFS([1]okt20!$V$7:$V$362,[1]okt20!$B$7:$B$362,B296)</f>
        <v>20215.734814635915</v>
      </c>
      <c r="Y296" s="44"/>
      <c r="Z296" s="44"/>
    </row>
    <row r="297" spans="2:28">
      <c r="B297" s="3">
        <v>5029</v>
      </c>
      <c r="C297" t="s">
        <v>317</v>
      </c>
      <c r="D297" s="207">
        <v>160547</v>
      </c>
      <c r="E297" s="37">
        <f t="shared" si="68"/>
        <v>19284.924924924926</v>
      </c>
      <c r="F297" s="177">
        <f t="shared" si="69"/>
        <v>0.76830565309055432</v>
      </c>
      <c r="G297" s="38">
        <f t="shared" si="73"/>
        <v>3489.3988357663734</v>
      </c>
      <c r="H297" s="38">
        <f t="shared" si="74"/>
        <v>29049.245307755056</v>
      </c>
      <c r="I297" s="38">
        <f t="shared" si="75"/>
        <v>1156.9620164049738</v>
      </c>
      <c r="J297" s="39">
        <f t="shared" si="76"/>
        <v>9631.7087865714075</v>
      </c>
      <c r="K297" s="38">
        <f t="shared" si="77"/>
        <v>869.47099643816796</v>
      </c>
      <c r="L297" s="39">
        <f t="shared" si="78"/>
        <v>7238.3460453477483</v>
      </c>
      <c r="M297" s="35">
        <f t="shared" si="79"/>
        <v>36287.591353102805</v>
      </c>
      <c r="N297" s="35">
        <f t="shared" si="80"/>
        <v>196834.59135310282</v>
      </c>
      <c r="O297" s="35">
        <f t="shared" si="81"/>
        <v>23643.794757129468</v>
      </c>
      <c r="P297" s="36">
        <f t="shared" si="70"/>
        <v>0.94196172622570351</v>
      </c>
      <c r="Q297" s="203">
        <v>1624.1920342797384</v>
      </c>
      <c r="R297" s="36">
        <f t="shared" si="71"/>
        <v>3.2933383327084114E-3</v>
      </c>
      <c r="S297" s="36">
        <f t="shared" si="72"/>
        <v>-8.0351390010181597E-3</v>
      </c>
      <c r="T297" s="201">
        <v>8325</v>
      </c>
      <c r="U297" s="217">
        <f>SUMIFS([1]okt20!$U$7:$U$362,[1]okt20!$B$7:$B$362,B297)</f>
        <v>160020</v>
      </c>
      <c r="V297" s="4">
        <f>SUMIFS([1]okt20!$V$7:$V$362,[1]okt20!$B$7:$B$362,B297)</f>
        <v>19441.137164378568</v>
      </c>
      <c r="Y297" s="44"/>
      <c r="Z297" s="44"/>
    </row>
    <row r="298" spans="2:28">
      <c r="B298" s="3">
        <v>5031</v>
      </c>
      <c r="C298" t="s">
        <v>318</v>
      </c>
      <c r="D298" s="207">
        <v>322405</v>
      </c>
      <c r="E298" s="37">
        <f t="shared" si="68"/>
        <v>22788.026576194516</v>
      </c>
      <c r="F298" s="177">
        <f t="shared" si="69"/>
        <v>0.9078681773160282</v>
      </c>
      <c r="G298" s="38">
        <f t="shared" si="73"/>
        <v>1387.5378450046198</v>
      </c>
      <c r="H298" s="38">
        <f t="shared" si="74"/>
        <v>19630.88543112536</v>
      </c>
      <c r="I298" s="38">
        <f t="shared" si="75"/>
        <v>0</v>
      </c>
      <c r="J298" s="39">
        <f t="shared" si="76"/>
        <v>0</v>
      </c>
      <c r="K298" s="38">
        <f t="shared" si="77"/>
        <v>-287.49101996680582</v>
      </c>
      <c r="L298" s="39">
        <f t="shared" si="78"/>
        <v>-4067.4229504903692</v>
      </c>
      <c r="M298" s="35">
        <f t="shared" si="79"/>
        <v>15563.462480634991</v>
      </c>
      <c r="N298" s="35">
        <f t="shared" si="80"/>
        <v>337968.46248063497</v>
      </c>
      <c r="O298" s="35">
        <f t="shared" si="81"/>
        <v>23888.07340123233</v>
      </c>
      <c r="P298" s="36">
        <f t="shared" si="70"/>
        <v>0.95169371449758711</v>
      </c>
      <c r="Q298" s="203">
        <v>1144.8941985928432</v>
      </c>
      <c r="R298" s="36">
        <f t="shared" si="71"/>
        <v>3.1269446172993154E-3</v>
      </c>
      <c r="S298" s="36">
        <f t="shared" si="72"/>
        <v>-4.5305129751991371E-3</v>
      </c>
      <c r="T298" s="201">
        <v>14148</v>
      </c>
      <c r="U298" s="217">
        <f>SUMIFS([1]okt20!$U$7:$U$362,[1]okt20!$B$7:$B$362,B298)</f>
        <v>321400</v>
      </c>
      <c r="V298" s="4">
        <f>SUMIFS([1]okt20!$V$7:$V$362,[1]okt20!$B$7:$B$362,B298)</f>
        <v>22891.737891737892</v>
      </c>
      <c r="Y298" s="44"/>
      <c r="Z298" s="44"/>
    </row>
    <row r="299" spans="2:28">
      <c r="B299" s="3">
        <v>5032</v>
      </c>
      <c r="C299" t="s">
        <v>319</v>
      </c>
      <c r="D299" s="207">
        <v>80434</v>
      </c>
      <c r="E299" s="37">
        <f t="shared" si="68"/>
        <v>19801.575578532742</v>
      </c>
      <c r="F299" s="177">
        <f t="shared" si="69"/>
        <v>0.78888886092699129</v>
      </c>
      <c r="G299" s="38">
        <f t="shared" si="73"/>
        <v>3179.4084436016842</v>
      </c>
      <c r="H299" s="38">
        <f t="shared" si="74"/>
        <v>12914.75709791004</v>
      </c>
      <c r="I299" s="38">
        <f t="shared" si="75"/>
        <v>976.13428764223841</v>
      </c>
      <c r="J299" s="39">
        <f t="shared" si="76"/>
        <v>3965.0574764027724</v>
      </c>
      <c r="K299" s="38">
        <f t="shared" si="77"/>
        <v>688.64326767543253</v>
      </c>
      <c r="L299" s="39">
        <f t="shared" si="78"/>
        <v>2797.2689532976069</v>
      </c>
      <c r="M299" s="35">
        <f t="shared" si="79"/>
        <v>15712.026051207647</v>
      </c>
      <c r="N299" s="35">
        <f t="shared" si="80"/>
        <v>96146.026051207649</v>
      </c>
      <c r="O299" s="35">
        <f t="shared" si="81"/>
        <v>23669.627289809861</v>
      </c>
      <c r="P299" s="36">
        <f t="shared" si="70"/>
        <v>0.9429908866175255</v>
      </c>
      <c r="Q299" s="203">
        <v>844.16557276207641</v>
      </c>
      <c r="R299" s="36">
        <f t="shared" si="71"/>
        <v>3.0043028378239935E-2</v>
      </c>
      <c r="S299" s="36">
        <f t="shared" si="72"/>
        <v>3.6636115216702306E-2</v>
      </c>
      <c r="T299" s="201">
        <v>4062</v>
      </c>
      <c r="U299" s="217">
        <f>SUMIFS([1]okt20!$U$7:$U$362,[1]okt20!$B$7:$B$362,B299)</f>
        <v>78088</v>
      </c>
      <c r="V299" s="4">
        <f>SUMIFS([1]okt20!$V$7:$V$362,[1]okt20!$B$7:$B$362,B299)</f>
        <v>19101.761252446184</v>
      </c>
      <c r="Y299" s="44"/>
      <c r="Z299" s="44"/>
    </row>
    <row r="300" spans="2:28">
      <c r="B300" s="3">
        <v>5033</v>
      </c>
      <c r="C300" t="s">
        <v>320</v>
      </c>
      <c r="D300" s="207">
        <v>29048</v>
      </c>
      <c r="E300" s="37">
        <f t="shared" si="68"/>
        <v>37773.73211963589</v>
      </c>
      <c r="F300" s="177">
        <f t="shared" si="69"/>
        <v>1.5048942134244516</v>
      </c>
      <c r="G300" s="38">
        <f t="shared" si="73"/>
        <v>-7603.8854810602043</v>
      </c>
      <c r="H300" s="38">
        <f t="shared" si="74"/>
        <v>-5847.3879349352965</v>
      </c>
      <c r="I300" s="38">
        <f t="shared" si="75"/>
        <v>0</v>
      </c>
      <c r="J300" s="39">
        <f t="shared" si="76"/>
        <v>0</v>
      </c>
      <c r="K300" s="38">
        <f t="shared" si="77"/>
        <v>-287.49101996680582</v>
      </c>
      <c r="L300" s="39">
        <f t="shared" si="78"/>
        <v>-221.08059435447367</v>
      </c>
      <c r="M300" s="35">
        <f t="shared" si="79"/>
        <v>-6068.4685292897702</v>
      </c>
      <c r="N300" s="35">
        <f t="shared" si="80"/>
        <v>22979.53147071023</v>
      </c>
      <c r="O300" s="35">
        <f t="shared" si="81"/>
        <v>29882.355618608879</v>
      </c>
      <c r="P300" s="36">
        <f t="shared" si="70"/>
        <v>1.1905041289409564</v>
      </c>
      <c r="Q300" s="203">
        <v>312.7532116707589</v>
      </c>
      <c r="R300" s="36">
        <f t="shared" si="71"/>
        <v>0.23220497157885805</v>
      </c>
      <c r="S300" s="36">
        <f t="shared" si="72"/>
        <v>0.27226365075892489</v>
      </c>
      <c r="T300" s="201">
        <v>769</v>
      </c>
      <c r="U300" s="217">
        <f>SUMIFS([1]okt20!$U$7:$U$362,[1]okt20!$B$7:$B$362,B300)</f>
        <v>23574</v>
      </c>
      <c r="V300" s="4">
        <f>SUMIFS([1]okt20!$V$7:$V$362,[1]okt20!$B$7:$B$362,B300)</f>
        <v>29690.176322418138</v>
      </c>
      <c r="Y300" s="44"/>
      <c r="Z300" s="44"/>
    </row>
    <row r="301" spans="2:28">
      <c r="B301" s="3">
        <v>5034</v>
      </c>
      <c r="C301" t="s">
        <v>321</v>
      </c>
      <c r="D301" s="207">
        <v>45735</v>
      </c>
      <c r="E301" s="37">
        <f t="shared" si="68"/>
        <v>18883.154417836497</v>
      </c>
      <c r="F301" s="177">
        <f t="shared" si="69"/>
        <v>0.75229923600348847</v>
      </c>
      <c r="G301" s="38">
        <f t="shared" si="73"/>
        <v>3730.4611400194312</v>
      </c>
      <c r="H301" s="38">
        <f t="shared" si="74"/>
        <v>9035.1768811270631</v>
      </c>
      <c r="I301" s="38">
        <f t="shared" si="75"/>
        <v>1297.5816938859243</v>
      </c>
      <c r="J301" s="39">
        <f t="shared" si="76"/>
        <v>3142.7428625917087</v>
      </c>
      <c r="K301" s="38">
        <f t="shared" si="77"/>
        <v>1010.0906739191184</v>
      </c>
      <c r="L301" s="39">
        <f t="shared" si="78"/>
        <v>2446.439612232105</v>
      </c>
      <c r="M301" s="35">
        <f t="shared" si="79"/>
        <v>11481.616493359168</v>
      </c>
      <c r="N301" s="35">
        <f t="shared" si="80"/>
        <v>57216.616493359164</v>
      </c>
      <c r="O301" s="35">
        <f t="shared" si="81"/>
        <v>23623.706231775046</v>
      </c>
      <c r="P301" s="36">
        <f t="shared" si="70"/>
        <v>0.94116140537135018</v>
      </c>
      <c r="Q301" s="203">
        <v>652.77299784091156</v>
      </c>
      <c r="R301" s="36">
        <f t="shared" si="71"/>
        <v>1.3113882551004586E-2</v>
      </c>
      <c r="S301" s="36">
        <f t="shared" si="72"/>
        <v>1.7296846558234071E-2</v>
      </c>
      <c r="T301" s="201">
        <v>2422</v>
      </c>
      <c r="U301" s="217">
        <f>SUMIFS([1]okt20!$U$7:$U$362,[1]okt20!$B$7:$B$362,B301)</f>
        <v>45143</v>
      </c>
      <c r="V301" s="4">
        <f>SUMIFS([1]okt20!$V$7:$V$362,[1]okt20!$B$7:$B$362,B301)</f>
        <v>18562.088815789473</v>
      </c>
      <c r="Y301" s="44"/>
      <c r="Z301" s="44"/>
    </row>
    <row r="302" spans="2:28">
      <c r="B302" s="3">
        <v>5035</v>
      </c>
      <c r="C302" t="s">
        <v>322</v>
      </c>
      <c r="D302" s="207">
        <v>475125</v>
      </c>
      <c r="E302" s="37">
        <f t="shared" si="68"/>
        <v>19677.987160902878</v>
      </c>
      <c r="F302" s="177">
        <f t="shared" si="69"/>
        <v>0.78396513525571232</v>
      </c>
      <c r="G302" s="38">
        <f t="shared" si="73"/>
        <v>3253.5614941796025</v>
      </c>
      <c r="H302" s="38">
        <f t="shared" si="74"/>
        <v>78557.242276966499</v>
      </c>
      <c r="I302" s="38">
        <f t="shared" si="75"/>
        <v>1019.3902338126908</v>
      </c>
      <c r="J302" s="39">
        <f t="shared" si="76"/>
        <v>24613.177195407421</v>
      </c>
      <c r="K302" s="38">
        <f t="shared" si="77"/>
        <v>731.89921384588501</v>
      </c>
      <c r="L302" s="39">
        <f t="shared" si="78"/>
        <v>17671.706518308893</v>
      </c>
      <c r="M302" s="35">
        <f t="shared" si="79"/>
        <v>96228.948795275384</v>
      </c>
      <c r="N302" s="35">
        <f t="shared" si="80"/>
        <v>571353.94879527541</v>
      </c>
      <c r="O302" s="35">
        <f t="shared" si="81"/>
        <v>23663.447868928364</v>
      </c>
      <c r="P302" s="36">
        <f t="shared" si="70"/>
        <v>0.94274470033396141</v>
      </c>
      <c r="Q302" s="203">
        <v>2310.8624826047453</v>
      </c>
      <c r="R302" s="36">
        <f t="shared" si="71"/>
        <v>-2.2971605770970766E-2</v>
      </c>
      <c r="S302" s="36">
        <f t="shared" si="72"/>
        <v>-2.7706015467586859E-2</v>
      </c>
      <c r="T302" s="201">
        <v>24145</v>
      </c>
      <c r="U302" s="217">
        <f>SUMIFS([1]okt20!$U$7:$U$362,[1]okt20!$B$7:$B$362,B302)</f>
        <v>486296</v>
      </c>
      <c r="V302" s="4">
        <f>SUMIFS([1]okt20!$V$7:$V$362,[1]okt20!$B$7:$B$362,B302)</f>
        <v>20238.72149159314</v>
      </c>
      <c r="Y302" s="44"/>
      <c r="Z302" s="44"/>
    </row>
    <row r="303" spans="2:28">
      <c r="B303" s="3">
        <v>5036</v>
      </c>
      <c r="C303" t="s">
        <v>323</v>
      </c>
      <c r="D303" s="207">
        <v>46559</v>
      </c>
      <c r="E303" s="37">
        <f t="shared" si="68"/>
        <v>17723.258469737342</v>
      </c>
      <c r="F303" s="177">
        <f t="shared" si="69"/>
        <v>0.70608932762216881</v>
      </c>
      <c r="G303" s="38">
        <f t="shared" si="73"/>
        <v>4426.3987088789236</v>
      </c>
      <c r="H303" s="38">
        <f t="shared" si="74"/>
        <v>11628.149408224934</v>
      </c>
      <c r="I303" s="38">
        <f t="shared" si="75"/>
        <v>1703.5452757206283</v>
      </c>
      <c r="J303" s="39">
        <f t="shared" si="76"/>
        <v>4475.2134393180904</v>
      </c>
      <c r="K303" s="38">
        <f t="shared" si="77"/>
        <v>1416.0542557538224</v>
      </c>
      <c r="L303" s="39">
        <f t="shared" si="78"/>
        <v>3719.9745298652915</v>
      </c>
      <c r="M303" s="35">
        <f t="shared" si="79"/>
        <v>15348.123938090226</v>
      </c>
      <c r="N303" s="35">
        <f t="shared" si="80"/>
        <v>61907.123938090226</v>
      </c>
      <c r="O303" s="35">
        <f t="shared" si="81"/>
        <v>23565.711434370089</v>
      </c>
      <c r="P303" s="36">
        <f t="shared" si="70"/>
        <v>0.93885090995228426</v>
      </c>
      <c r="Q303" s="203">
        <v>-444.65918029394197</v>
      </c>
      <c r="R303" s="36">
        <f t="shared" si="71"/>
        <v>3.3152113613669147E-2</v>
      </c>
      <c r="S303" s="36">
        <f t="shared" si="72"/>
        <v>3.5118524183927212E-2</v>
      </c>
      <c r="T303" s="201">
        <v>2627</v>
      </c>
      <c r="U303" s="217">
        <f>SUMIFS([1]okt20!$U$7:$U$362,[1]okt20!$B$7:$B$362,B303)</f>
        <v>45065</v>
      </c>
      <c r="V303" s="4">
        <f>SUMIFS([1]okt20!$V$7:$V$362,[1]okt20!$B$7:$B$362,B303)</f>
        <v>17121.96048632219</v>
      </c>
      <c r="Y303" s="44"/>
      <c r="Z303" s="44"/>
    </row>
    <row r="304" spans="2:28">
      <c r="B304" s="3">
        <v>5037</v>
      </c>
      <c r="C304" t="s">
        <v>324</v>
      </c>
      <c r="D304" s="207">
        <v>399665</v>
      </c>
      <c r="E304" s="37">
        <f t="shared" si="68"/>
        <v>19820.7200952192</v>
      </c>
      <c r="F304" s="177">
        <f t="shared" si="69"/>
        <v>0.78965157275776865</v>
      </c>
      <c r="G304" s="38">
        <f t="shared" si="73"/>
        <v>3167.9217335898093</v>
      </c>
      <c r="H304" s="38">
        <f t="shared" si="74"/>
        <v>63877.973836104917</v>
      </c>
      <c r="I304" s="38">
        <f t="shared" si="75"/>
        <v>969.43370680197813</v>
      </c>
      <c r="J304" s="39">
        <f t="shared" si="76"/>
        <v>19547.661263955088</v>
      </c>
      <c r="K304" s="38">
        <f t="shared" si="77"/>
        <v>681.94268683517225</v>
      </c>
      <c r="L304" s="39">
        <f t="shared" si="78"/>
        <v>13750.692337344413</v>
      </c>
      <c r="M304" s="35">
        <f t="shared" si="79"/>
        <v>77628.666173449325</v>
      </c>
      <c r="N304" s="35">
        <f t="shared" si="80"/>
        <v>477293.66617344931</v>
      </c>
      <c r="O304" s="35">
        <f t="shared" si="81"/>
        <v>23670.584515644183</v>
      </c>
      <c r="P304" s="36">
        <f t="shared" si="70"/>
        <v>0.94302902220906426</v>
      </c>
      <c r="Q304" s="203">
        <v>1560.5498053113988</v>
      </c>
      <c r="R304" s="36">
        <f t="shared" si="71"/>
        <v>-1.0490168407187882E-2</v>
      </c>
      <c r="S304" s="36">
        <f t="shared" si="72"/>
        <v>-6.0735901070811888E-3</v>
      </c>
      <c r="T304" s="201">
        <v>20164</v>
      </c>
      <c r="U304" s="217">
        <f>SUMIFS([1]okt20!$U$7:$U$362,[1]okt20!$B$7:$B$362,B304)</f>
        <v>403902</v>
      </c>
      <c r="V304" s="4">
        <f>SUMIFS([1]okt20!$V$7:$V$362,[1]okt20!$B$7:$B$362,B304)</f>
        <v>19941.838649155721</v>
      </c>
      <c r="Y304" s="44"/>
      <c r="Z304" s="44"/>
    </row>
    <row r="305" spans="2:27">
      <c r="B305" s="3">
        <v>5038</v>
      </c>
      <c r="C305" t="s">
        <v>325</v>
      </c>
      <c r="D305" s="207">
        <v>272327</v>
      </c>
      <c r="E305" s="37">
        <f t="shared" si="68"/>
        <v>18218.290072250467</v>
      </c>
      <c r="F305" s="177">
        <f t="shared" si="69"/>
        <v>0.72581123891557209</v>
      </c>
      <c r="G305" s="38">
        <f t="shared" si="73"/>
        <v>4129.3797473710483</v>
      </c>
      <c r="H305" s="38">
        <f t="shared" si="74"/>
        <v>61725.968463702433</v>
      </c>
      <c r="I305" s="38">
        <f t="shared" si="75"/>
        <v>1530.2842148410346</v>
      </c>
      <c r="J305" s="39">
        <f t="shared" si="76"/>
        <v>22874.688443443785</v>
      </c>
      <c r="K305" s="38">
        <f t="shared" si="77"/>
        <v>1242.7931948742287</v>
      </c>
      <c r="L305" s="39">
        <f t="shared" si="78"/>
        <v>18577.27267697997</v>
      </c>
      <c r="M305" s="35">
        <f t="shared" si="79"/>
        <v>80303.241140682396</v>
      </c>
      <c r="N305" s="35">
        <f t="shared" si="80"/>
        <v>352630.24114068237</v>
      </c>
      <c r="O305" s="35">
        <f t="shared" si="81"/>
        <v>23590.463014495745</v>
      </c>
      <c r="P305" s="36">
        <f t="shared" si="70"/>
        <v>0.93983700551695437</v>
      </c>
      <c r="Q305" s="203">
        <v>2032.4090304400888</v>
      </c>
      <c r="R305" s="36">
        <f t="shared" si="71"/>
        <v>3.7410803797841598E-3</v>
      </c>
      <c r="S305" s="36">
        <f t="shared" si="72"/>
        <v>2.7338475589587722E-3</v>
      </c>
      <c r="T305" s="201">
        <v>14948</v>
      </c>
      <c r="U305" s="217">
        <f>SUMIFS([1]okt20!$U$7:$U$362,[1]okt20!$B$7:$B$362,B305)</f>
        <v>271312</v>
      </c>
      <c r="V305" s="4">
        <f>SUMIFS([1]okt20!$V$7:$V$362,[1]okt20!$B$7:$B$362,B305)</f>
        <v>18168.61983526418</v>
      </c>
      <c r="Y305" s="44"/>
      <c r="Z305" s="44"/>
    </row>
    <row r="306" spans="2:27">
      <c r="B306" s="3">
        <v>5041</v>
      </c>
      <c r="C306" t="s">
        <v>326</v>
      </c>
      <c r="D306" s="207">
        <v>35702</v>
      </c>
      <c r="E306" s="37">
        <f t="shared" si="68"/>
        <v>17305.865244789144</v>
      </c>
      <c r="F306" s="177">
        <f t="shared" si="69"/>
        <v>0.68946050611843945</v>
      </c>
      <c r="G306" s="38">
        <f t="shared" si="73"/>
        <v>4676.8346438478429</v>
      </c>
      <c r="H306" s="38">
        <f t="shared" si="74"/>
        <v>9648.309870258101</v>
      </c>
      <c r="I306" s="38">
        <f t="shared" si="75"/>
        <v>1849.6329044524978</v>
      </c>
      <c r="J306" s="39">
        <f t="shared" si="76"/>
        <v>3815.7926818855026</v>
      </c>
      <c r="K306" s="38">
        <f t="shared" si="77"/>
        <v>1562.1418844856919</v>
      </c>
      <c r="L306" s="39">
        <f t="shared" si="78"/>
        <v>3222.6987076939822</v>
      </c>
      <c r="M306" s="35">
        <f t="shared" si="79"/>
        <v>12871.008577952083</v>
      </c>
      <c r="N306" s="35">
        <f t="shared" si="80"/>
        <v>48573.008577952081</v>
      </c>
      <c r="O306" s="35">
        <f t="shared" si="81"/>
        <v>23544.841773122676</v>
      </c>
      <c r="P306" s="36">
        <f t="shared" si="70"/>
        <v>0.93801946887709764</v>
      </c>
      <c r="Q306" s="203">
        <v>173.2632512575492</v>
      </c>
      <c r="R306" s="36">
        <f t="shared" si="71"/>
        <v>8.3886456715153226E-3</v>
      </c>
      <c r="S306" s="36">
        <f t="shared" si="72"/>
        <v>2.6474142467369084E-2</v>
      </c>
      <c r="T306" s="201">
        <v>2063</v>
      </c>
      <c r="U306" s="217">
        <f>SUMIFS([1]okt20!$U$7:$U$362,[1]okt20!$B$7:$B$362,B306)</f>
        <v>35405</v>
      </c>
      <c r="V306" s="4">
        <f>SUMIFS([1]okt20!$V$7:$V$362,[1]okt20!$B$7:$B$362,B306)</f>
        <v>16859.523809523809</v>
      </c>
      <c r="Y306" s="44"/>
      <c r="Z306" s="44"/>
    </row>
    <row r="307" spans="2:27">
      <c r="B307" s="3">
        <v>5042</v>
      </c>
      <c r="C307" t="s">
        <v>327</v>
      </c>
      <c r="D307" s="207">
        <v>27191</v>
      </c>
      <c r="E307" s="37">
        <f t="shared" si="68"/>
        <v>20067.158671586716</v>
      </c>
      <c r="F307" s="177">
        <f t="shared" si="69"/>
        <v>0.79946961208640699</v>
      </c>
      <c r="G307" s="38">
        <f t="shared" si="73"/>
        <v>3020.0585877692997</v>
      </c>
      <c r="H307" s="38">
        <f t="shared" si="74"/>
        <v>4092.1793864274009</v>
      </c>
      <c r="I307" s="38">
        <f t="shared" si="75"/>
        <v>883.18020507334745</v>
      </c>
      <c r="J307" s="39">
        <f t="shared" si="76"/>
        <v>1196.7091778743859</v>
      </c>
      <c r="K307" s="38">
        <f t="shared" si="77"/>
        <v>595.68918510654157</v>
      </c>
      <c r="L307" s="39">
        <f t="shared" si="78"/>
        <v>807.15884581936382</v>
      </c>
      <c r="M307" s="35">
        <f t="shared" si="79"/>
        <v>4899.3382322467651</v>
      </c>
      <c r="N307" s="35">
        <f t="shared" si="80"/>
        <v>32090.338232246766</v>
      </c>
      <c r="O307" s="35">
        <f t="shared" si="81"/>
        <v>23682.906444462558</v>
      </c>
      <c r="P307" s="36">
        <f t="shared" si="70"/>
        <v>0.94351992417549613</v>
      </c>
      <c r="Q307" s="203">
        <v>146.48609086475244</v>
      </c>
      <c r="R307" s="36">
        <f t="shared" si="71"/>
        <v>2.7121973331318702E-2</v>
      </c>
      <c r="S307" s="36">
        <f t="shared" si="72"/>
        <v>5.0620704824507534E-2</v>
      </c>
      <c r="T307" s="201">
        <v>1355</v>
      </c>
      <c r="U307" s="217">
        <f>SUMIFS([1]okt20!$U$7:$U$362,[1]okt20!$B$7:$B$362,B307)</f>
        <v>26473</v>
      </c>
      <c r="V307" s="4">
        <f>SUMIFS([1]okt20!$V$7:$V$362,[1]okt20!$B$7:$B$362,B307)</f>
        <v>19100.288600288601</v>
      </c>
      <c r="Y307" s="44"/>
      <c r="Z307" s="44"/>
    </row>
    <row r="308" spans="2:27">
      <c r="B308" s="3">
        <v>5043</v>
      </c>
      <c r="C308" t="s">
        <v>328</v>
      </c>
      <c r="D308" s="207">
        <v>10459</v>
      </c>
      <c r="E308" s="37">
        <f t="shared" si="68"/>
        <v>22687.63557483731</v>
      </c>
      <c r="F308" s="177">
        <f t="shared" si="69"/>
        <v>0.90386862978538296</v>
      </c>
      <c r="G308" s="38">
        <f t="shared" si="73"/>
        <v>1447.7724458189434</v>
      </c>
      <c r="H308" s="38">
        <f t="shared" si="74"/>
        <v>667.42309752253288</v>
      </c>
      <c r="I308" s="38">
        <f t="shared" si="75"/>
        <v>0</v>
      </c>
      <c r="J308" s="39">
        <f t="shared" si="76"/>
        <v>0</v>
      </c>
      <c r="K308" s="38">
        <f t="shared" si="77"/>
        <v>-287.49101996680582</v>
      </c>
      <c r="L308" s="39">
        <f t="shared" si="78"/>
        <v>-132.53336020469746</v>
      </c>
      <c r="M308" s="35">
        <f t="shared" si="79"/>
        <v>534.8897373178354</v>
      </c>
      <c r="N308" s="35">
        <f t="shared" si="80"/>
        <v>10993.889737317835</v>
      </c>
      <c r="O308" s="35">
        <f t="shared" si="81"/>
        <v>23847.917000689446</v>
      </c>
      <c r="P308" s="36">
        <f t="shared" si="70"/>
        <v>0.95009389548532885</v>
      </c>
      <c r="Q308" s="203">
        <v>23.410702965176029</v>
      </c>
      <c r="R308" s="36">
        <f t="shared" si="71"/>
        <v>0.19750400732768492</v>
      </c>
      <c r="S308" s="36">
        <f t="shared" si="72"/>
        <v>0.25205408141419539</v>
      </c>
      <c r="T308" s="201">
        <v>461</v>
      </c>
      <c r="U308" s="217">
        <f>SUMIFS([1]okt20!$U$7:$U$362,[1]okt20!$B$7:$B$362,B308)</f>
        <v>8734</v>
      </c>
      <c r="V308" s="4">
        <f>SUMIFS([1]okt20!$V$7:$V$362,[1]okt20!$B$7:$B$362,B308)</f>
        <v>18120.33195020747</v>
      </c>
      <c r="Y308" s="44"/>
      <c r="Z308" s="44"/>
    </row>
    <row r="309" spans="2:27">
      <c r="B309" s="3">
        <v>5044</v>
      </c>
      <c r="C309" t="s">
        <v>329</v>
      </c>
      <c r="D309" s="207">
        <v>23844</v>
      </c>
      <c r="E309" s="37">
        <f t="shared" si="68"/>
        <v>28284.697508896799</v>
      </c>
      <c r="F309" s="177">
        <f t="shared" si="69"/>
        <v>1.1268539066986452</v>
      </c>
      <c r="G309" s="38">
        <f t="shared" si="73"/>
        <v>-1910.4647146167501</v>
      </c>
      <c r="H309" s="38">
        <f t="shared" si="74"/>
        <v>-1610.5217544219204</v>
      </c>
      <c r="I309" s="38">
        <f t="shared" si="75"/>
        <v>0</v>
      </c>
      <c r="J309" s="39">
        <f t="shared" si="76"/>
        <v>0</v>
      </c>
      <c r="K309" s="38">
        <f t="shared" si="77"/>
        <v>-287.49101996680582</v>
      </c>
      <c r="L309" s="39">
        <f t="shared" si="78"/>
        <v>-242.35492983201732</v>
      </c>
      <c r="M309" s="35">
        <f t="shared" si="79"/>
        <v>-1852.8766842539376</v>
      </c>
      <c r="N309" s="35">
        <f t="shared" si="80"/>
        <v>21991.123315746063</v>
      </c>
      <c r="O309" s="35">
        <f t="shared" si="81"/>
        <v>26086.741774313243</v>
      </c>
      <c r="P309" s="36">
        <f t="shared" si="70"/>
        <v>1.0392880062506338</v>
      </c>
      <c r="Q309" s="203">
        <v>47.579658567556862</v>
      </c>
      <c r="R309" s="36">
        <f t="shared" si="71"/>
        <v>6.6416208238293306E-2</v>
      </c>
      <c r="S309" s="36">
        <f t="shared" si="72"/>
        <v>0.10183691266376452</v>
      </c>
      <c r="T309" s="201">
        <v>843</v>
      </c>
      <c r="U309" s="217">
        <f>SUMIFS([1]okt20!$U$7:$U$362,[1]okt20!$B$7:$B$362,B309)</f>
        <v>22359</v>
      </c>
      <c r="V309" s="4">
        <f>SUMIFS([1]okt20!$V$7:$V$362,[1]okt20!$B$7:$B$362,B309)</f>
        <v>25670.49368541906</v>
      </c>
      <c r="Y309" s="44"/>
      <c r="Z309" s="44"/>
    </row>
    <row r="310" spans="2:27">
      <c r="B310" s="3">
        <v>5045</v>
      </c>
      <c r="C310" t="s">
        <v>330</v>
      </c>
      <c r="D310" s="207">
        <v>49383</v>
      </c>
      <c r="E310" s="37">
        <f t="shared" si="68"/>
        <v>20933.870284018652</v>
      </c>
      <c r="F310" s="177">
        <f t="shared" si="69"/>
        <v>0.83399914404066622</v>
      </c>
      <c r="G310" s="38">
        <f t="shared" si="73"/>
        <v>2500.0316203101379</v>
      </c>
      <c r="H310" s="38">
        <f t="shared" si="74"/>
        <v>5897.5745923116156</v>
      </c>
      <c r="I310" s="38">
        <f t="shared" si="75"/>
        <v>579.83114072216972</v>
      </c>
      <c r="J310" s="39">
        <f t="shared" si="76"/>
        <v>1367.8216609635983</v>
      </c>
      <c r="K310" s="38">
        <f t="shared" si="77"/>
        <v>292.3401207553639</v>
      </c>
      <c r="L310" s="39">
        <f t="shared" si="78"/>
        <v>689.6303448619035</v>
      </c>
      <c r="M310" s="35">
        <f t="shared" si="79"/>
        <v>6587.2049371735193</v>
      </c>
      <c r="N310" s="35">
        <f t="shared" si="80"/>
        <v>55970.204937173519</v>
      </c>
      <c r="O310" s="35">
        <f t="shared" si="81"/>
        <v>23726.242025084153</v>
      </c>
      <c r="P310" s="36">
        <f t="shared" si="70"/>
        <v>0.94524640077320909</v>
      </c>
      <c r="Q310" s="203">
        <v>461.02630136528023</v>
      </c>
      <c r="R310" s="36">
        <f t="shared" si="71"/>
        <v>-2.3723385327086174E-2</v>
      </c>
      <c r="S310" s="36">
        <f t="shared" si="72"/>
        <v>-1.7515606937898553E-2</v>
      </c>
      <c r="T310" s="201">
        <v>2359</v>
      </c>
      <c r="U310" s="217">
        <f>SUMIFS([1]okt20!$U$7:$U$362,[1]okt20!$B$7:$B$362,B310)</f>
        <v>50583</v>
      </c>
      <c r="V310" s="4">
        <f>SUMIFS([1]okt20!$V$7:$V$362,[1]okt20!$B$7:$B$362,B310)</f>
        <v>21307.076663858468</v>
      </c>
      <c r="Y310" s="44"/>
      <c r="Z310" s="44"/>
    </row>
    <row r="311" spans="2:27">
      <c r="B311" s="3">
        <v>5046</v>
      </c>
      <c r="C311" t="s">
        <v>331</v>
      </c>
      <c r="D311" s="207">
        <v>21525</v>
      </c>
      <c r="E311" s="37">
        <f t="shared" si="68"/>
        <v>17485.783915515844</v>
      </c>
      <c r="F311" s="177">
        <f t="shared" si="69"/>
        <v>0.69662841226036087</v>
      </c>
      <c r="G311" s="38">
        <f t="shared" si="73"/>
        <v>4568.8834414118228</v>
      </c>
      <c r="H311" s="38">
        <f t="shared" si="74"/>
        <v>5624.2955163779534</v>
      </c>
      <c r="I311" s="38">
        <f t="shared" si="75"/>
        <v>1786.6613696981528</v>
      </c>
      <c r="J311" s="39">
        <f t="shared" si="76"/>
        <v>2199.3801460984259</v>
      </c>
      <c r="K311" s="38">
        <f t="shared" si="77"/>
        <v>1499.170349731347</v>
      </c>
      <c r="L311" s="39">
        <f t="shared" si="78"/>
        <v>1845.4787005192882</v>
      </c>
      <c r="M311" s="35">
        <f t="shared" si="79"/>
        <v>7469.7742168972418</v>
      </c>
      <c r="N311" s="35">
        <f t="shared" si="80"/>
        <v>28994.77421689724</v>
      </c>
      <c r="O311" s="35">
        <f t="shared" si="81"/>
        <v>23553.837706659011</v>
      </c>
      <c r="P311" s="36">
        <f t="shared" si="70"/>
        <v>0.93837786418419378</v>
      </c>
      <c r="Q311" s="203">
        <v>-41.628835531731056</v>
      </c>
      <c r="R311" s="36">
        <f t="shared" si="71"/>
        <v>-2.0299485685676574E-2</v>
      </c>
      <c r="S311" s="36">
        <f t="shared" si="72"/>
        <v>-1.9947644596573699E-3</v>
      </c>
      <c r="T311" s="201">
        <v>1231</v>
      </c>
      <c r="U311" s="217">
        <f>SUMIFS([1]okt20!$U$7:$U$362,[1]okt20!$B$7:$B$362,B311)</f>
        <v>21971</v>
      </c>
      <c r="V311" s="4">
        <f>SUMIFS([1]okt20!$V$7:$V$362,[1]okt20!$B$7:$B$362,B311)</f>
        <v>17520.7336523126</v>
      </c>
      <c r="Y311" s="44"/>
      <c r="Z311" s="44"/>
    </row>
    <row r="312" spans="2:27">
      <c r="B312" s="3">
        <v>5047</v>
      </c>
      <c r="C312" t="s">
        <v>332</v>
      </c>
      <c r="D312" s="207">
        <v>75026</v>
      </c>
      <c r="E312" s="37">
        <f t="shared" si="68"/>
        <v>19316.683831101956</v>
      </c>
      <c r="F312" s="177">
        <f t="shared" si="69"/>
        <v>0.76957091843365388</v>
      </c>
      <c r="G312" s="38">
        <f t="shared" si="73"/>
        <v>3470.3434920601553</v>
      </c>
      <c r="H312" s="38">
        <f t="shared" si="74"/>
        <v>13478.814123161645</v>
      </c>
      <c r="I312" s="38">
        <f t="shared" si="75"/>
        <v>1145.8463992430134</v>
      </c>
      <c r="J312" s="39">
        <f t="shared" si="76"/>
        <v>4450.4674146598645</v>
      </c>
      <c r="K312" s="38">
        <f t="shared" si="77"/>
        <v>858.35537927620749</v>
      </c>
      <c r="L312" s="39">
        <f t="shared" si="78"/>
        <v>3333.8522931087896</v>
      </c>
      <c r="M312" s="35">
        <f t="shared" si="79"/>
        <v>16812.666416270433</v>
      </c>
      <c r="N312" s="35">
        <f t="shared" si="80"/>
        <v>91838.666416270426</v>
      </c>
      <c r="O312" s="35">
        <f t="shared" si="81"/>
        <v>23645.382702438317</v>
      </c>
      <c r="P312" s="36">
        <f t="shared" si="70"/>
        <v>0.9420249894928584</v>
      </c>
      <c r="Q312" s="203">
        <v>261.93204938647978</v>
      </c>
      <c r="R312" s="36">
        <f t="shared" si="71"/>
        <v>7.0604026845637585E-3</v>
      </c>
      <c r="S312" s="36">
        <f t="shared" si="72"/>
        <v>5.7639809509326696E-3</v>
      </c>
      <c r="T312" s="201">
        <v>3884</v>
      </c>
      <c r="U312" s="217">
        <f>SUMIFS([1]okt20!$U$7:$U$362,[1]okt20!$B$7:$B$362,B312)</f>
        <v>74500</v>
      </c>
      <c r="V312" s="4">
        <f>SUMIFS([1]okt20!$V$7:$V$362,[1]okt20!$B$7:$B$362,B312)</f>
        <v>19205.980922918279</v>
      </c>
      <c r="Y312" s="44"/>
      <c r="Z312" s="44"/>
    </row>
    <row r="313" spans="2:27">
      <c r="B313" s="3">
        <v>5049</v>
      </c>
      <c r="C313" t="s">
        <v>333</v>
      </c>
      <c r="D313" s="207">
        <v>28530</v>
      </c>
      <c r="E313" s="37">
        <f t="shared" si="68"/>
        <v>25865.820489573889</v>
      </c>
      <c r="F313" s="177">
        <f t="shared" si="69"/>
        <v>1.0304865682043858</v>
      </c>
      <c r="G313" s="38">
        <f t="shared" si="73"/>
        <v>-459.13850302300415</v>
      </c>
      <c r="H313" s="38">
        <f t="shared" si="74"/>
        <v>-506.42976883437359</v>
      </c>
      <c r="I313" s="38">
        <f t="shared" si="75"/>
        <v>0</v>
      </c>
      <c r="J313" s="39">
        <f t="shared" si="76"/>
        <v>0</v>
      </c>
      <c r="K313" s="38">
        <f t="shared" si="77"/>
        <v>-287.49101996680582</v>
      </c>
      <c r="L313" s="39">
        <f t="shared" si="78"/>
        <v>-317.10259502338681</v>
      </c>
      <c r="M313" s="35">
        <f t="shared" si="79"/>
        <v>-823.5323638577604</v>
      </c>
      <c r="N313" s="35">
        <f t="shared" si="80"/>
        <v>27706.467636142239</v>
      </c>
      <c r="O313" s="35">
        <f t="shared" si="81"/>
        <v>25119.190966584079</v>
      </c>
      <c r="P313" s="36">
        <f t="shared" si="70"/>
        <v>1.0007410708529301</v>
      </c>
      <c r="Q313" s="203">
        <v>-553.02471720045651</v>
      </c>
      <c r="R313" s="36">
        <f t="shared" si="71"/>
        <v>0.21497317093944299</v>
      </c>
      <c r="S313" s="36">
        <f t="shared" si="72"/>
        <v>0.21497317093944299</v>
      </c>
      <c r="T313" s="201">
        <v>1103</v>
      </c>
      <c r="U313" s="217">
        <f>SUMIFS([1]okt20!$U$7:$U$362,[1]okt20!$B$7:$B$362,B313)</f>
        <v>23482</v>
      </c>
      <c r="V313" s="4">
        <f>SUMIFS([1]okt20!$V$7:$V$362,[1]okt20!$B$7:$B$362,B313)</f>
        <v>21289.211242067089</v>
      </c>
      <c r="Y313" s="44"/>
      <c r="Z313" s="44"/>
    </row>
    <row r="314" spans="2:27">
      <c r="B314" s="3">
        <v>5052</v>
      </c>
      <c r="C314" t="s">
        <v>334</v>
      </c>
      <c r="D314" s="207">
        <v>10651</v>
      </c>
      <c r="E314" s="37">
        <f t="shared" si="68"/>
        <v>19122.082585278276</v>
      </c>
      <c r="F314" s="177">
        <f t="shared" si="69"/>
        <v>0.7618180628821366</v>
      </c>
      <c r="G314" s="38">
        <f t="shared" si="73"/>
        <v>3587.1042395543632</v>
      </c>
      <c r="H314" s="38">
        <f t="shared" si="74"/>
        <v>1998.0170614317801</v>
      </c>
      <c r="I314" s="38">
        <f t="shared" si="75"/>
        <v>1213.9568352813012</v>
      </c>
      <c r="J314" s="39">
        <f t="shared" si="76"/>
        <v>676.17395725168478</v>
      </c>
      <c r="K314" s="38">
        <f t="shared" si="77"/>
        <v>926.46581531449533</v>
      </c>
      <c r="L314" s="39">
        <f t="shared" si="78"/>
        <v>516.04145913017385</v>
      </c>
      <c r="M314" s="35">
        <f t="shared" si="79"/>
        <v>2514.0585205619541</v>
      </c>
      <c r="N314" s="35">
        <f t="shared" si="80"/>
        <v>13165.058520561954</v>
      </c>
      <c r="O314" s="35">
        <f t="shared" si="81"/>
        <v>23635.652640147135</v>
      </c>
      <c r="P314" s="36">
        <f t="shared" si="70"/>
        <v>0.94163734671528254</v>
      </c>
      <c r="Q314" s="203">
        <v>-18.772064493235121</v>
      </c>
      <c r="R314" s="36">
        <f t="shared" si="71"/>
        <v>1.0052157420578474E-2</v>
      </c>
      <c r="S314" s="36">
        <f t="shared" si="72"/>
        <v>2.8185948397608507E-2</v>
      </c>
      <c r="T314" s="201">
        <v>557</v>
      </c>
      <c r="U314" s="217">
        <f>SUMIFS([1]okt20!$U$7:$U$362,[1]okt20!$B$7:$B$362,B314)</f>
        <v>10545</v>
      </c>
      <c r="V314" s="4">
        <f>SUMIFS([1]okt20!$V$7:$V$362,[1]okt20!$B$7:$B$362,B314)</f>
        <v>18597.8835978836</v>
      </c>
      <c r="Y314" s="44"/>
      <c r="Z314" s="44"/>
    </row>
    <row r="315" spans="2:27">
      <c r="B315" s="3">
        <v>5053</v>
      </c>
      <c r="C315" t="s">
        <v>335</v>
      </c>
      <c r="D315" s="207">
        <v>132829</v>
      </c>
      <c r="E315" s="37">
        <f t="shared" si="68"/>
        <v>19487.822769953051</v>
      </c>
      <c r="F315" s="177">
        <f t="shared" si="69"/>
        <v>0.77638904267811348</v>
      </c>
      <c r="G315" s="38">
        <f t="shared" si="73"/>
        <v>3367.6601287494987</v>
      </c>
      <c r="H315" s="38">
        <f t="shared" si="74"/>
        <v>22953.971437556582</v>
      </c>
      <c r="I315" s="38">
        <f t="shared" si="75"/>
        <v>1085.9477706451303</v>
      </c>
      <c r="J315" s="39">
        <f t="shared" si="76"/>
        <v>7401.8200047172077</v>
      </c>
      <c r="K315" s="38">
        <f t="shared" si="77"/>
        <v>798.4567506783244</v>
      </c>
      <c r="L315" s="39">
        <f t="shared" si="78"/>
        <v>5442.2812126234594</v>
      </c>
      <c r="M315" s="35">
        <f t="shared" si="79"/>
        <v>28396.252650180042</v>
      </c>
      <c r="N315" s="35">
        <f t="shared" si="80"/>
        <v>161225.25265018005</v>
      </c>
      <c r="O315" s="35">
        <f t="shared" si="81"/>
        <v>23653.939649380874</v>
      </c>
      <c r="P315" s="36">
        <f t="shared" si="70"/>
        <v>0.94236589570508145</v>
      </c>
      <c r="Q315" s="203">
        <v>836.51401869680558</v>
      </c>
      <c r="R315" s="36">
        <f t="shared" si="71"/>
        <v>2.8876615982835144E-2</v>
      </c>
      <c r="S315" s="36">
        <f t="shared" si="72"/>
        <v>2.7065213489907616E-2</v>
      </c>
      <c r="T315" s="201">
        <v>6816</v>
      </c>
      <c r="U315" s="217">
        <f>SUMIFS([1]okt20!$U$7:$U$362,[1]okt20!$B$7:$B$362,B315)</f>
        <v>129101</v>
      </c>
      <c r="V315" s="4">
        <f>SUMIFS([1]okt20!$V$7:$V$362,[1]okt20!$B$7:$B$362,B315)</f>
        <v>18974.279835390946</v>
      </c>
      <c r="Y315" s="44"/>
      <c r="Z315" s="44"/>
    </row>
    <row r="316" spans="2:27">
      <c r="B316" s="142">
        <v>5054</v>
      </c>
      <c r="C316" s="34" t="s">
        <v>336</v>
      </c>
      <c r="D316" s="207">
        <v>181649</v>
      </c>
      <c r="E316" s="37">
        <f t="shared" si="68"/>
        <v>18013.585878619593</v>
      </c>
      <c r="F316" s="177">
        <f t="shared" si="69"/>
        <v>0.71765588493881527</v>
      </c>
      <c r="G316" s="38">
        <f t="shared" si="73"/>
        <v>4252.2022635495732</v>
      </c>
      <c r="H316" s="38">
        <f t="shared" si="74"/>
        <v>42879.207625633899</v>
      </c>
      <c r="I316" s="38">
        <f t="shared" si="75"/>
        <v>1601.9306826118404</v>
      </c>
      <c r="J316" s="39">
        <f t="shared" si="76"/>
        <v>16153.869003457799</v>
      </c>
      <c r="K316" s="38">
        <f t="shared" si="77"/>
        <v>1314.4396626450346</v>
      </c>
      <c r="L316" s="39">
        <f t="shared" si="78"/>
        <v>13254.809558112529</v>
      </c>
      <c r="M316" s="35">
        <f t="shared" si="79"/>
        <v>56134.01718374643</v>
      </c>
      <c r="N316" s="35">
        <f t="shared" si="80"/>
        <v>237783.01718374644</v>
      </c>
      <c r="O316" s="35">
        <f t="shared" si="81"/>
        <v>23580.227804814203</v>
      </c>
      <c r="P316" s="36">
        <f t="shared" si="70"/>
        <v>0.9394292378181166</v>
      </c>
      <c r="Q316" s="203">
        <v>1008.42836921048</v>
      </c>
      <c r="R316" s="198">
        <f t="shared" si="71"/>
        <v>-2.6087114243997879E-2</v>
      </c>
      <c r="S316" s="198">
        <f t="shared" si="72"/>
        <v>-2.8887934720686213E-2</v>
      </c>
      <c r="T316" s="201">
        <v>10084</v>
      </c>
      <c r="U316" s="217">
        <f>SUMIFS([1]okt20!$U$7:$U$362,[1]okt20!$B$7:$B$362,B316)</f>
        <v>186514.62841976318</v>
      </c>
      <c r="V316" s="4">
        <f>SUMIFS([1]okt20!$V$7:$V$362,[1]okt20!$B$7:$B$362,B316)</f>
        <v>18549.440916933185</v>
      </c>
      <c r="W316" s="4"/>
      <c r="X316" s="145"/>
      <c r="Y316" s="45"/>
      <c r="Z316" s="45"/>
    </row>
    <row r="317" spans="2:27">
      <c r="B317" s="205">
        <v>5055</v>
      </c>
      <c r="C317" s="206" t="s">
        <v>337</v>
      </c>
      <c r="D317" s="207">
        <v>127412</v>
      </c>
      <c r="E317" s="37">
        <f t="shared" si="68"/>
        <v>21367.097098775783</v>
      </c>
      <c r="F317" s="177">
        <f t="shared" si="69"/>
        <v>0.85125877103657543</v>
      </c>
      <c r="G317" s="38">
        <f t="shared" si="73"/>
        <v>2240.0955314558596</v>
      </c>
      <c r="H317" s="38">
        <f t="shared" si="74"/>
        <v>13357.68965407129</v>
      </c>
      <c r="I317" s="38">
        <f t="shared" si="75"/>
        <v>428.20175555717412</v>
      </c>
      <c r="J317" s="39">
        <f t="shared" si="76"/>
        <v>2553.3670683874293</v>
      </c>
      <c r="K317" s="38">
        <f t="shared" si="77"/>
        <v>140.7107355903683</v>
      </c>
      <c r="L317" s="39">
        <f t="shared" si="78"/>
        <v>839.0581163253662</v>
      </c>
      <c r="M317" s="35">
        <f t="shared" si="79"/>
        <v>14196.747770396656</v>
      </c>
      <c r="N317" s="35">
        <f t="shared" si="80"/>
        <v>141608.74777039664</v>
      </c>
      <c r="O317" s="35">
        <f t="shared" si="81"/>
        <v>23747.903365822007</v>
      </c>
      <c r="P317" s="36">
        <f t="shared" si="70"/>
        <v>0.94610938212300444</v>
      </c>
      <c r="Q317" s="203">
        <v>705.27303308229421</v>
      </c>
      <c r="R317" s="198">
        <f t="shared" si="71"/>
        <v>-7.482518653715322E-3</v>
      </c>
      <c r="S317" s="198">
        <f t="shared" si="72"/>
        <v>3.4044321502104552E-4</v>
      </c>
      <c r="T317" s="201">
        <v>5963</v>
      </c>
      <c r="U317" s="217">
        <f>SUMIFS([1]okt20!$U$7:$U$362,[1]okt20!$B$7:$B$362,B317)</f>
        <v>128372.55</v>
      </c>
      <c r="V317" s="4">
        <f>SUMIFS([1]okt20!$V$7:$V$362,[1]okt20!$B$7:$B$362,B317)</f>
        <v>21359.825291181365</v>
      </c>
      <c r="W317" s="45"/>
      <c r="X317" s="4"/>
      <c r="Y317" s="204"/>
      <c r="Z317" s="45"/>
      <c r="AA317" s="45"/>
    </row>
    <row r="318" spans="2:27">
      <c r="B318" s="205">
        <v>5056</v>
      </c>
      <c r="C318" s="206" t="s">
        <v>338</v>
      </c>
      <c r="D318" s="207">
        <v>109587</v>
      </c>
      <c r="E318" s="37">
        <f t="shared" si="68"/>
        <v>21700.396039603958</v>
      </c>
      <c r="F318" s="177">
        <f t="shared" si="69"/>
        <v>0.86453730136035267</v>
      </c>
      <c r="G318" s="38">
        <f t="shared" si="73"/>
        <v>2040.1161669589542</v>
      </c>
      <c r="H318" s="38">
        <f t="shared" si="74"/>
        <v>10302.586643142718</v>
      </c>
      <c r="I318" s="38">
        <f t="shared" si="75"/>
        <v>311.54712626731271</v>
      </c>
      <c r="J318" s="39">
        <f t="shared" si="76"/>
        <v>1573.3129876499293</v>
      </c>
      <c r="K318" s="38">
        <f t="shared" si="77"/>
        <v>24.056106300506883</v>
      </c>
      <c r="L318" s="39">
        <f t="shared" si="78"/>
        <v>121.48333681755976</v>
      </c>
      <c r="M318" s="35">
        <f t="shared" si="79"/>
        <v>10424.069979960279</v>
      </c>
      <c r="N318" s="35">
        <f t="shared" si="80"/>
        <v>120011.06997996027</v>
      </c>
      <c r="O318" s="35">
        <f t="shared" si="81"/>
        <v>23764.568312863423</v>
      </c>
      <c r="P318" s="36">
        <f t="shared" si="70"/>
        <v>0.94677330863919351</v>
      </c>
      <c r="Q318" s="203">
        <v>188.47805082437844</v>
      </c>
      <c r="R318" s="198">
        <f t="shared" si="71"/>
        <v>8.2697897380469149E-2</v>
      </c>
      <c r="S318" s="198">
        <f t="shared" si="72"/>
        <v>7.5837237436671992E-2</v>
      </c>
      <c r="T318" s="201">
        <v>5050</v>
      </c>
      <c r="U318" s="217">
        <f>SUMIFS([1]okt20!$U$7:$U$362,[1]okt20!$B$7:$B$362,B318)</f>
        <v>101216.6</v>
      </c>
      <c r="V318" s="4">
        <f>SUMIFS([1]okt20!$V$7:$V$362,[1]okt20!$B$7:$B$362,B318)</f>
        <v>20170.705460342768</v>
      </c>
      <c r="W318" s="45"/>
      <c r="X318" s="4"/>
      <c r="Y318" s="204"/>
      <c r="Z318" s="45"/>
      <c r="AA318" s="45"/>
    </row>
    <row r="319" spans="2:27">
      <c r="B319" s="3">
        <v>5057</v>
      </c>
      <c r="C319" t="s">
        <v>339</v>
      </c>
      <c r="D319" s="207">
        <v>201130</v>
      </c>
      <c r="E319" s="37">
        <f t="shared" si="68"/>
        <v>19483.677225612708</v>
      </c>
      <c r="F319" s="177">
        <f t="shared" si="69"/>
        <v>0.77622388542890342</v>
      </c>
      <c r="G319" s="38">
        <f t="shared" si="73"/>
        <v>3370.1474553537046</v>
      </c>
      <c r="H319" s="38">
        <f t="shared" si="74"/>
        <v>34790.03218161629</v>
      </c>
      <c r="I319" s="38">
        <f t="shared" si="75"/>
        <v>1087.3987111642502</v>
      </c>
      <c r="J319" s="39">
        <f t="shared" si="76"/>
        <v>11225.216895348554</v>
      </c>
      <c r="K319" s="38">
        <f t="shared" si="77"/>
        <v>799.90769119744436</v>
      </c>
      <c r="L319" s="39">
        <f t="shared" si="78"/>
        <v>8257.4470962312189</v>
      </c>
      <c r="M319" s="35">
        <f t="shared" si="79"/>
        <v>43047.479277847509</v>
      </c>
      <c r="N319" s="35">
        <f t="shared" si="80"/>
        <v>244177.47927784751</v>
      </c>
      <c r="O319" s="35">
        <f t="shared" si="81"/>
        <v>23653.73237216386</v>
      </c>
      <c r="P319" s="36">
        <f t="shared" si="70"/>
        <v>0.94235763784262105</v>
      </c>
      <c r="Q319" s="203">
        <v>533.48012250690226</v>
      </c>
      <c r="R319" s="198">
        <f t="shared" si="71"/>
        <v>-3.5870247779380957E-2</v>
      </c>
      <c r="S319" s="198">
        <f t="shared" si="72"/>
        <v>-4.3808931198808826E-2</v>
      </c>
      <c r="T319" s="201">
        <v>10323</v>
      </c>
      <c r="U319" s="217">
        <f>SUMIFS([1]okt20!$U$7:$U$362,[1]okt20!$B$7:$B$362,B319)</f>
        <v>208613</v>
      </c>
      <c r="V319" s="4">
        <f>SUMIFS([1]okt20!$V$7:$V$362,[1]okt20!$B$7:$B$362,B319)</f>
        <v>20376.343035749171</v>
      </c>
      <c r="W319" s="44"/>
      <c r="Z319" s="45"/>
      <c r="AA319" s="45"/>
    </row>
    <row r="320" spans="2:27">
      <c r="B320" s="3">
        <v>5058</v>
      </c>
      <c r="C320" t="s">
        <v>340</v>
      </c>
      <c r="D320" s="207">
        <v>88294</v>
      </c>
      <c r="E320" s="37">
        <f t="shared" si="68"/>
        <v>20590.951492537315</v>
      </c>
      <c r="F320" s="177">
        <f t="shared" si="69"/>
        <v>0.82033736173807748</v>
      </c>
      <c r="G320" s="38">
        <f t="shared" si="73"/>
        <v>2705.78289519894</v>
      </c>
      <c r="H320" s="38">
        <f t="shared" si="74"/>
        <v>11602.397054613053</v>
      </c>
      <c r="I320" s="38">
        <f t="shared" si="75"/>
        <v>699.85271774063779</v>
      </c>
      <c r="J320" s="39">
        <f t="shared" si="76"/>
        <v>3000.9684536718551</v>
      </c>
      <c r="K320" s="38">
        <f t="shared" si="77"/>
        <v>412.36169777383196</v>
      </c>
      <c r="L320" s="39">
        <f t="shared" si="78"/>
        <v>1768.2069600541915</v>
      </c>
      <c r="M320" s="35">
        <f t="shared" si="79"/>
        <v>13370.604014667244</v>
      </c>
      <c r="N320" s="35">
        <f t="shared" si="80"/>
        <v>101664.60401466725</v>
      </c>
      <c r="O320" s="35">
        <f t="shared" si="81"/>
        <v>23709.096085510086</v>
      </c>
      <c r="P320" s="36">
        <f t="shared" si="70"/>
        <v>0.94456331165807961</v>
      </c>
      <c r="Q320" s="203">
        <v>-126.96770654756438</v>
      </c>
      <c r="R320" s="198">
        <f t="shared" si="71"/>
        <v>1.5083580510910303E-2</v>
      </c>
      <c r="S320" s="198">
        <f t="shared" si="72"/>
        <v>1.7214119742393123E-2</v>
      </c>
      <c r="T320" s="201">
        <v>4288</v>
      </c>
      <c r="U320" s="217">
        <f>SUMIFS([1]okt20!$U$7:$U$362,[1]okt20!$B$7:$B$362,B320)</f>
        <v>86982</v>
      </c>
      <c r="V320" s="4">
        <f>SUMIFS([1]okt20!$V$7:$V$362,[1]okt20!$B$7:$B$362,B320)</f>
        <v>20242.494763788691</v>
      </c>
      <c r="W320" s="45"/>
      <c r="X320" s="4"/>
      <c r="Y320" s="44"/>
      <c r="Z320" s="45"/>
      <c r="AA320" s="45"/>
    </row>
    <row r="321" spans="2:27">
      <c r="B321" s="205">
        <v>5059</v>
      </c>
      <c r="C321" s="206" t="s">
        <v>341</v>
      </c>
      <c r="D321" s="207">
        <v>353879</v>
      </c>
      <c r="E321" s="37">
        <f t="shared" si="68"/>
        <v>19425.756161826863</v>
      </c>
      <c r="F321" s="177">
        <f t="shared" si="69"/>
        <v>0.77391632753521589</v>
      </c>
      <c r="G321" s="38">
        <f t="shared" si="73"/>
        <v>3404.9000936252114</v>
      </c>
      <c r="H321" s="38">
        <f t="shared" si="74"/>
        <v>62027.065005570475</v>
      </c>
      <c r="I321" s="38">
        <f t="shared" si="75"/>
        <v>1107.6710834892961</v>
      </c>
      <c r="J321" s="39">
        <f t="shared" si="76"/>
        <v>20178.444127924504</v>
      </c>
      <c r="K321" s="38">
        <f t="shared" si="77"/>
        <v>820.18006352249017</v>
      </c>
      <c r="L321" s="39">
        <f t="shared" si="78"/>
        <v>14941.220217189204</v>
      </c>
      <c r="M321" s="35">
        <f t="shared" si="79"/>
        <v>76968.285222759674</v>
      </c>
      <c r="N321" s="35">
        <f t="shared" si="80"/>
        <v>430847.2852227597</v>
      </c>
      <c r="O321" s="35">
        <f t="shared" si="81"/>
        <v>23650.836318974569</v>
      </c>
      <c r="P321" s="36">
        <f t="shared" si="70"/>
        <v>0.94224225994793676</v>
      </c>
      <c r="Q321" s="203">
        <v>1958.5876142311463</v>
      </c>
      <c r="R321" s="198">
        <f t="shared" si="71"/>
        <v>-9.3939603037049065E-3</v>
      </c>
      <c r="S321" s="198">
        <f t="shared" si="72"/>
        <v>-1.2982915599305729E-2</v>
      </c>
      <c r="T321" s="201">
        <v>18217</v>
      </c>
      <c r="U321" s="217">
        <f>SUMIFS([1]okt20!$U$7:$U$362,[1]okt20!$B$7:$B$362,B321)</f>
        <v>357234.85</v>
      </c>
      <c r="V321" s="4">
        <f>SUMIFS([1]okt20!$V$7:$V$362,[1]okt20!$B$7:$B$362,B321)</f>
        <v>19681.276513690707</v>
      </c>
      <c r="W321" s="45"/>
      <c r="X321" s="4"/>
      <c r="Y321" s="204"/>
      <c r="Z321" s="45"/>
      <c r="AA321" s="45"/>
    </row>
    <row r="322" spans="2:27">
      <c r="B322" s="142">
        <v>5060</v>
      </c>
      <c r="C322" s="34" t="s">
        <v>342</v>
      </c>
      <c r="D322" s="207">
        <v>215501</v>
      </c>
      <c r="E322" s="37">
        <f t="shared" si="68"/>
        <v>22394.367660812637</v>
      </c>
      <c r="F322" s="177">
        <f t="shared" si="69"/>
        <v>0.89218492362150703</v>
      </c>
      <c r="G322" s="38">
        <f t="shared" si="73"/>
        <v>1623.7331942337471</v>
      </c>
      <c r="H322" s="38">
        <f t="shared" si="74"/>
        <v>15625.184528111347</v>
      </c>
      <c r="I322" s="38">
        <f t="shared" si="75"/>
        <v>68.657058844275156</v>
      </c>
      <c r="J322" s="39">
        <f t="shared" si="76"/>
        <v>660.68687725845984</v>
      </c>
      <c r="K322" s="38">
        <f t="shared" si="77"/>
        <v>-218.83396112253067</v>
      </c>
      <c r="L322" s="39">
        <f t="shared" si="78"/>
        <v>-2105.839207882113</v>
      </c>
      <c r="M322" s="35">
        <f t="shared" si="79"/>
        <v>13519.345320229235</v>
      </c>
      <c r="N322" s="35">
        <f t="shared" si="80"/>
        <v>229020.34532022924</v>
      </c>
      <c r="O322" s="35">
        <f t="shared" si="81"/>
        <v>23799.266893923854</v>
      </c>
      <c r="P322" s="36">
        <f t="shared" si="70"/>
        <v>0.94815568975225117</v>
      </c>
      <c r="Q322" s="203">
        <v>229.91682833323648</v>
      </c>
      <c r="R322" s="198">
        <f t="shared" si="71"/>
        <v>2.9899550226944373E-2</v>
      </c>
      <c r="S322" s="198">
        <f t="shared" si="72"/>
        <v>2.7330955276778535E-2</v>
      </c>
      <c r="T322" s="201">
        <v>9623</v>
      </c>
      <c r="U322" s="217">
        <f>SUMIFS([1]okt20!$U$7:$U$362,[1]okt20!$B$7:$B$362,B322)</f>
        <v>209244.67823343849</v>
      </c>
      <c r="V322" s="4">
        <f>SUMIFS([1]okt20!$V$7:$V$362,[1]okt20!$B$7:$B$362,B322)</f>
        <v>21798.591335914</v>
      </c>
      <c r="W322" s="45"/>
      <c r="X322" s="145"/>
      <c r="Y322" s="45"/>
      <c r="Z322" s="45"/>
      <c r="AA322" s="45"/>
    </row>
    <row r="323" spans="2:27">
      <c r="B323" s="3">
        <v>5061</v>
      </c>
      <c r="C323" t="s">
        <v>343</v>
      </c>
      <c r="D323" s="207">
        <v>40098</v>
      </c>
      <c r="E323" s="37">
        <f t="shared" si="68"/>
        <v>20018.971542685973</v>
      </c>
      <c r="F323" s="177">
        <f t="shared" si="69"/>
        <v>0.79754985125328104</v>
      </c>
      <c r="G323" s="38">
        <f t="shared" si="73"/>
        <v>3048.9708651097453</v>
      </c>
      <c r="H323" s="38">
        <f t="shared" si="74"/>
        <v>6107.0886428148197</v>
      </c>
      <c r="I323" s="38">
        <f t="shared" si="75"/>
        <v>900.0457001886075</v>
      </c>
      <c r="J323" s="39">
        <f t="shared" si="76"/>
        <v>1802.7915374777808</v>
      </c>
      <c r="K323" s="38">
        <f t="shared" si="77"/>
        <v>612.55468022180162</v>
      </c>
      <c r="L323" s="39">
        <f t="shared" si="78"/>
        <v>1226.9470244842687</v>
      </c>
      <c r="M323" s="35">
        <f t="shared" si="79"/>
        <v>7334.0356672990883</v>
      </c>
      <c r="N323" s="35">
        <f t="shared" si="80"/>
        <v>47432.035667299089</v>
      </c>
      <c r="O323" s="35">
        <f t="shared" si="81"/>
        <v>23680.497088017517</v>
      </c>
      <c r="P323" s="36">
        <f t="shared" si="70"/>
        <v>0.94342393613383968</v>
      </c>
      <c r="Q323" s="203">
        <v>126.85925461409261</v>
      </c>
      <c r="R323" s="36">
        <f t="shared" si="71"/>
        <v>3.4119922630560927E-2</v>
      </c>
      <c r="S323" s="36">
        <f t="shared" si="72"/>
        <v>4.7027060955954991E-2</v>
      </c>
      <c r="T323" s="201">
        <v>2003</v>
      </c>
      <c r="U323" s="217">
        <f>SUMIFS([1]okt20!$U$7:$U$362,[1]okt20!$B$7:$B$362,B323)</f>
        <v>38775</v>
      </c>
      <c r="V323" s="4">
        <f>SUMIFS([1]okt20!$V$7:$V$362,[1]okt20!$B$7:$B$362,B323)</f>
        <v>19119.8224852071</v>
      </c>
      <c r="W323" s="44"/>
      <c r="Y323" s="44"/>
      <c r="Z323" s="44"/>
      <c r="AA323" s="44"/>
    </row>
    <row r="324" spans="2:27" ht="28.5" customHeight="1">
      <c r="B324" s="3">
        <v>5401</v>
      </c>
      <c r="C324" t="s">
        <v>344</v>
      </c>
      <c r="D324" s="207">
        <v>1896173</v>
      </c>
      <c r="E324" s="37">
        <f t="shared" si="68"/>
        <v>24633.941330838981</v>
      </c>
      <c r="F324" s="177">
        <f t="shared" si="69"/>
        <v>0.98140887019596834</v>
      </c>
      <c r="G324" s="38">
        <f t="shared" si="73"/>
        <v>279.98899221794051</v>
      </c>
      <c r="H324" s="38">
        <f t="shared" si="74"/>
        <v>21551.872686983752</v>
      </c>
      <c r="I324" s="38">
        <f t="shared" si="75"/>
        <v>0</v>
      </c>
      <c r="J324" s="39">
        <f t="shared" si="76"/>
        <v>0</v>
      </c>
      <c r="K324" s="38">
        <f t="shared" si="77"/>
        <v>-287.49101996680582</v>
      </c>
      <c r="L324" s="39">
        <f t="shared" si="78"/>
        <v>-22129.33377092491</v>
      </c>
      <c r="M324" s="35">
        <f t="shared" si="79"/>
        <v>-577.46108394115799</v>
      </c>
      <c r="N324" s="35">
        <f t="shared" si="80"/>
        <v>1895595.5389160588</v>
      </c>
      <c r="O324" s="35">
        <f t="shared" si="81"/>
        <v>24626.439303090119</v>
      </c>
      <c r="P324" s="36">
        <f t="shared" si="70"/>
        <v>0.98110999164956325</v>
      </c>
      <c r="Q324" s="203">
        <v>4599.9476139729668</v>
      </c>
      <c r="R324" s="36">
        <f t="shared" si="71"/>
        <v>-1.2385719858767377E-2</v>
      </c>
      <c r="S324" s="36">
        <f t="shared" si="72"/>
        <v>-1.6555629712041411E-2</v>
      </c>
      <c r="T324" s="201">
        <v>76974</v>
      </c>
      <c r="U324" s="217">
        <f>SUMIFS([1]okt20!$U$7:$U$362,[1]okt20!$B$7:$B$362,B324)</f>
        <v>1919953</v>
      </c>
      <c r="V324" s="4">
        <f>SUMIFS([1]okt20!$V$7:$V$362,[1]okt20!$B$7:$B$362,B324)</f>
        <v>25048.63729468095</v>
      </c>
      <c r="Y324" s="44"/>
      <c r="Z324" s="44"/>
    </row>
    <row r="325" spans="2:27">
      <c r="B325" s="3">
        <v>5402</v>
      </c>
      <c r="C325" t="s">
        <v>345</v>
      </c>
      <c r="D325" s="207">
        <v>529041</v>
      </c>
      <c r="E325" s="37">
        <f t="shared" si="68"/>
        <v>21416.062826377361</v>
      </c>
      <c r="F325" s="177">
        <f t="shared" si="69"/>
        <v>0.85320955100955642</v>
      </c>
      <c r="G325" s="38">
        <f t="shared" si="73"/>
        <v>2210.7160948949122</v>
      </c>
      <c r="H325" s="38">
        <f t="shared" si="74"/>
        <v>54611.319692189012</v>
      </c>
      <c r="I325" s="38">
        <f t="shared" si="75"/>
        <v>411.06375089662157</v>
      </c>
      <c r="J325" s="39">
        <f t="shared" si="76"/>
        <v>10154.507838399242</v>
      </c>
      <c r="K325" s="38">
        <f t="shared" si="77"/>
        <v>123.57273092981575</v>
      </c>
      <c r="L325" s="39">
        <f t="shared" si="78"/>
        <v>3052.6171721592382</v>
      </c>
      <c r="M325" s="35">
        <f t="shared" si="79"/>
        <v>57663.936864348252</v>
      </c>
      <c r="N325" s="35">
        <f t="shared" si="80"/>
        <v>586704.93686434824</v>
      </c>
      <c r="O325" s="35">
        <f t="shared" si="81"/>
        <v>23750.351652202091</v>
      </c>
      <c r="P325" s="36">
        <f t="shared" si="70"/>
        <v>0.94620692112165361</v>
      </c>
      <c r="Q325" s="203">
        <v>3922.6046513889523</v>
      </c>
      <c r="R325" s="36">
        <f t="shared" si="71"/>
        <v>-2.1915528891929117E-2</v>
      </c>
      <c r="S325" s="36">
        <f t="shared" si="72"/>
        <v>-1.7005903566365492E-2</v>
      </c>
      <c r="T325" s="201">
        <v>24703</v>
      </c>
      <c r="U325" s="217">
        <f>SUMIFS([1]okt20!$U$7:$U$362,[1]okt20!$B$7:$B$362,B325)</f>
        <v>540895</v>
      </c>
      <c r="V325" s="4">
        <f>SUMIFS([1]okt20!$V$7:$V$362,[1]okt20!$B$7:$B$362,B325)</f>
        <v>21786.563016071213</v>
      </c>
      <c r="Y325" s="44"/>
      <c r="Z325" s="44"/>
    </row>
    <row r="326" spans="2:27">
      <c r="B326" s="3">
        <v>5403</v>
      </c>
      <c r="C326" t="s">
        <v>346</v>
      </c>
      <c r="D326" s="207">
        <v>450190</v>
      </c>
      <c r="E326" s="37">
        <f t="shared" si="68"/>
        <v>21655.202270431477</v>
      </c>
      <c r="F326" s="177">
        <f t="shared" si="69"/>
        <v>0.86273679508538081</v>
      </c>
      <c r="G326" s="38">
        <f t="shared" si="73"/>
        <v>2067.2324284624433</v>
      </c>
      <c r="H326" s="38">
        <f t="shared" si="74"/>
        <v>42975.694955305735</v>
      </c>
      <c r="I326" s="38">
        <f t="shared" si="75"/>
        <v>327.3649454776812</v>
      </c>
      <c r="J326" s="39">
        <f t="shared" si="76"/>
        <v>6805.5898515355148</v>
      </c>
      <c r="K326" s="38">
        <f t="shared" si="77"/>
        <v>39.873925510875381</v>
      </c>
      <c r="L326" s="39">
        <f t="shared" si="78"/>
        <v>828.93903744558827</v>
      </c>
      <c r="M326" s="35">
        <f t="shared" si="79"/>
        <v>43804.633992751325</v>
      </c>
      <c r="N326" s="35">
        <f t="shared" si="80"/>
        <v>493994.6339927513</v>
      </c>
      <c r="O326" s="35">
        <f t="shared" si="81"/>
        <v>23762.308624404795</v>
      </c>
      <c r="P326" s="36">
        <f t="shared" si="70"/>
        <v>0.94668328332544482</v>
      </c>
      <c r="Q326" s="203">
        <v>2276.5956036807838</v>
      </c>
      <c r="R326" s="36">
        <f t="shared" si="71"/>
        <v>8.8020042038085243E-3</v>
      </c>
      <c r="S326" s="36">
        <f t="shared" si="72"/>
        <v>2.7848100857040506E-3</v>
      </c>
      <c r="T326" s="201">
        <v>20789</v>
      </c>
      <c r="U326" s="217">
        <f>SUMIFS([1]okt20!$U$7:$U$362,[1]okt20!$B$7:$B$362,B326)</f>
        <v>446262</v>
      </c>
      <c r="V326" s="4">
        <f>SUMIFS([1]okt20!$V$7:$V$362,[1]okt20!$B$7:$B$362,B326)</f>
        <v>21595.064118074039</v>
      </c>
      <c r="Y326" s="44"/>
      <c r="Z326" s="44"/>
    </row>
    <row r="327" spans="2:27">
      <c r="B327" s="3">
        <v>5404</v>
      </c>
      <c r="C327" t="s">
        <v>347</v>
      </c>
      <c r="D327" s="207">
        <v>36898</v>
      </c>
      <c r="E327" s="37">
        <f t="shared" si="68"/>
        <v>18185.312962050273</v>
      </c>
      <c r="F327" s="177">
        <f t="shared" si="69"/>
        <v>0.72449744068778366</v>
      </c>
      <c r="G327" s="38">
        <f t="shared" si="73"/>
        <v>4149.1660134911654</v>
      </c>
      <c r="H327" s="38">
        <f t="shared" si="74"/>
        <v>8418.6578413735733</v>
      </c>
      <c r="I327" s="38">
        <f t="shared" si="75"/>
        <v>1541.8262034111024</v>
      </c>
      <c r="J327" s="39">
        <f t="shared" si="76"/>
        <v>3128.3653667211265</v>
      </c>
      <c r="K327" s="38">
        <f t="shared" si="77"/>
        <v>1254.3351834442965</v>
      </c>
      <c r="L327" s="39">
        <f t="shared" si="78"/>
        <v>2545.0460872084777</v>
      </c>
      <c r="M327" s="35">
        <f t="shared" si="79"/>
        <v>10963.70392858205</v>
      </c>
      <c r="N327" s="35">
        <f t="shared" si="80"/>
        <v>47861.70392858205</v>
      </c>
      <c r="O327" s="35">
        <f t="shared" si="81"/>
        <v>23588.81415898573</v>
      </c>
      <c r="P327" s="36">
        <f t="shared" si="70"/>
        <v>0.93977131560556471</v>
      </c>
      <c r="Q327" s="203">
        <v>185.37931982625196</v>
      </c>
      <c r="R327" s="36">
        <f t="shared" si="71"/>
        <v>-2.7284949779875042E-2</v>
      </c>
      <c r="S327" s="36">
        <f t="shared" si="72"/>
        <v>-2.3558307007983245E-3</v>
      </c>
      <c r="T327" s="201">
        <v>2029</v>
      </c>
      <c r="U327" s="217">
        <f>SUMIFS([1]okt20!$U$7:$U$362,[1]okt20!$B$7:$B$362,B327)</f>
        <v>37933</v>
      </c>
      <c r="V327" s="4">
        <f>SUMIFS([1]okt20!$V$7:$V$362,[1]okt20!$B$7:$B$362,B327)</f>
        <v>18228.255646323883</v>
      </c>
      <c r="Y327" s="44"/>
      <c r="Z327" s="44"/>
    </row>
    <row r="328" spans="2:27">
      <c r="B328" s="3">
        <v>5405</v>
      </c>
      <c r="C328" t="s">
        <v>348</v>
      </c>
      <c r="D328" s="207">
        <v>121292</v>
      </c>
      <c r="E328" s="37">
        <f t="shared" ref="E328:E331" si="82">D328/T328*1000</f>
        <v>20955.770559778852</v>
      </c>
      <c r="F328" s="177">
        <f t="shared" ref="F328:F362" si="83">E328/E$363</f>
        <v>0.83487164449043749</v>
      </c>
      <c r="G328" s="38">
        <f t="shared" si="73"/>
        <v>2486.8914548540183</v>
      </c>
      <c r="H328" s="38">
        <f t="shared" si="74"/>
        <v>14394.127740695058</v>
      </c>
      <c r="I328" s="38">
        <f t="shared" si="75"/>
        <v>572.16604420609997</v>
      </c>
      <c r="J328" s="39">
        <f t="shared" si="76"/>
        <v>3311.6970638649068</v>
      </c>
      <c r="K328" s="38">
        <f t="shared" si="77"/>
        <v>284.67502423929415</v>
      </c>
      <c r="L328" s="39">
        <f t="shared" si="78"/>
        <v>1647.6990402970343</v>
      </c>
      <c r="M328" s="35">
        <f t="shared" si="79"/>
        <v>16041.826780992093</v>
      </c>
      <c r="N328" s="35">
        <f t="shared" si="80"/>
        <v>137333.82678099209</v>
      </c>
      <c r="O328" s="35">
        <f t="shared" si="81"/>
        <v>23727.337038872163</v>
      </c>
      <c r="P328" s="36">
        <f t="shared" ref="P328:P363" si="84">O328/O$363</f>
        <v>0.94529002579569765</v>
      </c>
      <c r="Q328" s="203">
        <v>997.98220953888995</v>
      </c>
      <c r="R328" s="36">
        <f t="shared" ref="R328:R363" si="85">(D328-U328)/U328</f>
        <v>-1.7034863931795711E-2</v>
      </c>
      <c r="S328" s="36">
        <f t="shared" ref="S328:S363" si="86">(E328-V328)/V328</f>
        <v>9.6691637629511005E-4</v>
      </c>
      <c r="T328" s="201">
        <v>5788</v>
      </c>
      <c r="U328" s="217">
        <f>SUMIFS([1]okt20!$U$7:$U$362,[1]okt20!$B$7:$B$362,B328)</f>
        <v>123394</v>
      </c>
      <c r="V328" s="4">
        <f>SUMIFS([1]okt20!$V$7:$V$362,[1]okt20!$B$7:$B$362,B328)</f>
        <v>20935.527655242618</v>
      </c>
      <c r="Y328" s="44"/>
      <c r="Z328" s="44"/>
    </row>
    <row r="329" spans="2:27">
      <c r="B329" s="3">
        <v>5406</v>
      </c>
      <c r="C329" t="s">
        <v>349</v>
      </c>
      <c r="D329" s="207">
        <v>261765</v>
      </c>
      <c r="E329" s="37">
        <f t="shared" si="82"/>
        <v>22865.566037735851</v>
      </c>
      <c r="F329" s="177">
        <f t="shared" si="83"/>
        <v>0.91095732632084536</v>
      </c>
      <c r="G329" s="38">
        <f t="shared" si="73"/>
        <v>1341.0141680798188</v>
      </c>
      <c r="H329" s="38">
        <f t="shared" si="74"/>
        <v>15351.930196177766</v>
      </c>
      <c r="I329" s="38">
        <f t="shared" si="75"/>
        <v>0</v>
      </c>
      <c r="J329" s="39">
        <f t="shared" si="76"/>
        <v>0</v>
      </c>
      <c r="K329" s="38">
        <f t="shared" si="77"/>
        <v>-287.49101996680582</v>
      </c>
      <c r="L329" s="39">
        <f t="shared" si="78"/>
        <v>-3291.197196579993</v>
      </c>
      <c r="M329" s="35">
        <f t="shared" si="79"/>
        <v>12060.732999597773</v>
      </c>
      <c r="N329" s="35">
        <f t="shared" si="80"/>
        <v>273825.73299959779</v>
      </c>
      <c r="O329" s="35">
        <f t="shared" si="81"/>
        <v>23919.089185848865</v>
      </c>
      <c r="P329" s="36">
        <f t="shared" si="84"/>
        <v>0.95292937409951395</v>
      </c>
      <c r="Q329" s="203">
        <v>2180.6319469529953</v>
      </c>
      <c r="R329" s="36">
        <f t="shared" si="85"/>
        <v>-1.7793153650748385E-2</v>
      </c>
      <c r="S329" s="36">
        <f t="shared" si="86"/>
        <v>-1.1272563126417142E-2</v>
      </c>
      <c r="T329" s="201">
        <v>11448</v>
      </c>
      <c r="U329" s="217">
        <f>SUMIFS([1]okt20!$U$7:$U$362,[1]okt20!$B$7:$B$362,B329)</f>
        <v>266507</v>
      </c>
      <c r="V329" s="4">
        <f>SUMIFS([1]okt20!$V$7:$V$362,[1]okt20!$B$7:$B$362,B329)</f>
        <v>23126.258243665394</v>
      </c>
      <c r="Y329" s="44"/>
      <c r="Z329" s="44"/>
    </row>
    <row r="330" spans="2:27">
      <c r="B330" s="3">
        <v>5411</v>
      </c>
      <c r="C330" t="s">
        <v>350</v>
      </c>
      <c r="D330" s="207">
        <v>50903</v>
      </c>
      <c r="E330" s="37">
        <f t="shared" si="82"/>
        <v>17929.904896090171</v>
      </c>
      <c r="F330" s="177">
        <f t="shared" si="83"/>
        <v>0.71432205957087558</v>
      </c>
      <c r="G330" s="38">
        <f t="shared" si="73"/>
        <v>4302.4108530672265</v>
      </c>
      <c r="H330" s="38">
        <f t="shared" si="74"/>
        <v>12214.544411857856</v>
      </c>
      <c r="I330" s="38">
        <f t="shared" si="75"/>
        <v>1631.2190264971382</v>
      </c>
      <c r="J330" s="39">
        <f t="shared" si="76"/>
        <v>4631.030816225375</v>
      </c>
      <c r="K330" s="38">
        <f t="shared" si="77"/>
        <v>1343.7280065303323</v>
      </c>
      <c r="L330" s="39">
        <f t="shared" si="78"/>
        <v>3814.8438105396135</v>
      </c>
      <c r="M330" s="35">
        <f t="shared" si="79"/>
        <v>16029.388222397469</v>
      </c>
      <c r="N330" s="35">
        <f t="shared" si="80"/>
        <v>66932.388222397465</v>
      </c>
      <c r="O330" s="35">
        <f t="shared" si="81"/>
        <v>23576.04375568773</v>
      </c>
      <c r="P330" s="36">
        <f t="shared" si="84"/>
        <v>0.93926254654971952</v>
      </c>
      <c r="Q330" s="203">
        <v>249.90827451294354</v>
      </c>
      <c r="R330" s="36">
        <f t="shared" si="85"/>
        <v>-2.1096153846153848E-2</v>
      </c>
      <c r="S330" s="36">
        <f t="shared" si="86"/>
        <v>-1.4544842441813328E-2</v>
      </c>
      <c r="T330" s="201">
        <v>2839</v>
      </c>
      <c r="U330" s="217">
        <f>SUMIFS([1]okt20!$U$7:$U$362,[1]okt20!$B$7:$B$362,B330)</f>
        <v>52000</v>
      </c>
      <c r="V330" s="4">
        <f>SUMIFS([1]okt20!$V$7:$V$362,[1]okt20!$B$7:$B$362,B330)</f>
        <v>18194.541637508748</v>
      </c>
      <c r="Y330" s="44"/>
      <c r="Z330" s="44"/>
    </row>
    <row r="331" spans="2:27">
      <c r="B331" s="3">
        <v>5412</v>
      </c>
      <c r="C331" t="s">
        <v>351</v>
      </c>
      <c r="D331" s="207">
        <v>78892</v>
      </c>
      <c r="E331" s="37">
        <f t="shared" si="82"/>
        <v>18712.523719165085</v>
      </c>
      <c r="F331" s="177">
        <f t="shared" si="83"/>
        <v>0.74550135989609434</v>
      </c>
      <c r="G331" s="38">
        <f t="shared" si="73"/>
        <v>3832.8395592222782</v>
      </c>
      <c r="H331" s="38">
        <f t="shared" si="74"/>
        <v>16159.251581681125</v>
      </c>
      <c r="I331" s="38">
        <f t="shared" si="75"/>
        <v>1357.3024384209184</v>
      </c>
      <c r="J331" s="39">
        <f t="shared" si="76"/>
        <v>5722.3870803825921</v>
      </c>
      <c r="K331" s="38">
        <f t="shared" si="77"/>
        <v>1069.8114184541125</v>
      </c>
      <c r="L331" s="39">
        <f t="shared" si="78"/>
        <v>4510.3249402025385</v>
      </c>
      <c r="M331" s="35">
        <f t="shared" si="79"/>
        <v>20669.576521883664</v>
      </c>
      <c r="N331" s="35">
        <f t="shared" si="80"/>
        <v>99561.57652188366</v>
      </c>
      <c r="O331" s="35">
        <f t="shared" si="81"/>
        <v>23615.174696841474</v>
      </c>
      <c r="P331" s="36">
        <f t="shared" si="84"/>
        <v>0.94082151156598037</v>
      </c>
      <c r="Q331" s="203">
        <v>737.70749748029266</v>
      </c>
      <c r="R331" s="36">
        <f t="shared" si="85"/>
        <v>2.4396442185514611E-3</v>
      </c>
      <c r="S331" s="36">
        <f t="shared" si="86"/>
        <v>1.4803700551417828E-2</v>
      </c>
      <c r="T331" s="201">
        <v>4216</v>
      </c>
      <c r="U331" s="217">
        <f>SUMIFS([1]okt20!$U$7:$U$362,[1]okt20!$B$7:$B$362,B331)</f>
        <v>78700</v>
      </c>
      <c r="V331" s="4">
        <f>SUMIFS([1]okt20!$V$7:$V$362,[1]okt20!$B$7:$B$362,B331)</f>
        <v>18439.550140581068</v>
      </c>
      <c r="Y331" s="44"/>
      <c r="Z331" s="44"/>
    </row>
    <row r="332" spans="2:27">
      <c r="B332" s="3">
        <v>5413</v>
      </c>
      <c r="C332" t="s">
        <v>352</v>
      </c>
      <c r="D332" s="207">
        <v>27737</v>
      </c>
      <c r="E332" s="37">
        <f t="shared" ref="E332:E354" si="87">D332/T332*1000</f>
        <v>20379.867744305655</v>
      </c>
      <c r="F332" s="177">
        <f t="shared" si="83"/>
        <v>0.81192784821011332</v>
      </c>
      <c r="G332" s="38">
        <f t="shared" si="73"/>
        <v>2832.4331441379363</v>
      </c>
      <c r="H332" s="38">
        <f t="shared" si="74"/>
        <v>3854.9415091717315</v>
      </c>
      <c r="I332" s="38">
        <f t="shared" si="75"/>
        <v>773.73202962171888</v>
      </c>
      <c r="J332" s="39">
        <f t="shared" si="76"/>
        <v>1053.0492923151594</v>
      </c>
      <c r="K332" s="38">
        <f t="shared" si="77"/>
        <v>486.24100965491306</v>
      </c>
      <c r="L332" s="39">
        <f t="shared" si="78"/>
        <v>661.7740141403367</v>
      </c>
      <c r="M332" s="35">
        <f t="shared" si="79"/>
        <v>4516.7155233120684</v>
      </c>
      <c r="N332" s="35">
        <f t="shared" si="80"/>
        <v>32253.715523312068</v>
      </c>
      <c r="O332" s="35">
        <f t="shared" si="81"/>
        <v>23698.541898098509</v>
      </c>
      <c r="P332" s="36">
        <f t="shared" si="84"/>
        <v>0.94414283598168158</v>
      </c>
      <c r="Q332" s="203">
        <v>98.971490529098446</v>
      </c>
      <c r="R332" s="36">
        <f t="shared" si="85"/>
        <v>-1.1123391208242718E-2</v>
      </c>
      <c r="S332" s="36">
        <f t="shared" si="86"/>
        <v>-9.5125856821011044E-4</v>
      </c>
      <c r="T332" s="201">
        <v>1361</v>
      </c>
      <c r="U332" s="217">
        <f>SUMIFS([1]okt20!$U$7:$U$362,[1]okt20!$B$7:$B$362,B332)</f>
        <v>28049</v>
      </c>
      <c r="V332" s="4">
        <f>SUMIFS([1]okt20!$V$7:$V$362,[1]okt20!$B$7:$B$362,B332)</f>
        <v>20399.272727272728</v>
      </c>
      <c r="Y332" s="44"/>
      <c r="Z332" s="44"/>
    </row>
    <row r="333" spans="2:27">
      <c r="B333" s="3">
        <v>5414</v>
      </c>
      <c r="C333" t="s">
        <v>353</v>
      </c>
      <c r="D333" s="207">
        <v>21799</v>
      </c>
      <c r="E333" s="37">
        <f t="shared" si="87"/>
        <v>19980.751604032997</v>
      </c>
      <c r="F333" s="177">
        <f t="shared" si="83"/>
        <v>0.7960271803047464</v>
      </c>
      <c r="G333" s="38">
        <f t="shared" si="73"/>
        <v>3071.9028283015309</v>
      </c>
      <c r="H333" s="38">
        <f t="shared" si="74"/>
        <v>3351.4459856769704</v>
      </c>
      <c r="I333" s="38">
        <f t="shared" si="75"/>
        <v>913.42267871714898</v>
      </c>
      <c r="J333" s="39">
        <f t="shared" si="76"/>
        <v>996.54414248040962</v>
      </c>
      <c r="K333" s="38">
        <f t="shared" si="77"/>
        <v>625.9316587503431</v>
      </c>
      <c r="L333" s="39">
        <f t="shared" si="78"/>
        <v>682.89143969662427</v>
      </c>
      <c r="M333" s="35">
        <f t="shared" si="79"/>
        <v>4034.3374253735947</v>
      </c>
      <c r="N333" s="35">
        <f t="shared" si="80"/>
        <v>25833.337425373596</v>
      </c>
      <c r="O333" s="35">
        <f t="shared" si="81"/>
        <v>23678.586091084875</v>
      </c>
      <c r="P333" s="36">
        <f t="shared" si="84"/>
        <v>0.94334780258641326</v>
      </c>
      <c r="Q333" s="203">
        <v>76.828505633537134</v>
      </c>
      <c r="R333" s="36">
        <f t="shared" si="85"/>
        <v>5.9180797823235022E-2</v>
      </c>
      <c r="S333" s="36">
        <f t="shared" si="86"/>
        <v>7.277248542133341E-2</v>
      </c>
      <c r="T333" s="201">
        <v>1091</v>
      </c>
      <c r="U333" s="217">
        <f>SUMIFS([1]okt20!$U$7:$U$362,[1]okt20!$B$7:$B$362,B333)</f>
        <v>20581</v>
      </c>
      <c r="V333" s="4">
        <f>SUMIFS([1]okt20!$V$7:$V$362,[1]okt20!$B$7:$B$362,B333)</f>
        <v>18625.339366515836</v>
      </c>
      <c r="Y333" s="44"/>
      <c r="Z333" s="44"/>
    </row>
    <row r="334" spans="2:27">
      <c r="B334" s="3">
        <v>5415</v>
      </c>
      <c r="C334" t="s">
        <v>354</v>
      </c>
      <c r="D334" s="207">
        <v>17103</v>
      </c>
      <c r="E334" s="37">
        <f t="shared" si="87"/>
        <v>16540.618955512575</v>
      </c>
      <c r="F334" s="177">
        <f t="shared" si="83"/>
        <v>0.65897332235461437</v>
      </c>
      <c r="G334" s="38">
        <f t="shared" si="73"/>
        <v>5135.9824174137839</v>
      </c>
      <c r="H334" s="38">
        <f t="shared" si="74"/>
        <v>5310.605819605852</v>
      </c>
      <c r="I334" s="38">
        <f t="shared" si="75"/>
        <v>2117.469105699297</v>
      </c>
      <c r="J334" s="39">
        <f t="shared" si="76"/>
        <v>2189.463055293073</v>
      </c>
      <c r="K334" s="38">
        <f t="shared" si="77"/>
        <v>1829.9780857324911</v>
      </c>
      <c r="L334" s="39">
        <f t="shared" si="78"/>
        <v>1892.1973406473958</v>
      </c>
      <c r="M334" s="35">
        <f t="shared" si="79"/>
        <v>7202.8031602532483</v>
      </c>
      <c r="N334" s="35">
        <f t="shared" si="80"/>
        <v>24305.80316025325</v>
      </c>
      <c r="O334" s="35">
        <f t="shared" si="81"/>
        <v>23506.579458658849</v>
      </c>
      <c r="P334" s="36">
        <f t="shared" si="84"/>
        <v>0.93649510968890648</v>
      </c>
      <c r="Q334" s="203">
        <v>-292.58279117774964</v>
      </c>
      <c r="R334" s="36">
        <f t="shared" si="85"/>
        <v>-8.2342708031313428E-3</v>
      </c>
      <c r="S334" s="36">
        <f t="shared" si="86"/>
        <v>-5.6103498729461615E-4</v>
      </c>
      <c r="T334" s="201">
        <v>1034</v>
      </c>
      <c r="U334" s="217">
        <f>SUMIFS([1]okt20!$U$7:$U$362,[1]okt20!$B$7:$B$362,B334)</f>
        <v>17245</v>
      </c>
      <c r="V334" s="4">
        <f>SUMIFS([1]okt20!$V$7:$V$362,[1]okt20!$B$7:$B$362,B334)</f>
        <v>16549.904030710171</v>
      </c>
      <c r="Y334" s="44"/>
      <c r="Z334" s="44"/>
    </row>
    <row r="335" spans="2:27">
      <c r="B335" s="3">
        <v>5416</v>
      </c>
      <c r="C335" t="s">
        <v>355</v>
      </c>
      <c r="D335" s="207">
        <v>97678</v>
      </c>
      <c r="E335" s="37">
        <f t="shared" si="87"/>
        <v>24389.013732833959</v>
      </c>
      <c r="F335" s="177">
        <f t="shared" si="83"/>
        <v>0.97165102779431423</v>
      </c>
      <c r="G335" s="38">
        <f t="shared" si="73"/>
        <v>426.94555102095399</v>
      </c>
      <c r="H335" s="38">
        <f t="shared" si="74"/>
        <v>1709.9169318389208</v>
      </c>
      <c r="I335" s="38">
        <f t="shared" si="75"/>
        <v>0</v>
      </c>
      <c r="J335" s="39">
        <f t="shared" si="76"/>
        <v>0</v>
      </c>
      <c r="K335" s="38">
        <f t="shared" si="77"/>
        <v>-287.49101996680582</v>
      </c>
      <c r="L335" s="39">
        <f t="shared" si="78"/>
        <v>-1151.4015349670574</v>
      </c>
      <c r="M335" s="35">
        <f t="shared" si="79"/>
        <v>558.51539687186346</v>
      </c>
      <c r="N335" s="35">
        <f t="shared" si="80"/>
        <v>98236.515396871866</v>
      </c>
      <c r="O335" s="35">
        <f t="shared" si="81"/>
        <v>24528.46826388811</v>
      </c>
      <c r="P335" s="36">
        <f t="shared" si="84"/>
        <v>0.97720685468890156</v>
      </c>
      <c r="Q335" s="203">
        <v>414.25567326578584</v>
      </c>
      <c r="R335" s="36">
        <f t="shared" si="85"/>
        <v>2.0444834466835909E-2</v>
      </c>
      <c r="S335" s="36">
        <f t="shared" si="86"/>
        <v>2.681465240982488E-2</v>
      </c>
      <c r="T335" s="201">
        <v>4005</v>
      </c>
      <c r="U335" s="217">
        <f>SUMIFS([1]okt20!$U$7:$U$362,[1]okt20!$B$7:$B$362,B335)</f>
        <v>95721</v>
      </c>
      <c r="V335" s="4">
        <f>SUMIFS([1]okt20!$V$7:$V$362,[1]okt20!$B$7:$B$362,B335)</f>
        <v>23752.109181141441</v>
      </c>
      <c r="Y335" s="44"/>
      <c r="Z335" s="44"/>
    </row>
    <row r="336" spans="2:27">
      <c r="B336" s="3">
        <v>5417</v>
      </c>
      <c r="C336" t="s">
        <v>356</v>
      </c>
      <c r="D336" s="207">
        <v>43531</v>
      </c>
      <c r="E336" s="37">
        <f t="shared" si="87"/>
        <v>20284.71575023299</v>
      </c>
      <c r="F336" s="177">
        <f t="shared" si="83"/>
        <v>0.80813702116601216</v>
      </c>
      <c r="G336" s="38">
        <f t="shared" si="73"/>
        <v>2889.5243405815349</v>
      </c>
      <c r="H336" s="38">
        <f t="shared" si="74"/>
        <v>6200.9192348879742</v>
      </c>
      <c r="I336" s="38">
        <f t="shared" si="75"/>
        <v>807.03522754715152</v>
      </c>
      <c r="J336" s="39">
        <f t="shared" si="76"/>
        <v>1731.8975983161872</v>
      </c>
      <c r="K336" s="38">
        <f t="shared" si="77"/>
        <v>519.54420758034576</v>
      </c>
      <c r="L336" s="39">
        <f t="shared" si="78"/>
        <v>1114.9418694674218</v>
      </c>
      <c r="M336" s="35">
        <f t="shared" si="79"/>
        <v>7315.8611043553956</v>
      </c>
      <c r="N336" s="35">
        <f t="shared" si="80"/>
        <v>50846.861104355397</v>
      </c>
      <c r="O336" s="35">
        <f t="shared" si="81"/>
        <v>23693.784298394876</v>
      </c>
      <c r="P336" s="36">
        <f t="shared" si="84"/>
        <v>0.94395329462947664</v>
      </c>
      <c r="Q336" s="203">
        <v>349.44461328100806</v>
      </c>
      <c r="R336" s="36">
        <f t="shared" si="85"/>
        <v>1.1267016679830879E-2</v>
      </c>
      <c r="S336" s="36">
        <f t="shared" si="86"/>
        <v>2.870265489844865E-2</v>
      </c>
      <c r="T336" s="201">
        <v>2146</v>
      </c>
      <c r="U336" s="217">
        <f>SUMIFS([1]okt20!$U$7:$U$362,[1]okt20!$B$7:$B$362,B336)</f>
        <v>43046</v>
      </c>
      <c r="V336" s="4">
        <f>SUMIFS([1]okt20!$V$7:$V$362,[1]okt20!$B$7:$B$362,B336)</f>
        <v>19718.735684837378</v>
      </c>
      <c r="Y336" s="44"/>
      <c r="Z336" s="44"/>
    </row>
    <row r="337" spans="2:26">
      <c r="B337" s="3">
        <v>5418</v>
      </c>
      <c r="C337" t="s">
        <v>357</v>
      </c>
      <c r="D337" s="207">
        <v>152547</v>
      </c>
      <c r="E337" s="37">
        <f t="shared" si="87"/>
        <v>22973.945783132531</v>
      </c>
      <c r="F337" s="177">
        <f t="shared" si="83"/>
        <v>0.91527514302964486</v>
      </c>
      <c r="G337" s="38">
        <f t="shared" si="73"/>
        <v>1275.9863208418108</v>
      </c>
      <c r="H337" s="38">
        <f t="shared" si="74"/>
        <v>8472.5491703896241</v>
      </c>
      <c r="I337" s="38">
        <f t="shared" si="75"/>
        <v>0</v>
      </c>
      <c r="J337" s="39">
        <f t="shared" si="76"/>
        <v>0</v>
      </c>
      <c r="K337" s="38">
        <f t="shared" si="77"/>
        <v>-287.49101996680582</v>
      </c>
      <c r="L337" s="39">
        <f t="shared" si="78"/>
        <v>-1908.9403725795908</v>
      </c>
      <c r="M337" s="35">
        <f t="shared" si="79"/>
        <v>6563.6087978100331</v>
      </c>
      <c r="N337" s="35">
        <f t="shared" si="80"/>
        <v>159110.60879781004</v>
      </c>
      <c r="O337" s="35">
        <f t="shared" si="81"/>
        <v>23962.441084007536</v>
      </c>
      <c r="P337" s="36">
        <f t="shared" si="84"/>
        <v>0.95465650078303377</v>
      </c>
      <c r="Q337" s="203">
        <v>828.71901884765884</v>
      </c>
      <c r="R337" s="36">
        <f t="shared" si="85"/>
        <v>-3.0684475396502642E-2</v>
      </c>
      <c r="S337" s="36">
        <f t="shared" si="86"/>
        <v>-6.5975685351204781E-3</v>
      </c>
      <c r="T337" s="201">
        <v>6640</v>
      </c>
      <c r="U337" s="217">
        <f>SUMIFS([1]okt20!$U$7:$U$362,[1]okt20!$B$7:$B$362,B337)</f>
        <v>157376</v>
      </c>
      <c r="V337" s="4">
        <f>SUMIFS([1]okt20!$V$7:$V$362,[1]okt20!$B$7:$B$362,B337)</f>
        <v>23126.524614254224</v>
      </c>
      <c r="Y337" s="44"/>
      <c r="Z337" s="44"/>
    </row>
    <row r="338" spans="2:26">
      <c r="B338" s="3">
        <v>5419</v>
      </c>
      <c r="C338" t="s">
        <v>358</v>
      </c>
      <c r="D338" s="207">
        <v>68820</v>
      </c>
      <c r="E338" s="37">
        <f t="shared" si="87"/>
        <v>19867.205542725173</v>
      </c>
      <c r="F338" s="177">
        <f t="shared" si="83"/>
        <v>0.79150353911202298</v>
      </c>
      <c r="G338" s="38">
        <f t="shared" si="73"/>
        <v>3140.0304650862258</v>
      </c>
      <c r="H338" s="38">
        <f t="shared" si="74"/>
        <v>10877.065531058686</v>
      </c>
      <c r="I338" s="38">
        <f t="shared" si="75"/>
        <v>953.16380017488768</v>
      </c>
      <c r="J338" s="39">
        <f t="shared" si="76"/>
        <v>3301.759403805811</v>
      </c>
      <c r="K338" s="38">
        <f t="shared" si="77"/>
        <v>665.6727802080818</v>
      </c>
      <c r="L338" s="39">
        <f t="shared" si="78"/>
        <v>2305.8905106407951</v>
      </c>
      <c r="M338" s="35">
        <f t="shared" si="79"/>
        <v>13182.956041699481</v>
      </c>
      <c r="N338" s="35">
        <f t="shared" si="80"/>
        <v>82002.956041699479</v>
      </c>
      <c r="O338" s="35">
        <f t="shared" si="81"/>
        <v>23672.908788019482</v>
      </c>
      <c r="P338" s="36">
        <f t="shared" si="84"/>
        <v>0.94312162052677706</v>
      </c>
      <c r="Q338" s="203">
        <v>748.4040728822838</v>
      </c>
      <c r="R338" s="36">
        <f t="shared" si="85"/>
        <v>-1.792339745419259E-2</v>
      </c>
      <c r="S338" s="36">
        <f t="shared" si="86"/>
        <v>-1.0835662158682998E-2</v>
      </c>
      <c r="T338" s="201">
        <v>3464</v>
      </c>
      <c r="U338" s="217">
        <f>SUMIFS([1]okt20!$U$7:$U$362,[1]okt20!$B$7:$B$362,B338)</f>
        <v>70076</v>
      </c>
      <c r="V338" s="4">
        <f>SUMIFS([1]okt20!$V$7:$V$362,[1]okt20!$B$7:$B$362,B338)</f>
        <v>20084.838062482086</v>
      </c>
      <c r="Y338" s="44"/>
      <c r="Z338" s="44"/>
    </row>
    <row r="339" spans="2:26">
      <c r="B339" s="3">
        <v>5420</v>
      </c>
      <c r="C339" t="s">
        <v>359</v>
      </c>
      <c r="D339" s="207">
        <v>19558</v>
      </c>
      <c r="E339" s="37">
        <f t="shared" si="87"/>
        <v>18059.09510618652</v>
      </c>
      <c r="F339" s="177">
        <f t="shared" si="83"/>
        <v>0.71946895898206775</v>
      </c>
      <c r="G339" s="38">
        <f t="shared" si="73"/>
        <v>4224.8967270094172</v>
      </c>
      <c r="H339" s="38">
        <f t="shared" si="74"/>
        <v>4575.5631553511994</v>
      </c>
      <c r="I339" s="38">
        <f t="shared" si="75"/>
        <v>1586.0024529634161</v>
      </c>
      <c r="J339" s="39">
        <f t="shared" si="76"/>
        <v>1717.6406565593795</v>
      </c>
      <c r="K339" s="38">
        <f t="shared" si="77"/>
        <v>1298.5114329966102</v>
      </c>
      <c r="L339" s="39">
        <f t="shared" si="78"/>
        <v>1406.2878819353289</v>
      </c>
      <c r="M339" s="35">
        <f t="shared" si="79"/>
        <v>5981.8510372865285</v>
      </c>
      <c r="N339" s="35">
        <f t="shared" si="80"/>
        <v>25539.851037286528</v>
      </c>
      <c r="O339" s="35">
        <f t="shared" si="81"/>
        <v>23582.503266192547</v>
      </c>
      <c r="P339" s="36">
        <f t="shared" si="84"/>
        <v>0.93951989152027915</v>
      </c>
      <c r="Q339" s="203">
        <v>248.16463941440816</v>
      </c>
      <c r="R339" s="36">
        <f t="shared" si="85"/>
        <v>-2.1708683473389355E-2</v>
      </c>
      <c r="S339" s="36">
        <f t="shared" si="86"/>
        <v>1.9843856286743809E-2</v>
      </c>
      <c r="T339" s="201">
        <v>1083</v>
      </c>
      <c r="U339" s="217">
        <f>SUMIFS([1]okt20!$U$7:$U$362,[1]okt20!$B$7:$B$362,B339)</f>
        <v>19992</v>
      </c>
      <c r="V339" s="4">
        <f>SUMIFS([1]okt20!$V$7:$V$362,[1]okt20!$B$7:$B$362,B339)</f>
        <v>17707.705934455269</v>
      </c>
      <c r="Y339" s="44"/>
      <c r="Z339" s="44"/>
    </row>
    <row r="340" spans="2:26">
      <c r="B340" s="3">
        <v>5421</v>
      </c>
      <c r="C340" t="s">
        <v>360</v>
      </c>
      <c r="D340" s="207">
        <v>305398</v>
      </c>
      <c r="E340" s="37">
        <f t="shared" si="87"/>
        <v>20564.137095145106</v>
      </c>
      <c r="F340" s="177">
        <f t="shared" si="83"/>
        <v>0.8192690841491912</v>
      </c>
      <c r="G340" s="38">
        <f t="shared" si="73"/>
        <v>2721.8715336342652</v>
      </c>
      <c r="H340" s="38">
        <f t="shared" si="74"/>
        <v>40422.514146002468</v>
      </c>
      <c r="I340" s="38">
        <f t="shared" si="75"/>
        <v>709.23775682791086</v>
      </c>
      <c r="J340" s="39">
        <f t="shared" si="76"/>
        <v>10532.889926651305</v>
      </c>
      <c r="K340" s="38">
        <f t="shared" si="77"/>
        <v>421.74673686110503</v>
      </c>
      <c r="L340" s="39">
        <f t="shared" si="78"/>
        <v>6263.3607891242709</v>
      </c>
      <c r="M340" s="35">
        <f t="shared" si="79"/>
        <v>46685.87493512674</v>
      </c>
      <c r="N340" s="35">
        <f t="shared" si="80"/>
        <v>352083.87493512675</v>
      </c>
      <c r="O340" s="35">
        <f t="shared" si="81"/>
        <v>23707.755365640482</v>
      </c>
      <c r="P340" s="36">
        <f t="shared" si="84"/>
        <v>0.94450989777863559</v>
      </c>
      <c r="Q340" s="203">
        <v>1834.7284025331392</v>
      </c>
      <c r="R340" s="36">
        <f t="shared" si="85"/>
        <v>-2.0833867699489573E-2</v>
      </c>
      <c r="S340" s="36">
        <f t="shared" si="86"/>
        <v>-1.0284639959399312E-2</v>
      </c>
      <c r="T340" s="201">
        <v>14851</v>
      </c>
      <c r="U340" s="217">
        <f>SUMIFS([1]okt20!$U$7:$U$362,[1]okt20!$B$7:$B$362,B340)</f>
        <v>311896</v>
      </c>
      <c r="V340" s="4">
        <f>SUMIFS([1]okt20!$V$7:$V$362,[1]okt20!$B$7:$B$362,B340)</f>
        <v>20777.829591632802</v>
      </c>
      <c r="Y340" s="44"/>
      <c r="Z340" s="44"/>
    </row>
    <row r="341" spans="2:26">
      <c r="B341" s="3">
        <v>5422</v>
      </c>
      <c r="C341" t="s">
        <v>361</v>
      </c>
      <c r="D341" s="207">
        <v>100622</v>
      </c>
      <c r="E341" s="37">
        <f t="shared" si="87"/>
        <v>18100.737542723513</v>
      </c>
      <c r="F341" s="177">
        <f t="shared" si="83"/>
        <v>0.72112798122479815</v>
      </c>
      <c r="G341" s="38">
        <f t="shared" si="73"/>
        <v>4199.9112650872212</v>
      </c>
      <c r="H341" s="38">
        <f t="shared" si="74"/>
        <v>23347.306722619862</v>
      </c>
      <c r="I341" s="38">
        <f t="shared" si="75"/>
        <v>1571.4276001754686</v>
      </c>
      <c r="J341" s="39">
        <f t="shared" si="76"/>
        <v>8735.5660293754299</v>
      </c>
      <c r="K341" s="38">
        <f t="shared" si="77"/>
        <v>1283.9365802086627</v>
      </c>
      <c r="L341" s="39">
        <f t="shared" si="78"/>
        <v>7137.4034493799563</v>
      </c>
      <c r="M341" s="35">
        <f t="shared" si="79"/>
        <v>30484.710171999817</v>
      </c>
      <c r="N341" s="35">
        <f t="shared" si="80"/>
        <v>131106.71017199982</v>
      </c>
      <c r="O341" s="35">
        <f t="shared" si="81"/>
        <v>23584.585388019394</v>
      </c>
      <c r="P341" s="36">
        <f t="shared" si="84"/>
        <v>0.93960284263241556</v>
      </c>
      <c r="Q341" s="203">
        <v>853.82278901635073</v>
      </c>
      <c r="R341" s="36">
        <f t="shared" si="85"/>
        <v>-7.4572392432283134E-3</v>
      </c>
      <c r="S341" s="36">
        <f t="shared" si="86"/>
        <v>4.3268626114123425E-3</v>
      </c>
      <c r="T341" s="201">
        <v>5559</v>
      </c>
      <c r="U341" s="217">
        <f>SUMIFS([1]okt20!$U$7:$U$362,[1]okt20!$B$7:$B$362,B341)</f>
        <v>101378</v>
      </c>
      <c r="V341" s="4">
        <f>SUMIFS([1]okt20!$V$7:$V$362,[1]okt20!$B$7:$B$362,B341)</f>
        <v>18022.755555555555</v>
      </c>
      <c r="Y341" s="44"/>
      <c r="Z341" s="44"/>
    </row>
    <row r="342" spans="2:26">
      <c r="B342" s="3">
        <v>5423</v>
      </c>
      <c r="C342" t="s">
        <v>362</v>
      </c>
      <c r="D342" s="207">
        <v>44388</v>
      </c>
      <c r="E342" s="37">
        <f t="shared" si="87"/>
        <v>20176.363636363636</v>
      </c>
      <c r="F342" s="177">
        <f t="shared" si="83"/>
        <v>0.80382030528901427</v>
      </c>
      <c r="G342" s="38">
        <f t="shared" si="73"/>
        <v>2954.5356089031475</v>
      </c>
      <c r="H342" s="38">
        <f t="shared" si="74"/>
        <v>6499.9783395869244</v>
      </c>
      <c r="I342" s="38">
        <f t="shared" si="75"/>
        <v>844.95846740142542</v>
      </c>
      <c r="J342" s="39">
        <f t="shared" si="76"/>
        <v>1858.9086282831358</v>
      </c>
      <c r="K342" s="38">
        <f t="shared" si="77"/>
        <v>557.46744743461954</v>
      </c>
      <c r="L342" s="39">
        <f t="shared" si="78"/>
        <v>1226.428384356163</v>
      </c>
      <c r="M342" s="35">
        <f t="shared" si="79"/>
        <v>7726.4067239430879</v>
      </c>
      <c r="N342" s="35">
        <f t="shared" si="80"/>
        <v>52114.406723943088</v>
      </c>
      <c r="O342" s="35">
        <f t="shared" si="81"/>
        <v>23688.366692701406</v>
      </c>
      <c r="P342" s="36">
        <f t="shared" si="84"/>
        <v>0.94373745883562654</v>
      </c>
      <c r="Q342" s="203">
        <v>-176.98678973988171</v>
      </c>
      <c r="R342" s="36">
        <f t="shared" si="85"/>
        <v>-3.1189296549315758E-2</v>
      </c>
      <c r="S342" s="36">
        <f t="shared" si="86"/>
        <v>-8.2901344677542219E-3</v>
      </c>
      <c r="T342" s="201">
        <v>2200</v>
      </c>
      <c r="U342" s="217">
        <f>SUMIFS([1]okt20!$U$7:$U$362,[1]okt20!$B$7:$B$362,B342)</f>
        <v>45817</v>
      </c>
      <c r="V342" s="4">
        <f>SUMIFS([1]okt20!$V$7:$V$362,[1]okt20!$B$7:$B$362,B342)</f>
        <v>20345.026642984016</v>
      </c>
      <c r="Y342" s="44"/>
      <c r="Z342" s="44"/>
    </row>
    <row r="343" spans="2:26">
      <c r="B343" s="3">
        <v>5424</v>
      </c>
      <c r="C343" t="s">
        <v>363</v>
      </c>
      <c r="D343" s="207">
        <v>49867</v>
      </c>
      <c r="E343" s="37">
        <f t="shared" si="87"/>
        <v>17847.888332140301</v>
      </c>
      <c r="F343" s="177">
        <f t="shared" si="83"/>
        <v>0.71105454414237079</v>
      </c>
      <c r="G343" s="38">
        <f t="shared" si="73"/>
        <v>4351.6207914371489</v>
      </c>
      <c r="H343" s="38">
        <f t="shared" si="74"/>
        <v>12158.428491275394</v>
      </c>
      <c r="I343" s="38">
        <f t="shared" si="75"/>
        <v>1659.9248238795926</v>
      </c>
      <c r="J343" s="39">
        <f t="shared" si="76"/>
        <v>4637.8299579195818</v>
      </c>
      <c r="K343" s="38">
        <f t="shared" si="77"/>
        <v>1372.4338039127867</v>
      </c>
      <c r="L343" s="39">
        <f t="shared" si="78"/>
        <v>3834.5800481323258</v>
      </c>
      <c r="M343" s="35">
        <f t="shared" si="79"/>
        <v>15993.00853940772</v>
      </c>
      <c r="N343" s="35">
        <f t="shared" si="80"/>
        <v>65860.008539407718</v>
      </c>
      <c r="O343" s="35">
        <f t="shared" si="81"/>
        <v>23571.942927490232</v>
      </c>
      <c r="P343" s="36">
        <f t="shared" si="84"/>
        <v>0.93909917077829419</v>
      </c>
      <c r="Q343" s="203">
        <v>322.21777703034422</v>
      </c>
      <c r="R343" s="36">
        <f t="shared" si="85"/>
        <v>-3.1689935726907321E-2</v>
      </c>
      <c r="S343" s="36">
        <f t="shared" si="86"/>
        <v>-1.3321849325162791E-2</v>
      </c>
      <c r="T343" s="201">
        <v>2794</v>
      </c>
      <c r="U343" s="217">
        <f>SUMIFS([1]okt20!$U$7:$U$362,[1]okt20!$B$7:$B$362,B343)</f>
        <v>51499</v>
      </c>
      <c r="V343" s="4">
        <f>SUMIFS([1]okt20!$V$7:$V$362,[1]okt20!$B$7:$B$362,B343)</f>
        <v>18088.865472427115</v>
      </c>
      <c r="Y343" s="44"/>
      <c r="Z343" s="44"/>
    </row>
    <row r="344" spans="2:26">
      <c r="B344" s="3">
        <v>5425</v>
      </c>
      <c r="C344" t="s">
        <v>364</v>
      </c>
      <c r="D344" s="207">
        <v>41261</v>
      </c>
      <c r="E344" s="37">
        <f t="shared" si="87"/>
        <v>22559.322033898305</v>
      </c>
      <c r="F344" s="177">
        <f t="shared" si="83"/>
        <v>0.89875665661176229</v>
      </c>
      <c r="G344" s="38">
        <f t="shared" si="73"/>
        <v>1524.7605703823465</v>
      </c>
      <c r="H344" s="38">
        <f t="shared" si="74"/>
        <v>2788.7870832293115</v>
      </c>
      <c r="I344" s="38">
        <f t="shared" si="75"/>
        <v>10.923028264291496</v>
      </c>
      <c r="J344" s="39">
        <f t="shared" si="76"/>
        <v>19.978218695389145</v>
      </c>
      <c r="K344" s="38">
        <f t="shared" si="77"/>
        <v>-276.56799170251435</v>
      </c>
      <c r="L344" s="39">
        <f t="shared" si="78"/>
        <v>-505.84285682389873</v>
      </c>
      <c r="M344" s="35">
        <f t="shared" si="79"/>
        <v>2282.9442264054128</v>
      </c>
      <c r="N344" s="35">
        <f t="shared" si="80"/>
        <v>43543.944226405416</v>
      </c>
      <c r="O344" s="35">
        <f t="shared" si="81"/>
        <v>23807.514612578139</v>
      </c>
      <c r="P344" s="36">
        <f t="shared" si="84"/>
        <v>0.94848427640176403</v>
      </c>
      <c r="Q344" s="203">
        <v>97.375129158097025</v>
      </c>
      <c r="R344" s="36">
        <f t="shared" si="85"/>
        <v>7.2494281555416928E-2</v>
      </c>
      <c r="S344" s="36">
        <f t="shared" si="86"/>
        <v>7.9530876076283563E-2</v>
      </c>
      <c r="T344" s="201">
        <v>1829</v>
      </c>
      <c r="U344" s="217">
        <f>SUMIFS([1]okt20!$U$7:$U$362,[1]okt20!$B$7:$B$362,B344)</f>
        <v>38472</v>
      </c>
      <c r="V344" s="4">
        <f>SUMIFS([1]okt20!$V$7:$V$362,[1]okt20!$B$7:$B$362,B344)</f>
        <v>20897.338403041824</v>
      </c>
      <c r="Y344" s="44"/>
      <c r="Z344" s="44"/>
    </row>
    <row r="345" spans="2:26">
      <c r="B345" s="3">
        <v>5426</v>
      </c>
      <c r="C345" t="s">
        <v>365</v>
      </c>
      <c r="D345" s="207">
        <v>39753</v>
      </c>
      <c r="E345" s="37">
        <f t="shared" si="87"/>
        <v>19195.074843070979</v>
      </c>
      <c r="F345" s="177">
        <f t="shared" si="83"/>
        <v>0.7647260526467996</v>
      </c>
      <c r="G345" s="38">
        <f t="shared" si="73"/>
        <v>3543.3088848787415</v>
      </c>
      <c r="H345" s="38">
        <f t="shared" si="74"/>
        <v>7338.1927005838734</v>
      </c>
      <c r="I345" s="38">
        <f t="shared" si="75"/>
        <v>1188.4095450538553</v>
      </c>
      <c r="J345" s="39">
        <f t="shared" si="76"/>
        <v>2461.196167806534</v>
      </c>
      <c r="K345" s="38">
        <f t="shared" si="77"/>
        <v>900.91852508704937</v>
      </c>
      <c r="L345" s="39">
        <f t="shared" si="78"/>
        <v>1865.8022654552792</v>
      </c>
      <c r="M345" s="35">
        <f t="shared" si="79"/>
        <v>9203.9949660391521</v>
      </c>
      <c r="N345" s="35">
        <f t="shared" si="80"/>
        <v>48956.99496603915</v>
      </c>
      <c r="O345" s="35">
        <f t="shared" si="81"/>
        <v>23639.302253036771</v>
      </c>
      <c r="P345" s="36">
        <f t="shared" si="84"/>
        <v>0.94178274620351576</v>
      </c>
      <c r="Q345" s="203">
        <v>188.12711747668254</v>
      </c>
      <c r="R345" s="36">
        <f t="shared" si="85"/>
        <v>-4.8315225554498575E-3</v>
      </c>
      <c r="S345" s="36">
        <f t="shared" si="86"/>
        <v>7.6621425404256706E-3</v>
      </c>
      <c r="T345" s="201">
        <v>2071</v>
      </c>
      <c r="U345" s="217">
        <f>SUMIFS([1]okt20!$U$7:$U$362,[1]okt20!$B$7:$B$362,B345)</f>
        <v>39946</v>
      </c>
      <c r="V345" s="4">
        <f>SUMIFS([1]okt20!$V$7:$V$362,[1]okt20!$B$7:$B$362,B345)</f>
        <v>19049.117787315212</v>
      </c>
      <c r="Y345" s="44"/>
      <c r="Z345" s="44"/>
    </row>
    <row r="346" spans="2:26">
      <c r="B346" s="3">
        <v>5427</v>
      </c>
      <c r="C346" t="s">
        <v>366</v>
      </c>
      <c r="D346" s="207">
        <v>57960</v>
      </c>
      <c r="E346" s="37">
        <f t="shared" si="87"/>
        <v>19801.844892381279</v>
      </c>
      <c r="F346" s="177">
        <f t="shared" si="83"/>
        <v>0.78889959031033563</v>
      </c>
      <c r="G346" s="38">
        <f t="shared" si="73"/>
        <v>3179.2468552925616</v>
      </c>
      <c r="H346" s="38">
        <f t="shared" si="74"/>
        <v>9305.6555454413283</v>
      </c>
      <c r="I346" s="38">
        <f t="shared" si="75"/>
        <v>976.04002779525024</v>
      </c>
      <c r="J346" s="39">
        <f t="shared" si="76"/>
        <v>2856.8691613566975</v>
      </c>
      <c r="K346" s="38">
        <f t="shared" si="77"/>
        <v>688.54900782844447</v>
      </c>
      <c r="L346" s="39">
        <f t="shared" si="78"/>
        <v>2015.3829459138572</v>
      </c>
      <c r="M346" s="35">
        <f t="shared" si="79"/>
        <v>11321.038491355186</v>
      </c>
      <c r="N346" s="35">
        <f t="shared" si="80"/>
        <v>69281.038491355182</v>
      </c>
      <c r="O346" s="35">
        <f t="shared" si="81"/>
        <v>23669.640755502282</v>
      </c>
      <c r="P346" s="36">
        <f t="shared" si="84"/>
        <v>0.94299142308669237</v>
      </c>
      <c r="Q346" s="203">
        <v>60.960802923345909</v>
      </c>
      <c r="R346" s="36">
        <f t="shared" si="85"/>
        <v>3.4796736355358772E-2</v>
      </c>
      <c r="S346" s="36">
        <f t="shared" si="86"/>
        <v>3.1261387068186555E-2</v>
      </c>
      <c r="T346" s="201">
        <v>2927</v>
      </c>
      <c r="U346" s="217">
        <f>SUMIFS([1]okt20!$U$7:$U$362,[1]okt20!$B$7:$B$362,B346)</f>
        <v>56011</v>
      </c>
      <c r="V346" s="4">
        <f>SUMIFS([1]okt20!$V$7:$V$362,[1]okt20!$B$7:$B$362,B346)</f>
        <v>19201.57696263284</v>
      </c>
      <c r="Y346" s="44"/>
      <c r="Z346" s="44"/>
    </row>
    <row r="347" spans="2:26">
      <c r="B347" s="3">
        <v>5428</v>
      </c>
      <c r="C347" t="s">
        <v>367</v>
      </c>
      <c r="D347" s="207">
        <v>94668</v>
      </c>
      <c r="E347" s="37">
        <f t="shared" si="87"/>
        <v>19475.0051429747</v>
      </c>
      <c r="F347" s="177">
        <f t="shared" si="83"/>
        <v>0.77587839224493782</v>
      </c>
      <c r="G347" s="38">
        <f t="shared" si="73"/>
        <v>3375.3507049365094</v>
      </c>
      <c r="H347" s="38">
        <f t="shared" si="74"/>
        <v>16407.579776696373</v>
      </c>
      <c r="I347" s="38">
        <f t="shared" si="75"/>
        <v>1090.4339400875531</v>
      </c>
      <c r="J347" s="39">
        <f t="shared" si="76"/>
        <v>5300.5993827655957</v>
      </c>
      <c r="K347" s="38">
        <f t="shared" si="77"/>
        <v>802.9429201207472</v>
      </c>
      <c r="L347" s="39">
        <f t="shared" si="78"/>
        <v>3903.1055347069519</v>
      </c>
      <c r="M347" s="35">
        <f t="shared" si="79"/>
        <v>20310.685311403326</v>
      </c>
      <c r="N347" s="35">
        <f t="shared" si="80"/>
        <v>114978.68531140333</v>
      </c>
      <c r="O347" s="35">
        <f t="shared" si="81"/>
        <v>23653.298768031957</v>
      </c>
      <c r="P347" s="36">
        <f t="shared" si="84"/>
        <v>0.94234036318342274</v>
      </c>
      <c r="Q347" s="203">
        <v>1094.2879613974437</v>
      </c>
      <c r="R347" s="36">
        <f t="shared" si="85"/>
        <v>5.2299278592310171E-2</v>
      </c>
      <c r="S347" s="36">
        <f t="shared" si="86"/>
        <v>6.2690219833295827E-2</v>
      </c>
      <c r="T347" s="201">
        <v>4861</v>
      </c>
      <c r="U347" s="217">
        <f>SUMIFS([1]okt20!$U$7:$U$362,[1]okt20!$B$7:$B$362,B347)</f>
        <v>89963</v>
      </c>
      <c r="V347" s="4">
        <f>SUMIFS([1]okt20!$V$7:$V$362,[1]okt20!$B$7:$B$362,B347)</f>
        <v>18326.135669179061</v>
      </c>
      <c r="Y347" s="44"/>
      <c r="Z347" s="44"/>
    </row>
    <row r="348" spans="2:26">
      <c r="B348" s="3">
        <v>5429</v>
      </c>
      <c r="C348" t="s">
        <v>368</v>
      </c>
      <c r="D348" s="207">
        <v>23407</v>
      </c>
      <c r="E348" s="37">
        <f t="shared" si="87"/>
        <v>19653.232577665825</v>
      </c>
      <c r="F348" s="177">
        <f t="shared" si="83"/>
        <v>0.78297892004798042</v>
      </c>
      <c r="G348" s="38">
        <f t="shared" si="73"/>
        <v>3268.4142441218341</v>
      </c>
      <c r="H348" s="38">
        <f t="shared" si="74"/>
        <v>3892.6813647491044</v>
      </c>
      <c r="I348" s="38">
        <f t="shared" si="75"/>
        <v>1028.0543379456592</v>
      </c>
      <c r="J348" s="39">
        <f t="shared" si="76"/>
        <v>1224.4127164932802</v>
      </c>
      <c r="K348" s="38">
        <f t="shared" si="77"/>
        <v>740.56331797885332</v>
      </c>
      <c r="L348" s="39">
        <f t="shared" si="78"/>
        <v>882.01091171281439</v>
      </c>
      <c r="M348" s="35">
        <f t="shared" si="79"/>
        <v>4774.6922764619185</v>
      </c>
      <c r="N348" s="35">
        <f t="shared" si="80"/>
        <v>28181.692276461919</v>
      </c>
      <c r="O348" s="35">
        <f t="shared" si="81"/>
        <v>23662.210139766514</v>
      </c>
      <c r="P348" s="36">
        <f t="shared" si="84"/>
        <v>0.9426953895735749</v>
      </c>
      <c r="Q348" s="203">
        <v>1606.4018333726362</v>
      </c>
      <c r="R348" s="36">
        <f t="shared" si="85"/>
        <v>-0.12444826812298945</v>
      </c>
      <c r="S348" s="36">
        <f t="shared" si="86"/>
        <v>-0.1163617281980129</v>
      </c>
      <c r="T348" s="201">
        <v>1191</v>
      </c>
      <c r="U348" s="217">
        <f>SUMIFS([1]okt20!$U$7:$U$362,[1]okt20!$B$7:$B$362,B348)</f>
        <v>26734</v>
      </c>
      <c r="V348" s="4">
        <f>SUMIFS([1]okt20!$V$7:$V$362,[1]okt20!$B$7:$B$362,B348)</f>
        <v>22241.264559068219</v>
      </c>
      <c r="Y348" s="44"/>
      <c r="Z348" s="44"/>
    </row>
    <row r="349" spans="2:26">
      <c r="B349" s="3">
        <v>5430</v>
      </c>
      <c r="C349" t="s">
        <v>369</v>
      </c>
      <c r="D349" s="207">
        <v>44395</v>
      </c>
      <c r="E349" s="37">
        <f t="shared" si="87"/>
        <v>15256.013745704468</v>
      </c>
      <c r="F349" s="177">
        <f t="shared" si="83"/>
        <v>0.60779503420844005</v>
      </c>
      <c r="G349" s="38">
        <f t="shared" si="73"/>
        <v>5906.745543298649</v>
      </c>
      <c r="H349" s="38">
        <f t="shared" si="74"/>
        <v>17188.629530999067</v>
      </c>
      <c r="I349" s="38">
        <f t="shared" si="75"/>
        <v>2567.0809291321343</v>
      </c>
      <c r="J349" s="39">
        <f t="shared" si="76"/>
        <v>7470.2055037745104</v>
      </c>
      <c r="K349" s="38">
        <f t="shared" si="77"/>
        <v>2279.5899091653287</v>
      </c>
      <c r="L349" s="39">
        <f t="shared" si="78"/>
        <v>6633.6066356711062</v>
      </c>
      <c r="M349" s="35">
        <f t="shared" si="79"/>
        <v>23822.236166670173</v>
      </c>
      <c r="N349" s="35">
        <f t="shared" si="80"/>
        <v>68217.236166670176</v>
      </c>
      <c r="O349" s="35">
        <f t="shared" si="81"/>
        <v>23442.349198168446</v>
      </c>
      <c r="P349" s="36">
        <f t="shared" si="84"/>
        <v>0.93393619528159777</v>
      </c>
      <c r="Q349" s="203">
        <v>240.86883720769765</v>
      </c>
      <c r="R349" s="36">
        <f t="shared" si="85"/>
        <v>1.0823731030283898E-3</v>
      </c>
      <c r="S349" s="36">
        <f t="shared" si="86"/>
        <v>5.898576959881505E-3</v>
      </c>
      <c r="T349" s="201">
        <v>2910</v>
      </c>
      <c r="U349" s="217">
        <f>SUMIFS([1]okt20!$U$7:$U$362,[1]okt20!$B$7:$B$362,B349)</f>
        <v>44347</v>
      </c>
      <c r="V349" s="4">
        <f>SUMIFS([1]okt20!$V$7:$V$362,[1]okt20!$B$7:$B$362,B349)</f>
        <v>15166.552667578659</v>
      </c>
      <c r="Y349" s="44"/>
      <c r="Z349" s="44"/>
    </row>
    <row r="350" spans="2:26">
      <c r="B350" s="3">
        <v>5432</v>
      </c>
      <c r="C350" t="s">
        <v>370</v>
      </c>
      <c r="D350" s="207">
        <v>15822</v>
      </c>
      <c r="E350" s="37">
        <f t="shared" si="87"/>
        <v>17817.56756756757</v>
      </c>
      <c r="F350" s="177">
        <f t="shared" si="83"/>
        <v>0.70984657393154837</v>
      </c>
      <c r="G350" s="38">
        <f t="shared" si="73"/>
        <v>4369.8132501807868</v>
      </c>
      <c r="H350" s="38">
        <f t="shared" si="74"/>
        <v>3880.3941661605386</v>
      </c>
      <c r="I350" s="38">
        <f t="shared" si="75"/>
        <v>1670.5370914800485</v>
      </c>
      <c r="J350" s="39">
        <f t="shared" si="76"/>
        <v>1483.4369372342831</v>
      </c>
      <c r="K350" s="38">
        <f t="shared" si="77"/>
        <v>1383.0460715132426</v>
      </c>
      <c r="L350" s="39">
        <f t="shared" si="78"/>
        <v>1228.1449115037594</v>
      </c>
      <c r="M350" s="35">
        <f t="shared" si="79"/>
        <v>5108.539077664298</v>
      </c>
      <c r="N350" s="35">
        <f t="shared" si="80"/>
        <v>20930.539077664296</v>
      </c>
      <c r="O350" s="35">
        <f t="shared" si="81"/>
        <v>23570.426889261595</v>
      </c>
      <c r="P350" s="36">
        <f t="shared" si="84"/>
        <v>0.93903877226775301</v>
      </c>
      <c r="Q350" s="203">
        <v>142.239150323172</v>
      </c>
      <c r="R350" s="36">
        <f t="shared" si="85"/>
        <v>-6.9475146845196739E-4</v>
      </c>
      <c r="S350" s="36">
        <f t="shared" si="86"/>
        <v>3.1940217233591875E-2</v>
      </c>
      <c r="T350" s="201">
        <v>888</v>
      </c>
      <c r="U350" s="217">
        <f>SUMIFS([1]okt20!$U$7:$U$362,[1]okt20!$B$7:$B$362,B350)</f>
        <v>15833</v>
      </c>
      <c r="V350" s="4">
        <f>SUMIFS([1]okt20!$V$7:$V$362,[1]okt20!$B$7:$B$362,B350)</f>
        <v>17266.085059978192</v>
      </c>
      <c r="Y350" s="44"/>
      <c r="Z350" s="44"/>
    </row>
    <row r="351" spans="2:26">
      <c r="B351" s="3">
        <v>5433</v>
      </c>
      <c r="C351" t="s">
        <v>371</v>
      </c>
      <c r="D351" s="207">
        <v>18285</v>
      </c>
      <c r="E351" s="37">
        <f t="shared" si="87"/>
        <v>18194.029850746268</v>
      </c>
      <c r="F351" s="177">
        <f t="shared" si="83"/>
        <v>0.72484471893172631</v>
      </c>
      <c r="G351" s="38">
        <f t="shared" ref="G351:G363" si="88">($E$363-E351)*0.6</f>
        <v>4143.9358802735678</v>
      </c>
      <c r="H351" s="38">
        <f t="shared" ref="H351:H362" si="89">G351*T351/1000</f>
        <v>4164.6555596749358</v>
      </c>
      <c r="I351" s="38">
        <f t="shared" ref="I351:I363" si="90">IF(E351&lt;E$363*0.9,(E$363*0.9-E351)*0.35,0)</f>
        <v>1538.7752923675041</v>
      </c>
      <c r="J351" s="39">
        <f t="shared" ref="J351:J362" si="91">I351*T351/1000</f>
        <v>1546.4691688293417</v>
      </c>
      <c r="K351" s="38">
        <f t="shared" ref="K351:K362" si="92">I351+J$365</f>
        <v>1251.2842724006982</v>
      </c>
      <c r="L351" s="39">
        <f t="shared" ref="L351:L362" si="93">K351*T351/1000</f>
        <v>1257.5406937627017</v>
      </c>
      <c r="M351" s="35">
        <f t="shared" ref="M351:M362" si="94">H351+L351</f>
        <v>5422.196253437638</v>
      </c>
      <c r="N351" s="35">
        <f t="shared" ref="N351:N362" si="95">D351+M351</f>
        <v>23707.196253437636</v>
      </c>
      <c r="O351" s="35">
        <f t="shared" ref="O351:O363" si="96">N351/T351*1000</f>
        <v>23589.250003420533</v>
      </c>
      <c r="P351" s="36">
        <f t="shared" si="84"/>
        <v>0.93978867951776202</v>
      </c>
      <c r="Q351" s="203">
        <v>174.25444377791518</v>
      </c>
      <c r="R351" s="36">
        <f t="shared" si="85"/>
        <v>-1.3966781708369284E-2</v>
      </c>
      <c r="S351" s="36">
        <f t="shared" si="86"/>
        <v>2.5278321507218076E-2</v>
      </c>
      <c r="T351" s="201">
        <v>1005</v>
      </c>
      <c r="U351" s="217">
        <f>SUMIFS([1]okt20!$U$7:$U$362,[1]okt20!$B$7:$B$362,B351)</f>
        <v>18544</v>
      </c>
      <c r="V351" s="4">
        <f>SUMIFS([1]okt20!$V$7:$V$362,[1]okt20!$B$7:$B$362,B351)</f>
        <v>17745.454545454544</v>
      </c>
      <c r="Y351" s="44"/>
      <c r="Z351" s="44"/>
    </row>
    <row r="352" spans="2:26">
      <c r="B352" s="3">
        <v>5434</v>
      </c>
      <c r="C352" t="s">
        <v>372</v>
      </c>
      <c r="D352" s="207">
        <v>28079</v>
      </c>
      <c r="E352" s="37">
        <f t="shared" si="87"/>
        <v>22921.632653061224</v>
      </c>
      <c r="F352" s="177">
        <f t="shared" si="83"/>
        <v>0.91319100354135996</v>
      </c>
      <c r="G352" s="38">
        <f t="shared" si="88"/>
        <v>1307.3741988845948</v>
      </c>
      <c r="H352" s="38">
        <f t="shared" si="89"/>
        <v>1601.5333936336285</v>
      </c>
      <c r="I352" s="38">
        <f t="shared" si="90"/>
        <v>0</v>
      </c>
      <c r="J352" s="39">
        <f t="shared" si="91"/>
        <v>0</v>
      </c>
      <c r="K352" s="38">
        <f t="shared" si="92"/>
        <v>-287.49101996680582</v>
      </c>
      <c r="L352" s="39">
        <f t="shared" si="93"/>
        <v>-352.17649945933715</v>
      </c>
      <c r="M352" s="35">
        <f t="shared" si="94"/>
        <v>1249.3568941742915</v>
      </c>
      <c r="N352" s="35">
        <f t="shared" si="95"/>
        <v>29328.356894174292</v>
      </c>
      <c r="O352" s="35">
        <f t="shared" si="96"/>
        <v>23941.515831979013</v>
      </c>
      <c r="P352" s="36">
        <f t="shared" si="84"/>
        <v>0.95382284498771974</v>
      </c>
      <c r="Q352" s="203">
        <v>-303.40426685372586</v>
      </c>
      <c r="R352" s="36">
        <f t="shared" si="85"/>
        <v>5.6077929893184893E-2</v>
      </c>
      <c r="S352" s="36">
        <f t="shared" si="86"/>
        <v>6.4698974218843533E-2</v>
      </c>
      <c r="T352" s="201">
        <v>1225</v>
      </c>
      <c r="U352" s="217">
        <f>SUMIFS([1]okt20!$U$7:$U$362,[1]okt20!$B$7:$B$362,B352)</f>
        <v>26588</v>
      </c>
      <c r="V352" s="4">
        <f>SUMIFS([1]okt20!$V$7:$V$362,[1]okt20!$B$7:$B$362,B352)</f>
        <v>21528.744939271255</v>
      </c>
      <c r="Y352" s="44"/>
      <c r="Z352" s="44"/>
    </row>
    <row r="353" spans="2:28">
      <c r="B353" s="3">
        <v>5435</v>
      </c>
      <c r="C353" t="s">
        <v>373</v>
      </c>
      <c r="D353" s="207">
        <v>68644</v>
      </c>
      <c r="E353" s="37">
        <f t="shared" si="87"/>
        <v>21709.044908285898</v>
      </c>
      <c r="F353" s="177">
        <f t="shared" si="83"/>
        <v>0.86488186970723702</v>
      </c>
      <c r="G353" s="38">
        <f t="shared" si="88"/>
        <v>2034.9268457497906</v>
      </c>
      <c r="H353" s="38">
        <f t="shared" si="89"/>
        <v>6434.438686260838</v>
      </c>
      <c r="I353" s="38">
        <f t="shared" si="90"/>
        <v>308.52002222863393</v>
      </c>
      <c r="J353" s="39">
        <f t="shared" si="91"/>
        <v>975.54031028694055</v>
      </c>
      <c r="K353" s="38">
        <f t="shared" si="92"/>
        <v>21.029002261828111</v>
      </c>
      <c r="L353" s="39">
        <f t="shared" si="93"/>
        <v>66.493705151900485</v>
      </c>
      <c r="M353" s="35">
        <f t="shared" si="94"/>
        <v>6500.9323914127381</v>
      </c>
      <c r="N353" s="35">
        <f t="shared" si="95"/>
        <v>75144.932391412731</v>
      </c>
      <c r="O353" s="35">
        <f t="shared" si="96"/>
        <v>23765.000756297512</v>
      </c>
      <c r="P353" s="36">
        <f t="shared" si="84"/>
        <v>0.94679053705653748</v>
      </c>
      <c r="Q353" s="203">
        <v>11.305623110216402</v>
      </c>
      <c r="R353" s="36">
        <f t="shared" si="85"/>
        <v>-4.6836163683574711E-2</v>
      </c>
      <c r="S353" s="36">
        <f t="shared" si="86"/>
        <v>-2.9955336727938986E-2</v>
      </c>
      <c r="T353" s="201">
        <v>3162</v>
      </c>
      <c r="U353" s="217">
        <f>SUMIFS([1]okt20!$U$7:$U$362,[1]okt20!$B$7:$B$362,B353)</f>
        <v>72017</v>
      </c>
      <c r="V353" s="4">
        <f>SUMIFS([1]okt20!$V$7:$V$362,[1]okt20!$B$7:$B$362,B353)</f>
        <v>22379.428216283406</v>
      </c>
      <c r="Y353" s="44"/>
      <c r="Z353" s="44"/>
    </row>
    <row r="354" spans="2:28">
      <c r="B354" s="3">
        <v>5436</v>
      </c>
      <c r="C354" t="s">
        <v>374</v>
      </c>
      <c r="D354" s="207">
        <v>80463</v>
      </c>
      <c r="E354" s="37">
        <f t="shared" si="87"/>
        <v>20125.812906453226</v>
      </c>
      <c r="F354" s="177">
        <f t="shared" si="83"/>
        <v>0.80180637929712073</v>
      </c>
      <c r="G354" s="38">
        <f t="shared" si="88"/>
        <v>2984.8660468493936</v>
      </c>
      <c r="H354" s="38">
        <f t="shared" si="89"/>
        <v>11933.494455303875</v>
      </c>
      <c r="I354" s="38">
        <f t="shared" si="90"/>
        <v>862.65122287006898</v>
      </c>
      <c r="J354" s="39">
        <f t="shared" si="91"/>
        <v>3448.8795890345359</v>
      </c>
      <c r="K354" s="38">
        <f t="shared" si="92"/>
        <v>575.1602029032631</v>
      </c>
      <c r="L354" s="39">
        <f t="shared" si="93"/>
        <v>2299.4904912072457</v>
      </c>
      <c r="M354" s="35">
        <f t="shared" si="94"/>
        <v>14232.98494651112</v>
      </c>
      <c r="N354" s="35">
        <f t="shared" si="95"/>
        <v>94695.984946511118</v>
      </c>
      <c r="O354" s="35">
        <f t="shared" si="96"/>
        <v>23685.839156205882</v>
      </c>
      <c r="P354" s="36">
        <f t="shared" si="84"/>
        <v>0.94363676253603179</v>
      </c>
      <c r="Q354" s="203">
        <v>427.90464300905842</v>
      </c>
      <c r="R354" s="36">
        <f t="shared" si="85"/>
        <v>1.7746015684290413E-2</v>
      </c>
      <c r="S354" s="36">
        <f t="shared" si="86"/>
        <v>3.9995712503354645E-3</v>
      </c>
      <c r="T354" s="201">
        <v>3998</v>
      </c>
      <c r="U354" s="217">
        <f>SUMIFS([1]okt20!$U$7:$U$362,[1]okt20!$B$7:$B$362,B354)</f>
        <v>79060</v>
      </c>
      <c r="V354" s="4">
        <f>SUMIFS([1]okt20!$V$7:$V$362,[1]okt20!$B$7:$B$362,B354)</f>
        <v>20045.638945233266</v>
      </c>
      <c r="Y354" s="44"/>
      <c r="Z354" s="44"/>
    </row>
    <row r="355" spans="2:28">
      <c r="B355" s="3">
        <v>5437</v>
      </c>
      <c r="C355" t="s">
        <v>375</v>
      </c>
      <c r="D355" s="207">
        <v>46376</v>
      </c>
      <c r="E355" s="37">
        <f t="shared" ref="E355:E363" si="97">D355/T355*1000</f>
        <v>17646.879756468799</v>
      </c>
      <c r="F355" s="177">
        <f t="shared" si="83"/>
        <v>0.70304642248209437</v>
      </c>
      <c r="G355" s="38">
        <f t="shared" si="88"/>
        <v>4472.2259368400491</v>
      </c>
      <c r="H355" s="38">
        <f t="shared" si="89"/>
        <v>11753.00976201565</v>
      </c>
      <c r="I355" s="38">
        <f t="shared" si="90"/>
        <v>1730.2778253646184</v>
      </c>
      <c r="J355" s="39">
        <f t="shared" si="91"/>
        <v>4547.1701250582173</v>
      </c>
      <c r="K355" s="38">
        <f t="shared" si="92"/>
        <v>1442.7868053978125</v>
      </c>
      <c r="L355" s="39">
        <f t="shared" si="93"/>
        <v>3791.6437245854513</v>
      </c>
      <c r="M355" s="35">
        <f t="shared" si="94"/>
        <v>15544.653486601102</v>
      </c>
      <c r="N355" s="35">
        <f t="shared" si="95"/>
        <v>61920.653486601106</v>
      </c>
      <c r="O355" s="35">
        <f t="shared" si="96"/>
        <v>23561.89249870666</v>
      </c>
      <c r="P355" s="36">
        <f t="shared" si="84"/>
        <v>0.93869876469528046</v>
      </c>
      <c r="Q355" s="203">
        <v>-13.99494701655567</v>
      </c>
      <c r="R355" s="36">
        <f t="shared" si="85"/>
        <v>-6.6613832544391372E-3</v>
      </c>
      <c r="S355" s="36">
        <f t="shared" si="86"/>
        <v>1.0347839635039805E-2</v>
      </c>
      <c r="T355" s="201">
        <v>2628</v>
      </c>
      <c r="U355" s="217">
        <f>SUMIFS([1]okt20!$U$7:$U$362,[1]okt20!$B$7:$B$362,B355)</f>
        <v>46687</v>
      </c>
      <c r="V355" s="4">
        <f>SUMIFS([1]okt20!$V$7:$V$362,[1]okt20!$B$7:$B$362,B355)</f>
        <v>17466.142910587354</v>
      </c>
      <c r="Y355" s="44"/>
      <c r="Z355" s="44"/>
    </row>
    <row r="356" spans="2:28">
      <c r="B356" s="3">
        <v>5438</v>
      </c>
      <c r="C356" t="s">
        <v>376</v>
      </c>
      <c r="D356" s="207">
        <v>30476</v>
      </c>
      <c r="E356" s="37">
        <f t="shared" si="97"/>
        <v>23624.806201550389</v>
      </c>
      <c r="F356" s="177">
        <f t="shared" si="83"/>
        <v>0.94120522783889493</v>
      </c>
      <c r="G356" s="38">
        <f t="shared" si="88"/>
        <v>885.47006979109574</v>
      </c>
      <c r="H356" s="38">
        <f t="shared" si="89"/>
        <v>1142.2563900305136</v>
      </c>
      <c r="I356" s="38">
        <f t="shared" si="90"/>
        <v>0</v>
      </c>
      <c r="J356" s="39">
        <f t="shared" si="91"/>
        <v>0</v>
      </c>
      <c r="K356" s="38">
        <f t="shared" si="92"/>
        <v>-287.49101996680582</v>
      </c>
      <c r="L356" s="39">
        <f t="shared" si="93"/>
        <v>-370.8634157571795</v>
      </c>
      <c r="M356" s="35">
        <f t="shared" si="94"/>
        <v>771.39297427333406</v>
      </c>
      <c r="N356" s="35">
        <f t="shared" si="95"/>
        <v>31247.392974273334</v>
      </c>
      <c r="O356" s="35">
        <f t="shared" si="96"/>
        <v>24222.785251374677</v>
      </c>
      <c r="P356" s="36">
        <f t="shared" si="84"/>
        <v>0.96502853470673366</v>
      </c>
      <c r="Q356" s="203">
        <v>-220.45247977206679</v>
      </c>
      <c r="R356" s="36">
        <f t="shared" si="85"/>
        <v>0.12271136489224535</v>
      </c>
      <c r="S356" s="36">
        <f t="shared" si="86"/>
        <v>0.15578348261775352</v>
      </c>
      <c r="T356" s="201">
        <v>1290</v>
      </c>
      <c r="U356" s="217">
        <f>SUMIFS([1]okt20!$U$7:$U$362,[1]okt20!$B$7:$B$362,B356)</f>
        <v>27145</v>
      </c>
      <c r="V356" s="4">
        <f>SUMIFS([1]okt20!$V$7:$V$362,[1]okt20!$B$7:$B$362,B356)</f>
        <v>20440.51204819277</v>
      </c>
      <c r="Y356" s="44"/>
      <c r="Z356" s="44"/>
    </row>
    <row r="357" spans="2:28">
      <c r="B357" s="3">
        <v>5439</v>
      </c>
      <c r="C357" t="s">
        <v>377</v>
      </c>
      <c r="D357" s="207">
        <v>22233</v>
      </c>
      <c r="E357" s="37">
        <f t="shared" si="97"/>
        <v>19640.459363957598</v>
      </c>
      <c r="F357" s="177">
        <f t="shared" si="83"/>
        <v>0.78247003902623058</v>
      </c>
      <c r="G357" s="38">
        <f t="shared" si="88"/>
        <v>3276.0781723467703</v>
      </c>
      <c r="H357" s="38">
        <f t="shared" si="89"/>
        <v>3708.520491096544</v>
      </c>
      <c r="I357" s="38">
        <f t="shared" si="90"/>
        <v>1032.5249627435389</v>
      </c>
      <c r="J357" s="39">
        <f t="shared" si="91"/>
        <v>1168.818257825686</v>
      </c>
      <c r="K357" s="38">
        <f t="shared" si="92"/>
        <v>745.03394277673306</v>
      </c>
      <c r="L357" s="39">
        <f t="shared" si="93"/>
        <v>843.37842322326185</v>
      </c>
      <c r="M357" s="35">
        <f t="shared" si="94"/>
        <v>4551.898914319806</v>
      </c>
      <c r="N357" s="35">
        <f t="shared" si="95"/>
        <v>26784.898914319805</v>
      </c>
      <c r="O357" s="35">
        <f t="shared" si="96"/>
        <v>23661.5714790811</v>
      </c>
      <c r="P357" s="36">
        <f t="shared" si="84"/>
        <v>0.94266994552248728</v>
      </c>
      <c r="Q357" s="203">
        <v>-424.23792999343459</v>
      </c>
      <c r="R357" s="36">
        <f t="shared" si="85"/>
        <v>-2.789558829959337E-2</v>
      </c>
      <c r="S357" s="36">
        <f t="shared" si="86"/>
        <v>3.8781424715330776E-3</v>
      </c>
      <c r="T357" s="201">
        <v>1132</v>
      </c>
      <c r="U357" s="217">
        <f>SUMIFS([1]okt20!$U$7:$U$362,[1]okt20!$B$7:$B$362,B357)</f>
        <v>22871</v>
      </c>
      <c r="V357" s="4">
        <f>SUMIFS([1]okt20!$V$7:$V$362,[1]okt20!$B$7:$B$362,B357)</f>
        <v>19564.585115483318</v>
      </c>
      <c r="Y357" s="44"/>
      <c r="Z357" s="44"/>
    </row>
    <row r="358" spans="2:28">
      <c r="B358" s="3">
        <v>5440</v>
      </c>
      <c r="C358" t="s">
        <v>378</v>
      </c>
      <c r="D358" s="207">
        <v>20160</v>
      </c>
      <c r="E358" s="37">
        <f t="shared" si="97"/>
        <v>21065.830721003134</v>
      </c>
      <c r="F358" s="177">
        <f t="shared" si="83"/>
        <v>0.83925640846425964</v>
      </c>
      <c r="G358" s="38">
        <f t="shared" si="88"/>
        <v>2420.8553581194487</v>
      </c>
      <c r="H358" s="38">
        <f t="shared" si="89"/>
        <v>2316.7585777203126</v>
      </c>
      <c r="I358" s="38">
        <f t="shared" si="90"/>
        <v>533.64498777760105</v>
      </c>
      <c r="J358" s="39">
        <f t="shared" si="91"/>
        <v>510.69825330316422</v>
      </c>
      <c r="K358" s="38">
        <f t="shared" si="92"/>
        <v>246.15396781079522</v>
      </c>
      <c r="L358" s="39">
        <f t="shared" si="93"/>
        <v>235.56934719493103</v>
      </c>
      <c r="M358" s="35">
        <f t="shared" si="94"/>
        <v>2552.3279249152438</v>
      </c>
      <c r="N358" s="35">
        <f t="shared" si="95"/>
        <v>22712.327924915244</v>
      </c>
      <c r="O358" s="35">
        <f t="shared" si="96"/>
        <v>23732.840046933379</v>
      </c>
      <c r="P358" s="36">
        <f t="shared" si="84"/>
        <v>0.94550926399438884</v>
      </c>
      <c r="Q358" s="203">
        <v>-92.578753536850854</v>
      </c>
      <c r="R358" s="36">
        <f t="shared" si="85"/>
        <v>-5.3298896454566799E-2</v>
      </c>
      <c r="S358" s="36">
        <f t="shared" si="86"/>
        <v>-2.9557175989477623E-2</v>
      </c>
      <c r="T358" s="201">
        <v>957</v>
      </c>
      <c r="U358" s="217">
        <f>SUMIFS([1]okt20!$U$7:$U$362,[1]okt20!$B$7:$B$362,B358)</f>
        <v>21295</v>
      </c>
      <c r="V358" s="4">
        <f>SUMIFS([1]okt20!$V$7:$V$362,[1]okt20!$B$7:$B$362,B358)</f>
        <v>21707.44138634047</v>
      </c>
      <c r="Y358" s="44"/>
      <c r="Z358" s="44"/>
    </row>
    <row r="359" spans="2:28">
      <c r="B359" s="3">
        <v>5441</v>
      </c>
      <c r="C359" t="s">
        <v>379</v>
      </c>
      <c r="D359" s="207">
        <v>57407</v>
      </c>
      <c r="E359" s="37">
        <f t="shared" si="97"/>
        <v>19673.406442769021</v>
      </c>
      <c r="F359" s="177">
        <f t="shared" si="83"/>
        <v>0.78378264081245375</v>
      </c>
      <c r="G359" s="38">
        <f t="shared" si="88"/>
        <v>3256.3099250599166</v>
      </c>
      <c r="H359" s="38">
        <f t="shared" si="89"/>
        <v>9501.9123613248375</v>
      </c>
      <c r="I359" s="38">
        <f t="shared" si="90"/>
        <v>1020.9934851595407</v>
      </c>
      <c r="J359" s="39">
        <f t="shared" si="91"/>
        <v>2979.2589896955396</v>
      </c>
      <c r="K359" s="38">
        <f t="shared" si="92"/>
        <v>733.50246519273492</v>
      </c>
      <c r="L359" s="39">
        <f t="shared" si="93"/>
        <v>2140.3601934324006</v>
      </c>
      <c r="M359" s="35">
        <f t="shared" si="94"/>
        <v>11642.272554757237</v>
      </c>
      <c r="N359" s="35">
        <f t="shared" si="95"/>
        <v>69049.272554757234</v>
      </c>
      <c r="O359" s="35">
        <f t="shared" si="96"/>
        <v>23663.21883302167</v>
      </c>
      <c r="P359" s="36">
        <f t="shared" si="84"/>
        <v>0.94273557561179844</v>
      </c>
      <c r="Q359" s="203">
        <v>-335.16729657317592</v>
      </c>
      <c r="R359" s="36">
        <f t="shared" si="85"/>
        <v>-1.8952081481987831E-2</v>
      </c>
      <c r="S359" s="36">
        <f t="shared" si="86"/>
        <v>-2.5003782144538852E-2</v>
      </c>
      <c r="T359" s="201">
        <v>2918</v>
      </c>
      <c r="U359" s="217">
        <f>SUMIFS([1]okt20!$U$7:$U$362,[1]okt20!$B$7:$B$362,B359)</f>
        <v>58516</v>
      </c>
      <c r="V359" s="4">
        <f>SUMIFS([1]okt20!$V$7:$V$362,[1]okt20!$B$7:$B$362,B359)</f>
        <v>20177.931034482757</v>
      </c>
      <c r="Y359" s="44"/>
      <c r="Z359" s="44"/>
    </row>
    <row r="360" spans="2:28">
      <c r="B360" s="3">
        <v>5442</v>
      </c>
      <c r="C360" t="s">
        <v>380</v>
      </c>
      <c r="D360" s="207">
        <v>15394</v>
      </c>
      <c r="E360" s="37">
        <f t="shared" si="97"/>
        <v>16624.190064794817</v>
      </c>
      <c r="F360" s="177">
        <f t="shared" si="83"/>
        <v>0.66230277040517993</v>
      </c>
      <c r="G360" s="38">
        <f t="shared" si="88"/>
        <v>5085.839751844439</v>
      </c>
      <c r="H360" s="38">
        <f t="shared" si="89"/>
        <v>4709.4876102079506</v>
      </c>
      <c r="I360" s="38">
        <f t="shared" si="90"/>
        <v>2088.2192174505121</v>
      </c>
      <c r="J360" s="39">
        <f t="shared" si="91"/>
        <v>1933.6909953591742</v>
      </c>
      <c r="K360" s="38">
        <f t="shared" si="92"/>
        <v>1800.7281974837063</v>
      </c>
      <c r="L360" s="39">
        <f t="shared" si="93"/>
        <v>1667.474310869912</v>
      </c>
      <c r="M360" s="35">
        <f t="shared" si="94"/>
        <v>6376.9619210778628</v>
      </c>
      <c r="N360" s="35">
        <f t="shared" si="95"/>
        <v>21770.961921077862</v>
      </c>
      <c r="O360" s="35">
        <f t="shared" si="96"/>
        <v>23510.758014122959</v>
      </c>
      <c r="P360" s="36">
        <f t="shared" si="84"/>
        <v>0.93666158209143469</v>
      </c>
      <c r="Q360" s="203">
        <v>-292.31998513597046</v>
      </c>
      <c r="R360" s="36">
        <f t="shared" si="85"/>
        <v>-3.5403220753180024E-2</v>
      </c>
      <c r="S360" s="36">
        <f t="shared" si="86"/>
        <v>-1.9778002946806029E-2</v>
      </c>
      <c r="T360" s="201">
        <v>926</v>
      </c>
      <c r="U360" s="217">
        <f>SUMIFS([1]okt20!$U$7:$U$362,[1]okt20!$B$7:$B$362,B360)</f>
        <v>15959</v>
      </c>
      <c r="V360" s="4">
        <f>SUMIFS([1]okt20!$V$7:$V$362,[1]okt20!$B$7:$B$362,B360)</f>
        <v>16959.6174282678</v>
      </c>
      <c r="Y360" s="44"/>
      <c r="Z360" s="44"/>
    </row>
    <row r="361" spans="2:28">
      <c r="B361" s="3">
        <v>5443</v>
      </c>
      <c r="C361" t="s">
        <v>381</v>
      </c>
      <c r="D361" s="207">
        <v>48699</v>
      </c>
      <c r="E361" s="37">
        <f t="shared" si="97"/>
        <v>21926.609635299414</v>
      </c>
      <c r="F361" s="177">
        <f t="shared" si="83"/>
        <v>0.87354958349551037</v>
      </c>
      <c r="G361" s="38">
        <f t="shared" si="88"/>
        <v>1904.388009541681</v>
      </c>
      <c r="H361" s="38">
        <f t="shared" si="89"/>
        <v>4229.6457691920732</v>
      </c>
      <c r="I361" s="38">
        <f t="shared" si="90"/>
        <v>232.37236777390333</v>
      </c>
      <c r="J361" s="39">
        <f t="shared" si="91"/>
        <v>516.09902882583924</v>
      </c>
      <c r="K361" s="38">
        <f t="shared" si="92"/>
        <v>-55.118652192902488</v>
      </c>
      <c r="L361" s="39">
        <f t="shared" si="93"/>
        <v>-122.41852652043643</v>
      </c>
      <c r="M361" s="35">
        <f t="shared" si="94"/>
        <v>4107.2272426716372</v>
      </c>
      <c r="N361" s="35">
        <f t="shared" si="95"/>
        <v>52806.227242671637</v>
      </c>
      <c r="O361" s="35">
        <f t="shared" si="96"/>
        <v>23775.878992648191</v>
      </c>
      <c r="P361" s="36">
        <f t="shared" si="84"/>
        <v>0.94722392274595124</v>
      </c>
      <c r="Q361" s="203">
        <v>373.0121090853263</v>
      </c>
      <c r="R361" s="36">
        <f t="shared" si="85"/>
        <v>3.7926414510975988E-3</v>
      </c>
      <c r="S361" s="36">
        <f t="shared" si="86"/>
        <v>2.5938449389460314E-2</v>
      </c>
      <c r="T361" s="201">
        <v>2221</v>
      </c>
      <c r="U361" s="217">
        <f>SUMIFS([1]okt20!$U$7:$U$362,[1]okt20!$B$7:$B$362,B361)</f>
        <v>48515</v>
      </c>
      <c r="V361" s="4">
        <f>SUMIFS([1]okt20!$V$7:$V$362,[1]okt20!$B$7:$B$362,B361)</f>
        <v>21372.246696035243</v>
      </c>
      <c r="Y361" s="44"/>
      <c r="Z361" s="44"/>
    </row>
    <row r="362" spans="2:28">
      <c r="B362" s="3">
        <v>5444</v>
      </c>
      <c r="C362" t="s">
        <v>382</v>
      </c>
      <c r="D362" s="207">
        <v>214022</v>
      </c>
      <c r="E362" s="37">
        <f t="shared" si="97"/>
        <v>21069.304981295532</v>
      </c>
      <c r="F362" s="177">
        <f t="shared" si="83"/>
        <v>0.83939482195735582</v>
      </c>
      <c r="G362" s="38">
        <f t="shared" si="88"/>
        <v>2418.7708019440097</v>
      </c>
      <c r="H362" s="38">
        <f t="shared" si="89"/>
        <v>24569.87380614725</v>
      </c>
      <c r="I362" s="38">
        <f t="shared" si="90"/>
        <v>532.42899667526183</v>
      </c>
      <c r="J362" s="39">
        <f t="shared" si="91"/>
        <v>5408.413748227309</v>
      </c>
      <c r="K362" s="38">
        <f t="shared" si="92"/>
        <v>244.93797670845601</v>
      </c>
      <c r="L362" s="39">
        <f t="shared" si="93"/>
        <v>2488.0799674044961</v>
      </c>
      <c r="M362" s="35">
        <f t="shared" si="94"/>
        <v>27057.953773551748</v>
      </c>
      <c r="N362" s="35">
        <f t="shared" si="95"/>
        <v>241079.95377355174</v>
      </c>
      <c r="O362" s="35">
        <f t="shared" si="96"/>
        <v>23733.013759947993</v>
      </c>
      <c r="P362" s="36">
        <f t="shared" si="84"/>
        <v>0.94551618466904341</v>
      </c>
      <c r="Q362" s="203">
        <v>1405.9816317373443</v>
      </c>
      <c r="R362" s="36">
        <f t="shared" si="85"/>
        <v>-1.159182014667578E-2</v>
      </c>
      <c r="S362" s="36">
        <f t="shared" si="86"/>
        <v>-1.1786426994451536E-2</v>
      </c>
      <c r="T362" s="201">
        <v>10158</v>
      </c>
      <c r="U362" s="217">
        <f>SUMIFS([1]okt20!$U$7:$U$362,[1]okt20!$B$7:$B$362,B362)</f>
        <v>216532</v>
      </c>
      <c r="V362" s="4">
        <f>SUMIFS([1]okt20!$V$7:$V$362,[1]okt20!$B$7:$B$362,B362)</f>
        <v>21320.598660890115</v>
      </c>
      <c r="Y362" s="44"/>
      <c r="Z362" s="44"/>
    </row>
    <row r="363" spans="2:28" ht="23.25" customHeight="1">
      <c r="C363" s="178" t="s">
        <v>385</v>
      </c>
      <c r="D363" s="184">
        <f>SUM(D7:D362)</f>
        <v>134729423</v>
      </c>
      <c r="E363" s="212">
        <f t="shared" si="97"/>
        <v>25100.589651202215</v>
      </c>
      <c r="F363" s="179">
        <f>E363/E$363</f>
        <v>1</v>
      </c>
      <c r="G363" s="180">
        <f t="shared" si="88"/>
        <v>0</v>
      </c>
      <c r="H363" s="181">
        <f>SUM(H7:H362)</f>
        <v>-1.0561052476987243E-8</v>
      </c>
      <c r="I363" s="182">
        <f t="shared" si="90"/>
        <v>0</v>
      </c>
      <c r="J363" s="181">
        <f>SUM(J7:J362)</f>
        <v>1543131.0489534275</v>
      </c>
      <c r="K363" s="178"/>
      <c r="L363" s="181">
        <f>SUM(L7:L362)</f>
        <v>1.0004441719502211E-10</v>
      </c>
      <c r="M363" s="181">
        <f>SUM(M7:M362)</f>
        <v>-4.2819010559469461E-9</v>
      </c>
      <c r="N363" s="181">
        <f>SUM(N7:N362)</f>
        <v>134729423</v>
      </c>
      <c r="O363" s="183">
        <f t="shared" si="96"/>
        <v>25100.589651202215</v>
      </c>
      <c r="P363" s="179">
        <f t="shared" si="84"/>
        <v>1</v>
      </c>
      <c r="Q363" s="184">
        <f>SUM(Q7:Q362)</f>
        <v>-5.2245923143345863E-9</v>
      </c>
      <c r="R363" s="179">
        <f t="shared" si="85"/>
        <v>7.7850546456893538E-4</v>
      </c>
      <c r="S363" s="179">
        <f t="shared" si="86"/>
        <v>-6.5616083675732158E-3</v>
      </c>
      <c r="T363" s="202">
        <f>SUM(T7:T362)</f>
        <v>5367580</v>
      </c>
      <c r="U363" s="184">
        <v>134624617</v>
      </c>
      <c r="V363" s="247">
        <v>25266.377726712075</v>
      </c>
      <c r="W363" s="41"/>
      <c r="X363" s="211"/>
      <c r="Y363" s="42"/>
      <c r="Z363" s="41"/>
      <c r="AA363" s="43"/>
      <c r="AB363" s="41"/>
    </row>
    <row r="365" spans="2:28" ht="19.5" customHeight="1">
      <c r="B365" s="187" t="s">
        <v>438</v>
      </c>
      <c r="C365" s="188" t="s">
        <v>439</v>
      </c>
      <c r="D365" s="189"/>
      <c r="E365" s="189"/>
      <c r="F365" s="189"/>
      <c r="G365" s="189"/>
      <c r="H365" s="189"/>
      <c r="I365" s="189"/>
      <c r="J365" s="190">
        <f>-J363*1000/$T$363</f>
        <v>-287.49101996680582</v>
      </c>
      <c r="S365" s="213"/>
    </row>
    <row r="366" spans="2:28" ht="20.25" customHeight="1">
      <c r="B366" s="191"/>
      <c r="C366" s="192" t="s">
        <v>436</v>
      </c>
      <c r="D366" s="192"/>
      <c r="E366" s="192"/>
      <c r="F366" s="192"/>
      <c r="G366" s="192"/>
      <c r="H366" s="192"/>
      <c r="I366" s="192"/>
      <c r="J366" s="193">
        <f>J363/D363</f>
        <v>1.1453556428824218E-2</v>
      </c>
    </row>
    <row r="367" spans="2:28" ht="21.75" customHeight="1">
      <c r="B367" s="191" t="s">
        <v>437</v>
      </c>
      <c r="C367" s="192" t="s">
        <v>444</v>
      </c>
      <c r="D367" s="194"/>
      <c r="E367" s="194"/>
      <c r="F367" s="194"/>
      <c r="G367" s="194"/>
      <c r="H367" s="194"/>
      <c r="I367" s="194"/>
      <c r="J367" s="194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ignoredErrors>
    <ignoredError sqref="P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C19" sqref="C19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153" t="s">
        <v>387</v>
      </c>
      <c r="B1" s="5" t="s">
        <v>388</v>
      </c>
      <c r="C1" s="227" t="s">
        <v>398</v>
      </c>
      <c r="D1" s="227"/>
      <c r="E1" s="227"/>
      <c r="F1" s="238" t="s">
        <v>390</v>
      </c>
      <c r="G1" s="238"/>
      <c r="H1" s="238" t="s">
        <v>399</v>
      </c>
      <c r="I1" s="238"/>
      <c r="J1" s="238"/>
      <c r="K1" s="14" t="s">
        <v>391</v>
      </c>
      <c r="L1" s="154" t="s">
        <v>6</v>
      </c>
      <c r="M1" s="138"/>
      <c r="N1" s="239" t="s">
        <v>392</v>
      </c>
      <c r="O1" s="239"/>
    </row>
    <row r="2" spans="1:20">
      <c r="A2" s="155"/>
      <c r="B2" s="18"/>
      <c r="C2" s="240" t="s">
        <v>443</v>
      </c>
      <c r="D2" s="240"/>
      <c r="E2" s="240"/>
      <c r="F2" s="241" t="str">
        <f>C2</f>
        <v>Januar-oktober</v>
      </c>
      <c r="G2" s="241"/>
      <c r="H2" s="241" t="str">
        <f>C2</f>
        <v>Januar-oktober</v>
      </c>
      <c r="I2" s="242"/>
      <c r="J2" s="242"/>
      <c r="K2" s="14" t="s">
        <v>393</v>
      </c>
      <c r="L2" s="156" t="s">
        <v>12</v>
      </c>
      <c r="M2" s="138"/>
      <c r="N2" s="243" t="str">
        <f>C2</f>
        <v>Januar-oktober</v>
      </c>
      <c r="O2" s="243"/>
      <c r="Q2" s="230" t="str">
        <f>C2</f>
        <v>Januar-oktober</v>
      </c>
      <c r="R2" s="230"/>
      <c r="S2" s="231"/>
      <c r="T2" s="231"/>
    </row>
    <row r="3" spans="1:20">
      <c r="A3" s="11"/>
      <c r="B3" s="157"/>
      <c r="C3" s="223"/>
      <c r="D3" s="232"/>
      <c r="E3" s="150" t="s">
        <v>14</v>
      </c>
      <c r="F3" s="12"/>
      <c r="G3" s="12"/>
      <c r="H3" s="233"/>
      <c r="I3" s="233"/>
      <c r="J3" s="151" t="s">
        <v>20</v>
      </c>
      <c r="K3" s="158" t="s">
        <v>442</v>
      </c>
      <c r="L3" s="159" t="s">
        <v>27</v>
      </c>
      <c r="M3" s="138"/>
      <c r="N3" s="160" t="s">
        <v>394</v>
      </c>
      <c r="O3" s="160" t="s">
        <v>394</v>
      </c>
      <c r="Q3" s="234" t="s">
        <v>389</v>
      </c>
      <c r="R3" s="235"/>
      <c r="S3" s="236"/>
      <c r="T3" s="237"/>
    </row>
    <row r="4" spans="1:20">
      <c r="A4" s="155"/>
      <c r="B4" s="11"/>
      <c r="C4" s="151" t="s">
        <v>21</v>
      </c>
      <c r="D4" s="151" t="s">
        <v>22</v>
      </c>
      <c r="E4" s="151" t="s">
        <v>23</v>
      </c>
      <c r="F4" s="151" t="s">
        <v>22</v>
      </c>
      <c r="G4" s="151" t="s">
        <v>21</v>
      </c>
      <c r="H4" s="151" t="s">
        <v>21</v>
      </c>
      <c r="I4" s="151" t="s">
        <v>22</v>
      </c>
      <c r="J4" s="151" t="s">
        <v>25</v>
      </c>
      <c r="K4" s="14" t="s">
        <v>395</v>
      </c>
      <c r="L4" s="161"/>
      <c r="M4" s="138"/>
      <c r="N4" s="162" t="s">
        <v>28</v>
      </c>
      <c r="O4" s="162" t="s">
        <v>435</v>
      </c>
      <c r="Q4" s="46" t="s">
        <v>28</v>
      </c>
      <c r="R4" s="46" t="s">
        <v>396</v>
      </c>
      <c r="S4" s="64"/>
      <c r="T4" s="64"/>
    </row>
    <row r="5" spans="1:20">
      <c r="A5" s="28"/>
      <c r="B5" s="28"/>
      <c r="C5" s="29">
        <v>1</v>
      </c>
      <c r="D5" s="29">
        <v>2</v>
      </c>
      <c r="E5" s="29">
        <v>3</v>
      </c>
      <c r="F5" s="29"/>
      <c r="G5" s="29"/>
      <c r="H5" s="29"/>
      <c r="I5" s="29"/>
      <c r="J5" s="29"/>
      <c r="K5" s="29"/>
      <c r="L5" s="163"/>
      <c r="M5" s="102"/>
      <c r="N5" s="29"/>
      <c r="O5" s="29"/>
      <c r="Q5" s="47"/>
      <c r="R5" s="47"/>
      <c r="S5" s="65"/>
      <c r="T5" s="65"/>
    </row>
    <row r="6" spans="1:20">
      <c r="A6" s="48"/>
      <c r="B6" s="49"/>
      <c r="C6" s="50"/>
      <c r="D6" s="50"/>
      <c r="E6" s="50"/>
      <c r="F6" s="50"/>
      <c r="G6" s="50"/>
      <c r="H6" s="50"/>
      <c r="I6" s="50"/>
      <c r="J6" s="50"/>
      <c r="K6" s="51"/>
      <c r="L6" s="52"/>
      <c r="Q6" s="53"/>
      <c r="R6" s="53"/>
      <c r="S6" s="66"/>
      <c r="T6" s="66"/>
    </row>
    <row r="7" spans="1:20">
      <c r="A7" s="62">
        <v>3</v>
      </c>
      <c r="B7" t="s">
        <v>29</v>
      </c>
      <c r="C7" s="219">
        <v>4496064</v>
      </c>
      <c r="D7" s="164">
        <f t="shared" ref="D7:D17" si="0">C7*1000/L7</f>
        <v>6483.2053341485289</v>
      </c>
      <c r="E7" s="128">
        <f t="shared" ref="E7:E17" si="1">D7/D$19</f>
        <v>1.2722027190387579</v>
      </c>
      <c r="F7" s="165">
        <f t="shared" ref="F7:F17" si="2">($D$19-D7)*0.875</f>
        <v>-1213.7632092181841</v>
      </c>
      <c r="G7" s="164">
        <f t="shared" ref="G7:G17" si="3">(F7*L7)/1000</f>
        <v>-841737.50301355543</v>
      </c>
      <c r="H7" s="164">
        <f t="shared" ref="H7:H17" si="4">G7+C7</f>
        <v>3654326.4969864446</v>
      </c>
      <c r="I7" s="166">
        <f t="shared" ref="I7:I17" si="5">H7*1000/L7</f>
        <v>5269.442124930345</v>
      </c>
      <c r="J7" s="128">
        <f t="shared" ref="J7:J17" si="6">I7/I$19</f>
        <v>1.0340253398798447</v>
      </c>
      <c r="K7" s="167">
        <v>-36566.820851110155</v>
      </c>
      <c r="L7" s="176">
        <v>693494</v>
      </c>
      <c r="N7" s="36">
        <f t="shared" ref="N7:N17" si="7">(C7-Q7)/Q7</f>
        <v>-1.1194065137543455E-2</v>
      </c>
      <c r="O7" s="36">
        <f t="shared" ref="O7:O17" si="8">(D7-R7)/R7</f>
        <v>-2.890717603510894E-2</v>
      </c>
      <c r="Q7" s="4">
        <v>4546963</v>
      </c>
      <c r="R7" s="35">
        <v>6676.1952865413441</v>
      </c>
      <c r="S7" s="67"/>
      <c r="T7" s="41"/>
    </row>
    <row r="8" spans="1:20">
      <c r="A8" s="62">
        <v>11</v>
      </c>
      <c r="B8" t="s">
        <v>400</v>
      </c>
      <c r="C8" s="219">
        <v>2608249</v>
      </c>
      <c r="D8" s="164">
        <f t="shared" si="0"/>
        <v>5435.0749752027541</v>
      </c>
      <c r="E8" s="128">
        <f t="shared" si="1"/>
        <v>1.0665275593250312</v>
      </c>
      <c r="F8" s="165">
        <f t="shared" si="2"/>
        <v>-296.64914514063116</v>
      </c>
      <c r="G8" s="164">
        <f t="shared" si="3"/>
        <v>-142359.55155982779</v>
      </c>
      <c r="H8" s="164">
        <f t="shared" si="4"/>
        <v>2465889.4484401722</v>
      </c>
      <c r="I8" s="166">
        <f t="shared" si="5"/>
        <v>5138.4258300621232</v>
      </c>
      <c r="J8" s="128">
        <f t="shared" si="6"/>
        <v>1.0083159449156289</v>
      </c>
      <c r="K8" s="167">
        <v>3885.5584123568551</v>
      </c>
      <c r="L8" s="176">
        <v>479892</v>
      </c>
      <c r="N8" s="36">
        <f t="shared" si="7"/>
        <v>-1.7584611299335012E-2</v>
      </c>
      <c r="O8" s="36">
        <f t="shared" si="8"/>
        <v>-2.6260472570857431E-2</v>
      </c>
      <c r="Q8" s="4">
        <v>2654935</v>
      </c>
      <c r="R8" s="35">
        <v>5581.6517889053812</v>
      </c>
      <c r="S8" s="67"/>
      <c r="T8" s="41"/>
    </row>
    <row r="9" spans="1:20">
      <c r="A9" s="63">
        <v>15</v>
      </c>
      <c r="B9" t="s">
        <v>401</v>
      </c>
      <c r="C9" s="219">
        <v>1248863</v>
      </c>
      <c r="D9" s="164">
        <f t="shared" si="0"/>
        <v>4708.46183427714</v>
      </c>
      <c r="E9" s="128">
        <f t="shared" si="1"/>
        <v>0.9239438887592023</v>
      </c>
      <c r="F9" s="165">
        <f t="shared" si="2"/>
        <v>339.13735316928114</v>
      </c>
      <c r="G9" s="164">
        <f t="shared" si="3"/>
        <v>89952.113279913799</v>
      </c>
      <c r="H9" s="164">
        <f t="shared" si="4"/>
        <v>1338815.1132799138</v>
      </c>
      <c r="I9" s="166">
        <f t="shared" si="5"/>
        <v>5047.5991874464216</v>
      </c>
      <c r="J9" s="128">
        <f t="shared" si="6"/>
        <v>0.99049298609490033</v>
      </c>
      <c r="K9" s="167">
        <v>5708.4575585271959</v>
      </c>
      <c r="L9" s="176">
        <v>265238</v>
      </c>
      <c r="N9" s="36">
        <f t="shared" si="7"/>
        <v>-2.4061973002077124E-2</v>
      </c>
      <c r="O9" s="36">
        <f t="shared" si="8"/>
        <v>-2.5048073753988299E-2</v>
      </c>
      <c r="Q9" s="4">
        <v>1279654</v>
      </c>
      <c r="R9" s="35">
        <v>4829.4297467637844</v>
      </c>
      <c r="S9" s="67"/>
      <c r="T9" s="41"/>
    </row>
    <row r="10" spans="1:20">
      <c r="A10" s="63">
        <v>18</v>
      </c>
      <c r="B10" t="s">
        <v>402</v>
      </c>
      <c r="C10" s="219">
        <v>1120087</v>
      </c>
      <c r="D10" s="164">
        <f t="shared" si="0"/>
        <v>4643.1363608099982</v>
      </c>
      <c r="E10" s="128">
        <f t="shared" si="1"/>
        <v>0.91112503748363849</v>
      </c>
      <c r="F10" s="165">
        <f t="shared" si="2"/>
        <v>396.29714245303023</v>
      </c>
      <c r="G10" s="164">
        <f t="shared" si="3"/>
        <v>95600.741159656754</v>
      </c>
      <c r="H10" s="164">
        <f t="shared" si="4"/>
        <v>1215687.7411596568</v>
      </c>
      <c r="I10" s="166">
        <f t="shared" si="5"/>
        <v>5039.4335032630288</v>
      </c>
      <c r="J10" s="128">
        <f t="shared" si="6"/>
        <v>0.98889062968545483</v>
      </c>
      <c r="K10" s="167">
        <v>3661.3613080755458</v>
      </c>
      <c r="L10" s="176">
        <v>241235</v>
      </c>
      <c r="N10" s="36">
        <f t="shared" si="7"/>
        <v>-7.4136893605670773E-3</v>
      </c>
      <c r="O10" s="36">
        <f t="shared" si="8"/>
        <v>-3.7475778809736003E-3</v>
      </c>
      <c r="Q10" s="4">
        <v>1128453</v>
      </c>
      <c r="R10" s="35">
        <v>4660.6023310177343</v>
      </c>
      <c r="S10" s="67"/>
      <c r="T10" s="41"/>
    </row>
    <row r="11" spans="1:20">
      <c r="A11" s="63">
        <v>30</v>
      </c>
      <c r="B11" t="s">
        <v>403</v>
      </c>
      <c r="C11" s="219">
        <v>6556857</v>
      </c>
      <c r="D11" s="164">
        <f t="shared" si="0"/>
        <v>5282.824604303215</v>
      </c>
      <c r="E11" s="128">
        <f t="shared" si="1"/>
        <v>1.0366513906939336</v>
      </c>
      <c r="F11" s="165">
        <f t="shared" si="2"/>
        <v>-163.43007060353443</v>
      </c>
      <c r="G11" s="164">
        <f t="shared" si="3"/>
        <v>-202843.68358063581</v>
      </c>
      <c r="H11" s="164">
        <f t="shared" si="4"/>
        <v>6354013.316419364</v>
      </c>
      <c r="I11" s="166">
        <f t="shared" si="5"/>
        <v>5119.3945336996803</v>
      </c>
      <c r="J11" s="128">
        <f t="shared" si="6"/>
        <v>1.0045814238367416</v>
      </c>
      <c r="K11" s="167">
        <v>-8490.9094251970528</v>
      </c>
      <c r="L11" s="176">
        <v>1241165</v>
      </c>
      <c r="N11" s="36">
        <f t="shared" si="7"/>
        <v>-2.6947623797904618E-2</v>
      </c>
      <c r="O11" s="36">
        <f t="shared" si="8"/>
        <v>-3.7813629473347585E-2</v>
      </c>
      <c r="Q11" s="4">
        <v>6738442</v>
      </c>
      <c r="R11" s="35">
        <v>5490.4379921861319</v>
      </c>
      <c r="S11" s="67"/>
      <c r="T11" s="41"/>
    </row>
    <row r="12" spans="1:20">
      <c r="A12" s="63">
        <v>34</v>
      </c>
      <c r="B12" t="s">
        <v>404</v>
      </c>
      <c r="C12" s="219">
        <v>1583090</v>
      </c>
      <c r="D12" s="164">
        <f t="shared" si="0"/>
        <v>4262.6654280598304</v>
      </c>
      <c r="E12" s="128">
        <f t="shared" si="1"/>
        <v>0.83646503055613197</v>
      </c>
      <c r="F12" s="165">
        <f t="shared" si="2"/>
        <v>729.20920860942704</v>
      </c>
      <c r="G12" s="164">
        <f t="shared" si="3"/>
        <v>270817.36193941208</v>
      </c>
      <c r="H12" s="164">
        <f t="shared" si="4"/>
        <v>1853907.3619394121</v>
      </c>
      <c r="I12" s="166">
        <f t="shared" si="5"/>
        <v>4991.8746366692576</v>
      </c>
      <c r="J12" s="128">
        <f t="shared" si="6"/>
        <v>0.97955812881951654</v>
      </c>
      <c r="K12" s="167">
        <v>1902.3140325805289</v>
      </c>
      <c r="L12" s="176">
        <v>371385</v>
      </c>
      <c r="N12" s="36">
        <f t="shared" si="7"/>
        <v>-2.3646396300551795E-2</v>
      </c>
      <c r="O12" s="36">
        <f t="shared" si="8"/>
        <v>-2.4516579648895025E-2</v>
      </c>
      <c r="Q12" s="4">
        <v>1621431</v>
      </c>
      <c r="R12" s="35">
        <v>4369.7979269863681</v>
      </c>
      <c r="S12" s="67"/>
      <c r="T12" s="41"/>
    </row>
    <row r="13" spans="1:20">
      <c r="A13" s="63">
        <v>38</v>
      </c>
      <c r="B13" t="s">
        <v>405</v>
      </c>
      <c r="C13" s="219">
        <v>1928919</v>
      </c>
      <c r="D13" s="164">
        <f t="shared" si="0"/>
        <v>4599.2784862039698</v>
      </c>
      <c r="E13" s="128">
        <f t="shared" si="1"/>
        <v>0.90251878418002041</v>
      </c>
      <c r="F13" s="165">
        <f t="shared" si="2"/>
        <v>434.6727827333051</v>
      </c>
      <c r="G13" s="164">
        <f t="shared" si="3"/>
        <v>182300.02638721722</v>
      </c>
      <c r="H13" s="164">
        <f t="shared" si="4"/>
        <v>2111219.0263872175</v>
      </c>
      <c r="I13" s="166">
        <f t="shared" si="5"/>
        <v>5033.951268937275</v>
      </c>
      <c r="J13" s="128">
        <f t="shared" si="6"/>
        <v>0.98781484802250252</v>
      </c>
      <c r="K13" s="167">
        <v>3343.8225036235235</v>
      </c>
      <c r="L13" s="176">
        <v>419396</v>
      </c>
      <c r="N13" s="36">
        <f t="shared" si="7"/>
        <v>-1.7315135154136185E-2</v>
      </c>
      <c r="O13" s="36">
        <f t="shared" si="8"/>
        <v>-2.1263251009473991E-2</v>
      </c>
      <c r="Q13" s="4">
        <v>1962907</v>
      </c>
      <c r="R13" s="35">
        <v>4699.1987283073704</v>
      </c>
      <c r="S13" s="67"/>
      <c r="T13" s="41"/>
    </row>
    <row r="14" spans="1:20">
      <c r="A14" s="63">
        <v>42</v>
      </c>
      <c r="B14" t="s">
        <v>406</v>
      </c>
      <c r="C14" s="219">
        <v>1343607</v>
      </c>
      <c r="D14" s="164">
        <f t="shared" si="0"/>
        <v>4373.2793891241445</v>
      </c>
      <c r="E14" s="128">
        <f t="shared" si="1"/>
        <v>0.85817086505877305</v>
      </c>
      <c r="F14" s="165">
        <f t="shared" si="2"/>
        <v>632.42199267815226</v>
      </c>
      <c r="G14" s="164">
        <f t="shared" si="3"/>
        <v>194299.6412325014</v>
      </c>
      <c r="H14" s="164">
        <f t="shared" si="4"/>
        <v>1537906.6412325015</v>
      </c>
      <c r="I14" s="166">
        <f t="shared" si="5"/>
        <v>5005.701381802297</v>
      </c>
      <c r="J14" s="128">
        <f t="shared" si="6"/>
        <v>0.98227135813234667</v>
      </c>
      <c r="K14" s="167">
        <v>5493.0393699766137</v>
      </c>
      <c r="L14" s="176">
        <v>307231</v>
      </c>
      <c r="N14" s="36">
        <f t="shared" si="7"/>
        <v>-4.4745066484100275E-3</v>
      </c>
      <c r="O14" s="36">
        <f t="shared" si="8"/>
        <v>-1.0913014335751385E-2</v>
      </c>
      <c r="Q14" s="4">
        <v>1349646</v>
      </c>
      <c r="R14" s="35">
        <v>4421.5316271572901</v>
      </c>
      <c r="S14" s="67"/>
      <c r="T14" s="41"/>
    </row>
    <row r="15" spans="1:20">
      <c r="A15" s="63">
        <v>46</v>
      </c>
      <c r="B15" t="s">
        <v>407</v>
      </c>
      <c r="C15" s="219">
        <v>3191360</v>
      </c>
      <c r="D15" s="164">
        <f t="shared" si="0"/>
        <v>5013.6756890080769</v>
      </c>
      <c r="E15" s="128">
        <f t="shared" si="1"/>
        <v>0.98383616053899081</v>
      </c>
      <c r="F15" s="165">
        <f t="shared" si="2"/>
        <v>72.075230279711377</v>
      </c>
      <c r="G15" s="164">
        <f t="shared" si="3"/>
        <v>45878.118405174966</v>
      </c>
      <c r="H15" s="164">
        <f t="shared" si="4"/>
        <v>3237238.1184051749</v>
      </c>
      <c r="I15" s="166">
        <f t="shared" si="5"/>
        <v>5085.7509192877878</v>
      </c>
      <c r="J15" s="128">
        <f t="shared" si="6"/>
        <v>0.99797952006737378</v>
      </c>
      <c r="K15" s="167">
        <v>6339.7077405453892</v>
      </c>
      <c r="L15" s="176">
        <v>636531</v>
      </c>
      <c r="N15" s="36">
        <f t="shared" si="7"/>
        <v>-1.6892387274212647E-2</v>
      </c>
      <c r="O15" s="36">
        <f t="shared" si="8"/>
        <v>-2.2165232414269972E-2</v>
      </c>
      <c r="Q15" s="4">
        <v>3246196</v>
      </c>
      <c r="R15" s="35">
        <v>5127.3240175196688</v>
      </c>
      <c r="S15" s="67"/>
      <c r="T15" s="41"/>
    </row>
    <row r="16" spans="1:20">
      <c r="A16" s="63">
        <v>50</v>
      </c>
      <c r="B16" t="s">
        <v>408</v>
      </c>
      <c r="C16" s="219">
        <v>2153915</v>
      </c>
      <c r="D16" s="164">
        <f t="shared" si="0"/>
        <v>4595.489244765331</v>
      </c>
      <c r="E16" s="128">
        <f t="shared" si="1"/>
        <v>0.9017752193825368</v>
      </c>
      <c r="F16" s="165">
        <f t="shared" si="2"/>
        <v>437.98836899211403</v>
      </c>
      <c r="G16" s="164">
        <f t="shared" si="3"/>
        <v>205286.02452334182</v>
      </c>
      <c r="H16" s="164">
        <f t="shared" si="4"/>
        <v>2359201.024523342</v>
      </c>
      <c r="I16" s="166">
        <f t="shared" si="5"/>
        <v>5033.4776137574454</v>
      </c>
      <c r="J16" s="128">
        <f t="shared" si="6"/>
        <v>0.98772190242281721</v>
      </c>
      <c r="K16" s="167">
        <v>8839.6672407300794</v>
      </c>
      <c r="L16" s="176">
        <v>468702</v>
      </c>
      <c r="N16" s="36">
        <f t="shared" si="7"/>
        <v>-2.3271453278881062E-2</v>
      </c>
      <c r="O16" s="36">
        <f t="shared" si="8"/>
        <v>-2.9664861417400597E-2</v>
      </c>
      <c r="Q16" s="4">
        <v>2205234</v>
      </c>
      <c r="R16" s="35">
        <v>4735.9814790157079</v>
      </c>
      <c r="S16" s="67"/>
      <c r="T16" s="41"/>
    </row>
    <row r="17" spans="1:20">
      <c r="A17" s="63">
        <v>54</v>
      </c>
      <c r="B17" t="s">
        <v>409</v>
      </c>
      <c r="C17" s="219">
        <v>1122431</v>
      </c>
      <c r="D17" s="164">
        <f t="shared" si="0"/>
        <v>4613.1535360094695</v>
      </c>
      <c r="E17" s="128">
        <f t="shared" si="1"/>
        <v>0.90524149234358542</v>
      </c>
      <c r="F17" s="165">
        <f t="shared" si="2"/>
        <v>422.5321141534929</v>
      </c>
      <c r="G17" s="164">
        <f t="shared" si="3"/>
        <v>102806.71122680051</v>
      </c>
      <c r="H17" s="164">
        <f t="shared" si="4"/>
        <v>1225237.7112268005</v>
      </c>
      <c r="I17" s="166">
        <f t="shared" si="5"/>
        <v>5035.6856501629618</v>
      </c>
      <c r="J17" s="128">
        <f t="shared" si="6"/>
        <v>0.98815518654294809</v>
      </c>
      <c r="K17" s="167">
        <v>5883.8021098892204</v>
      </c>
      <c r="L17" s="176">
        <v>243311</v>
      </c>
      <c r="N17" s="36">
        <f t="shared" si="7"/>
        <v>-2.7699069738835611E-2</v>
      </c>
      <c r="O17" s="36">
        <f t="shared" si="8"/>
        <v>-2.3643003863412494E-2</v>
      </c>
      <c r="Q17" s="4">
        <v>1154407</v>
      </c>
      <c r="R17" s="35">
        <v>4724.8635020423535</v>
      </c>
      <c r="S17" s="67"/>
      <c r="T17" s="41"/>
    </row>
    <row r="18" spans="1:20">
      <c r="A18" s="54"/>
      <c r="B18" s="55"/>
      <c r="C18" s="168"/>
      <c r="D18" s="164"/>
      <c r="E18" s="128"/>
      <c r="F18" s="169"/>
      <c r="G18" s="164"/>
      <c r="H18" s="164"/>
      <c r="I18" s="166"/>
      <c r="J18" s="128"/>
      <c r="K18" s="170"/>
      <c r="L18" s="56"/>
      <c r="N18" s="36"/>
      <c r="O18" s="36"/>
      <c r="Q18" s="57"/>
      <c r="R18" s="57"/>
      <c r="S18" s="68"/>
      <c r="T18" s="69"/>
    </row>
    <row r="19" spans="1:20">
      <c r="A19" s="58" t="s">
        <v>385</v>
      </c>
      <c r="B19" s="59"/>
      <c r="C19" s="171">
        <f>SUM(C7:C17)</f>
        <v>27353442</v>
      </c>
      <c r="D19" s="171">
        <f>C19*1000/L19</f>
        <v>5096.0473807563185</v>
      </c>
      <c r="E19" s="172">
        <f>D19/D$19</f>
        <v>1</v>
      </c>
      <c r="F19" s="173"/>
      <c r="G19" s="171">
        <f>SUM(G7:G17)</f>
        <v>-4.3655745685100555E-10</v>
      </c>
      <c r="H19" s="171">
        <f>SUM(H7:H18)</f>
        <v>27353442</v>
      </c>
      <c r="I19" s="174">
        <f>H19*1000/L19</f>
        <v>5096.0473807563185</v>
      </c>
      <c r="J19" s="172">
        <f>I19/I$19</f>
        <v>1</v>
      </c>
      <c r="K19" s="175">
        <f>SUM(K7:K17)</f>
        <v>-2.255546860396862E-9</v>
      </c>
      <c r="L19" s="60">
        <f>SUM(L7:L17)</f>
        <v>5367580</v>
      </c>
      <c r="N19" s="216">
        <f>(C19-Q19)/Q19</f>
        <v>-1.9177454835129955E-2</v>
      </c>
      <c r="O19" s="216">
        <f>(D19-R19)/R19</f>
        <v>-2.6371203593052658E-2</v>
      </c>
      <c r="Q19" s="61">
        <f>SUM(Q7:Q17)</f>
        <v>27888268</v>
      </c>
      <c r="R19" s="220">
        <v>5234.0762717399384</v>
      </c>
      <c r="S19" s="218"/>
      <c r="T19" s="67"/>
    </row>
    <row r="20" spans="1:20">
      <c r="A20" s="44"/>
      <c r="B20" s="44"/>
      <c r="C20" s="44"/>
      <c r="D20" s="44"/>
      <c r="E20" s="44"/>
      <c r="S20" s="42"/>
      <c r="T20" s="42"/>
    </row>
    <row r="21" spans="1:20">
      <c r="A21" s="195" t="s">
        <v>438</v>
      </c>
      <c r="B21" s="196" t="s">
        <v>444</v>
      </c>
      <c r="C21" s="197"/>
      <c r="D21" s="197"/>
      <c r="E21" s="197"/>
      <c r="O21" s="213"/>
      <c r="Q21" s="145"/>
      <c r="S21" s="42"/>
      <c r="T21" s="42"/>
    </row>
    <row r="22" spans="1:20">
      <c r="S22" s="42"/>
      <c r="T22" s="42"/>
    </row>
    <row r="23" spans="1:20">
      <c r="S23" s="42"/>
      <c r="T23" s="42"/>
    </row>
    <row r="24" spans="1:20">
      <c r="S24" s="42"/>
      <c r="T24" s="42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P61"/>
  <sheetViews>
    <sheetView tabSelected="1" workbookViewId="0">
      <selection activeCell="E13" sqref="E13:E17"/>
    </sheetView>
  </sheetViews>
  <sheetFormatPr baseColWidth="10" defaultRowHeight="15"/>
  <cols>
    <col min="1" max="1" width="18.5703125" customWidth="1"/>
    <col min="2" max="3" width="11.5703125" bestFit="1" customWidth="1"/>
    <col min="4" max="4" width="11.7109375" bestFit="1" customWidth="1"/>
    <col min="5" max="9" width="11.5703125" bestFit="1" customWidth="1"/>
    <col min="10" max="10" width="12.7109375" customWidth="1"/>
    <col min="11" max="12" width="14.7109375" customWidth="1"/>
    <col min="13" max="13" width="11.5703125" bestFit="1" customWidth="1"/>
  </cols>
  <sheetData>
    <row r="1" spans="1:14">
      <c r="A1" s="70" t="s">
        <v>411</v>
      </c>
      <c r="B1" s="245" t="s">
        <v>412</v>
      </c>
      <c r="C1" s="245"/>
      <c r="D1" s="245"/>
      <c r="E1" s="71"/>
      <c r="F1" s="245" t="s">
        <v>413</v>
      </c>
      <c r="G1" s="245"/>
      <c r="H1" s="245"/>
      <c r="I1" s="71"/>
      <c r="J1" s="245" t="s">
        <v>414</v>
      </c>
      <c r="K1" s="245"/>
      <c r="L1" s="245"/>
    </row>
    <row r="2" spans="1:14">
      <c r="A2" s="72"/>
      <c r="B2" s="73">
        <v>2018</v>
      </c>
      <c r="C2" s="73">
        <v>2019</v>
      </c>
      <c r="D2" s="73">
        <v>2020</v>
      </c>
      <c r="E2" s="73"/>
      <c r="F2" s="73">
        <f>B2</f>
        <v>2018</v>
      </c>
      <c r="G2" s="73">
        <f>C2</f>
        <v>2019</v>
      </c>
      <c r="H2" s="73">
        <f>D2</f>
        <v>2020</v>
      </c>
      <c r="I2" s="73"/>
      <c r="J2" s="73">
        <f>F2</f>
        <v>2018</v>
      </c>
      <c r="K2" s="73">
        <f>G2</f>
        <v>2019</v>
      </c>
      <c r="L2" s="73">
        <f>H2</f>
        <v>2020</v>
      </c>
    </row>
    <row r="3" spans="1:14">
      <c r="A3" s="39" t="s">
        <v>397</v>
      </c>
      <c r="B3" s="99">
        <v>19313287</v>
      </c>
      <c r="C3" s="100">
        <v>20271993</v>
      </c>
      <c r="D3" s="100">
        <v>20895278</v>
      </c>
      <c r="E3" s="39"/>
      <c r="F3" s="101">
        <v>4040375</v>
      </c>
      <c r="G3" s="100">
        <v>4221785</v>
      </c>
      <c r="H3" s="185">
        <v>4333234</v>
      </c>
      <c r="I3" s="39"/>
      <c r="J3" s="39">
        <f t="shared" ref="J3:L15" si="0">B3+F3</f>
        <v>23353662</v>
      </c>
      <c r="K3" s="39">
        <f t="shared" si="0"/>
        <v>24493778</v>
      </c>
      <c r="L3" s="39">
        <f t="shared" si="0"/>
        <v>25228512</v>
      </c>
      <c r="M3" s="102"/>
    </row>
    <row r="4" spans="1:14">
      <c r="A4" s="39" t="s">
        <v>415</v>
      </c>
      <c r="B4" s="99">
        <v>20364201</v>
      </c>
      <c r="C4" s="99">
        <v>21402754</v>
      </c>
      <c r="D4" s="208">
        <v>21969380</v>
      </c>
      <c r="E4" s="39"/>
      <c r="F4" s="104">
        <v>4242229</v>
      </c>
      <c r="G4" s="104">
        <v>4438156</v>
      </c>
      <c r="H4" s="104">
        <v>4538293</v>
      </c>
      <c r="I4" s="39"/>
      <c r="J4" s="39">
        <f t="shared" si="0"/>
        <v>24606430</v>
      </c>
      <c r="K4" s="39">
        <f t="shared" si="0"/>
        <v>25840910</v>
      </c>
      <c r="L4" s="39">
        <f t="shared" si="0"/>
        <v>26507673</v>
      </c>
      <c r="M4" s="102"/>
    </row>
    <row r="5" spans="1:14">
      <c r="A5" s="39" t="s">
        <v>416</v>
      </c>
      <c r="B5" s="99">
        <v>46625258</v>
      </c>
      <c r="C5" s="105">
        <v>48737223</v>
      </c>
      <c r="D5" s="210">
        <v>49516015</v>
      </c>
      <c r="E5" s="39"/>
      <c r="F5" s="104">
        <v>9704024</v>
      </c>
      <c r="G5" s="106">
        <v>10100968</v>
      </c>
      <c r="H5" s="209">
        <v>10251816</v>
      </c>
      <c r="I5" s="39"/>
      <c r="J5" s="39">
        <f t="shared" si="0"/>
        <v>56329282</v>
      </c>
      <c r="K5" s="39">
        <f t="shared" si="0"/>
        <v>58838191</v>
      </c>
      <c r="L5" s="107">
        <f t="shared" si="0"/>
        <v>59767831</v>
      </c>
      <c r="M5" s="102"/>
    </row>
    <row r="6" spans="1:14">
      <c r="A6" s="39" t="s">
        <v>417</v>
      </c>
      <c r="B6" s="108">
        <v>48227379</v>
      </c>
      <c r="C6" s="109">
        <v>50342453</v>
      </c>
      <c r="D6" s="215">
        <v>50925564</v>
      </c>
      <c r="E6" s="39"/>
      <c r="F6" s="104">
        <v>10019862</v>
      </c>
      <c r="G6" s="109">
        <v>10420229</v>
      </c>
      <c r="H6" s="214">
        <v>10525519</v>
      </c>
      <c r="I6" s="39"/>
      <c r="J6" s="39">
        <f t="shared" si="0"/>
        <v>58247241</v>
      </c>
      <c r="K6" s="39">
        <f t="shared" si="0"/>
        <v>60762682</v>
      </c>
      <c r="L6" s="107">
        <f t="shared" si="0"/>
        <v>61451083</v>
      </c>
      <c r="M6" s="102"/>
    </row>
    <row r="7" spans="1:14">
      <c r="A7" s="39" t="s">
        <v>418</v>
      </c>
      <c r="B7" s="108">
        <v>78513905</v>
      </c>
      <c r="C7" s="108">
        <v>81779766</v>
      </c>
      <c r="D7" s="215">
        <v>78894813</v>
      </c>
      <c r="E7" s="215"/>
      <c r="F7" s="215">
        <v>16312337</v>
      </c>
      <c r="G7" s="215">
        <v>16924242.999999996</v>
      </c>
      <c r="H7" s="215">
        <v>16042280</v>
      </c>
      <c r="I7" s="39"/>
      <c r="J7" s="39">
        <f t="shared" si="0"/>
        <v>94826242</v>
      </c>
      <c r="K7" s="39">
        <f t="shared" si="0"/>
        <v>98704009</v>
      </c>
      <c r="L7" s="107">
        <f t="shared" si="0"/>
        <v>94937093</v>
      </c>
      <c r="M7" s="102"/>
    </row>
    <row r="8" spans="1:14">
      <c r="A8" s="39" t="s">
        <v>419</v>
      </c>
      <c r="B8" s="99">
        <v>79445797</v>
      </c>
      <c r="C8" s="99">
        <v>82657070</v>
      </c>
      <c r="D8" s="215">
        <v>80756701</v>
      </c>
      <c r="E8" s="215"/>
      <c r="F8" s="215">
        <v>16506621</v>
      </c>
      <c r="G8" s="215">
        <v>17106488</v>
      </c>
      <c r="H8" s="215">
        <v>16422852</v>
      </c>
      <c r="I8" s="39"/>
      <c r="J8" s="39">
        <f t="shared" si="0"/>
        <v>95952418</v>
      </c>
      <c r="K8" s="39">
        <f t="shared" si="0"/>
        <v>99763558</v>
      </c>
      <c r="L8" s="107">
        <f t="shared" si="0"/>
        <v>97179553</v>
      </c>
      <c r="M8" s="102"/>
    </row>
    <row r="9" spans="1:14">
      <c r="A9" s="39" t="s">
        <v>420</v>
      </c>
      <c r="B9" s="99">
        <v>97645185</v>
      </c>
      <c r="C9" s="99">
        <v>101394190</v>
      </c>
      <c r="D9" s="215">
        <v>101810468</v>
      </c>
      <c r="E9" s="215"/>
      <c r="F9" s="215">
        <v>20298391</v>
      </c>
      <c r="G9" s="215">
        <v>20994769</v>
      </c>
      <c r="H9" s="249">
        <v>20681027</v>
      </c>
      <c r="I9" s="39"/>
      <c r="J9" s="39">
        <f t="shared" si="0"/>
        <v>117943576</v>
      </c>
      <c r="K9" s="39">
        <f t="shared" si="0"/>
        <v>122388959</v>
      </c>
      <c r="L9" s="107">
        <f t="shared" si="0"/>
        <v>122491495</v>
      </c>
      <c r="M9" s="102"/>
    </row>
    <row r="10" spans="1:14">
      <c r="A10" s="39" t="s">
        <v>421</v>
      </c>
      <c r="B10" s="99">
        <v>99660960</v>
      </c>
      <c r="C10" s="99">
        <v>103223757</v>
      </c>
      <c r="D10" s="215">
        <v>103805940</v>
      </c>
      <c r="E10" s="215"/>
      <c r="F10" s="215">
        <v>20717558</v>
      </c>
      <c r="G10" s="248">
        <v>21373193</v>
      </c>
      <c r="H10" s="250">
        <v>21089756</v>
      </c>
      <c r="I10" s="39"/>
      <c r="J10" s="39">
        <f t="shared" si="0"/>
        <v>120378518</v>
      </c>
      <c r="K10" s="39">
        <f t="shared" si="0"/>
        <v>124596950</v>
      </c>
      <c r="L10" s="39">
        <f t="shared" si="0"/>
        <v>124895696</v>
      </c>
      <c r="M10" s="102"/>
    </row>
    <row r="11" spans="1:14">
      <c r="A11" s="39" t="s">
        <v>422</v>
      </c>
      <c r="B11" s="99">
        <v>128150735</v>
      </c>
      <c r="C11" s="99">
        <v>132960286</v>
      </c>
      <c r="D11" s="210">
        <v>132835039</v>
      </c>
      <c r="E11" s="39"/>
      <c r="F11" s="110">
        <v>26641580</v>
      </c>
      <c r="G11" s="99">
        <v>27533397</v>
      </c>
      <c r="H11" s="251">
        <v>26965786</v>
      </c>
      <c r="I11" s="39"/>
      <c r="J11" s="39">
        <f t="shared" si="0"/>
        <v>154792315</v>
      </c>
      <c r="K11" s="39">
        <f t="shared" si="0"/>
        <v>160493683</v>
      </c>
      <c r="L11" s="39">
        <f t="shared" si="0"/>
        <v>159800825</v>
      </c>
      <c r="M11" s="102"/>
    </row>
    <row r="12" spans="1:14" ht="15.75" thickBot="1">
      <c r="A12" s="39" t="s">
        <v>423</v>
      </c>
      <c r="B12" s="111">
        <v>130264358</v>
      </c>
      <c r="C12" s="99">
        <v>134624617</v>
      </c>
      <c r="D12" s="253">
        <v>134729423</v>
      </c>
      <c r="E12" s="136"/>
      <c r="F12" s="254">
        <v>27082312</v>
      </c>
      <c r="G12" s="254">
        <v>27888268</v>
      </c>
      <c r="H12" s="254">
        <v>27353442</v>
      </c>
      <c r="I12" s="39"/>
      <c r="J12" s="39">
        <f t="shared" si="0"/>
        <v>157346670</v>
      </c>
      <c r="K12" s="39">
        <f t="shared" si="0"/>
        <v>162512885</v>
      </c>
      <c r="L12" s="39">
        <f t="shared" si="0"/>
        <v>162082865</v>
      </c>
      <c r="M12" s="102"/>
    </row>
    <row r="13" spans="1:14">
      <c r="A13" s="39" t="s">
        <v>424</v>
      </c>
      <c r="B13" s="99">
        <v>161332377</v>
      </c>
      <c r="C13" s="99">
        <v>168773287</v>
      </c>
      <c r="D13" s="103"/>
      <c r="E13" s="252" t="s">
        <v>22</v>
      </c>
      <c r="F13" s="112">
        <v>33204350</v>
      </c>
      <c r="G13" s="114">
        <v>34866802</v>
      </c>
      <c r="H13" s="115"/>
      <c r="I13" s="113" t="s">
        <v>22</v>
      </c>
      <c r="J13" s="39">
        <f t="shared" si="0"/>
        <v>194536727</v>
      </c>
      <c r="K13" s="39">
        <f t="shared" si="0"/>
        <v>203640089</v>
      </c>
      <c r="L13" s="107">
        <f t="shared" si="0"/>
        <v>0</v>
      </c>
      <c r="M13" s="116"/>
      <c r="N13" s="74"/>
    </row>
    <row r="14" spans="1:14">
      <c r="A14" s="117" t="s">
        <v>425</v>
      </c>
      <c r="B14" s="118">
        <v>162536856</v>
      </c>
      <c r="C14" s="118">
        <v>170121597</v>
      </c>
      <c r="D14" s="119"/>
      <c r="E14" s="120">
        <f>D14*1000/$N$15</f>
        <v>0</v>
      </c>
      <c r="F14" s="118">
        <v>33450177</v>
      </c>
      <c r="G14" s="118">
        <v>35141606</v>
      </c>
      <c r="H14" s="119"/>
      <c r="I14" s="120">
        <f>H14*1000/$N$15</f>
        <v>0</v>
      </c>
      <c r="J14" s="117">
        <f t="shared" si="0"/>
        <v>195987033</v>
      </c>
      <c r="K14" s="117">
        <f t="shared" si="0"/>
        <v>205263203</v>
      </c>
      <c r="L14" s="121">
        <f>D14+H14</f>
        <v>0</v>
      </c>
      <c r="M14" s="102"/>
      <c r="N14" s="98" t="s">
        <v>434</v>
      </c>
    </row>
    <row r="15" spans="1:14">
      <c r="A15" s="132" t="s">
        <v>426</v>
      </c>
      <c r="B15" s="129"/>
      <c r="C15" s="129"/>
      <c r="D15" s="133">
        <v>172290000</v>
      </c>
      <c r="E15" s="134">
        <f>D15*1000/$N$15</f>
        <v>32098.264022147785</v>
      </c>
      <c r="F15" s="129"/>
      <c r="G15" s="129"/>
      <c r="H15" s="135">
        <v>35410000</v>
      </c>
      <c r="I15" s="134">
        <f>H15*1000/$N$15</f>
        <v>6597.0139243383428</v>
      </c>
      <c r="J15" s="129"/>
      <c r="K15" s="129"/>
      <c r="L15" s="136">
        <f t="shared" si="0"/>
        <v>207700000</v>
      </c>
      <c r="M15" s="122"/>
      <c r="N15" s="186">
        <v>5367580</v>
      </c>
    </row>
    <row r="16" spans="1:14">
      <c r="A16" s="39" t="s">
        <v>441</v>
      </c>
      <c r="B16" s="39"/>
      <c r="C16" s="137"/>
      <c r="D16" s="129">
        <v>167750000</v>
      </c>
      <c r="E16" s="134">
        <f>D16*1000/$N$15</f>
        <v>31252.445236028154</v>
      </c>
      <c r="F16" s="39"/>
      <c r="G16" s="137"/>
      <c r="H16" s="129">
        <v>34100000</v>
      </c>
      <c r="I16" s="134">
        <f>H16*1000/$N$15</f>
        <v>6352.9560807663793</v>
      </c>
      <c r="J16" s="138"/>
      <c r="K16" s="137"/>
      <c r="L16" s="129">
        <f>D16+H16</f>
        <v>201850000</v>
      </c>
      <c r="M16" s="123"/>
      <c r="N16" s="53"/>
    </row>
    <row r="17" spans="1:14" ht="15.75" thickBot="1">
      <c r="A17" s="132" t="s">
        <v>432</v>
      </c>
      <c r="B17" s="139"/>
      <c r="C17" s="137"/>
      <c r="D17" s="140">
        <v>169560000</v>
      </c>
      <c r="E17" s="141">
        <f>D17*1000/$N$15</f>
        <v>31589.654928291708</v>
      </c>
      <c r="F17" s="139"/>
      <c r="G17" s="137"/>
      <c r="H17" s="129">
        <v>34540000</v>
      </c>
      <c r="I17" s="141">
        <f>H17*1000/$N$15</f>
        <v>6434.9297076149769</v>
      </c>
      <c r="J17" s="138"/>
      <c r="K17" s="137"/>
      <c r="L17" s="129">
        <f>D17+H17</f>
        <v>204100000</v>
      </c>
      <c r="M17" s="123"/>
      <c r="N17" s="57"/>
    </row>
    <row r="18" spans="1:14">
      <c r="A18" s="77"/>
      <c r="B18" s="53"/>
      <c r="C18" s="78"/>
      <c r="D18" s="79"/>
      <c r="E18" s="76"/>
      <c r="F18" s="53"/>
      <c r="G18" s="78"/>
      <c r="H18" s="79"/>
      <c r="I18" s="76"/>
      <c r="J18" s="53"/>
      <c r="K18" s="78"/>
      <c r="L18" s="80"/>
      <c r="M18" s="57"/>
      <c r="N18" s="53"/>
    </row>
    <row r="19" spans="1:14">
      <c r="A19" s="77"/>
      <c r="B19" s="53"/>
      <c r="C19" s="78"/>
      <c r="D19" s="79"/>
      <c r="E19" s="76"/>
      <c r="F19" s="53"/>
      <c r="G19" s="78"/>
      <c r="H19" s="79"/>
      <c r="I19" s="76"/>
      <c r="J19" s="53"/>
      <c r="K19" s="78"/>
      <c r="L19" s="80"/>
      <c r="M19" s="81"/>
      <c r="N19" s="53"/>
    </row>
    <row r="20" spans="1:14">
      <c r="A20" s="77"/>
      <c r="B20" s="53"/>
      <c r="C20" s="78"/>
      <c r="D20" s="79"/>
      <c r="E20" s="76"/>
      <c r="F20" s="53"/>
      <c r="G20" s="78"/>
      <c r="H20" s="79"/>
      <c r="I20" s="76"/>
      <c r="J20" s="53"/>
      <c r="K20" s="78"/>
      <c r="L20" s="80"/>
      <c r="M20" s="57"/>
      <c r="N20" s="53"/>
    </row>
    <row r="21" spans="1:14">
      <c r="A21" s="124" t="s">
        <v>427</v>
      </c>
      <c r="B21" s="246" t="s">
        <v>412</v>
      </c>
      <c r="C21" s="246"/>
      <c r="D21" s="246"/>
      <c r="E21" s="125"/>
      <c r="F21" s="246" t="s">
        <v>413</v>
      </c>
      <c r="G21" s="246"/>
      <c r="H21" s="246"/>
      <c r="I21" s="125"/>
      <c r="J21" s="246" t="s">
        <v>414</v>
      </c>
      <c r="K21" s="246"/>
      <c r="L21" s="246"/>
    </row>
    <row r="22" spans="1:14">
      <c r="A22" s="126" t="s">
        <v>428</v>
      </c>
      <c r="B22" s="127">
        <f>B2</f>
        <v>2018</v>
      </c>
      <c r="C22" s="127">
        <f t="shared" ref="C22:L22" si="1">C2</f>
        <v>2019</v>
      </c>
      <c r="D22" s="127">
        <v>2020</v>
      </c>
      <c r="E22" s="127"/>
      <c r="F22" s="127">
        <f t="shared" si="1"/>
        <v>2018</v>
      </c>
      <c r="G22" s="127">
        <f t="shared" si="1"/>
        <v>2019</v>
      </c>
      <c r="H22" s="127">
        <f t="shared" si="1"/>
        <v>2020</v>
      </c>
      <c r="I22" s="127"/>
      <c r="J22" s="127">
        <f t="shared" si="1"/>
        <v>2018</v>
      </c>
      <c r="K22" s="127">
        <f t="shared" si="1"/>
        <v>2019</v>
      </c>
      <c r="L22" s="127">
        <f t="shared" si="1"/>
        <v>2020</v>
      </c>
    </row>
    <row r="23" spans="1:14">
      <c r="A23" s="39" t="s">
        <v>397</v>
      </c>
      <c r="B23" s="128">
        <v>4.9103484239644855E-2</v>
      </c>
      <c r="C23" s="128">
        <f>(C3-B3)/B3</f>
        <v>4.9639711769415534E-2</v>
      </c>
      <c r="D23" s="128">
        <f>(D3-C3)/C3</f>
        <v>3.0746113615962672E-2</v>
      </c>
      <c r="E23" s="39"/>
      <c r="F23" s="128">
        <v>4.1320075431998185E-2</v>
      </c>
      <c r="G23" s="128">
        <f>(G3-F3)/F3</f>
        <v>4.4899297713702317E-2</v>
      </c>
      <c r="H23" s="128">
        <f>(H3-G3)/G3</f>
        <v>2.6398549428736897E-2</v>
      </c>
      <c r="I23" s="39"/>
      <c r="J23" s="128">
        <v>4.7748577618323636E-2</v>
      </c>
      <c r="K23" s="128">
        <f>(K3-J3)/J3</f>
        <v>4.8819581271665233E-2</v>
      </c>
      <c r="L23" s="128">
        <f>(L3-K3)/K3</f>
        <v>2.9996760810031022E-2</v>
      </c>
      <c r="N23" s="83"/>
    </row>
    <row r="24" spans="1:14">
      <c r="A24" s="39" t="s">
        <v>415</v>
      </c>
      <c r="B24" s="128">
        <v>4.5865236941296537E-2</v>
      </c>
      <c r="C24" s="128">
        <f t="shared" ref="C24:D34" si="2">(C4-B4)/B4</f>
        <v>5.0998956453042275E-2</v>
      </c>
      <c r="D24" s="128">
        <f t="shared" si="2"/>
        <v>2.6474443429102629E-2</v>
      </c>
      <c r="E24" s="39"/>
      <c r="F24" s="128">
        <v>3.8524943327311094E-2</v>
      </c>
      <c r="G24" s="128">
        <f t="shared" ref="G24:H34" si="3">(G4-F4)/F4</f>
        <v>4.6184918353063917E-2</v>
      </c>
      <c r="H24" s="128">
        <f t="shared" si="3"/>
        <v>2.2562749033607651E-2</v>
      </c>
      <c r="I24" s="39"/>
      <c r="J24" s="128">
        <v>4.4592352899124013E-2</v>
      </c>
      <c r="K24" s="128">
        <f t="shared" ref="K24:L34" si="4">(K4-J4)/J4</f>
        <v>5.016900054172832E-2</v>
      </c>
      <c r="L24" s="128">
        <f t="shared" si="4"/>
        <v>2.5802612988474478E-2</v>
      </c>
      <c r="N24" s="83"/>
    </row>
    <row r="25" spans="1:14">
      <c r="A25" s="39" t="s">
        <v>416</v>
      </c>
      <c r="B25" s="128">
        <v>3.9248145295024808E-2</v>
      </c>
      <c r="C25" s="128">
        <f t="shared" si="2"/>
        <v>4.529658581192194E-2</v>
      </c>
      <c r="D25" s="128">
        <f t="shared" si="2"/>
        <v>1.5979408592894182E-2</v>
      </c>
      <c r="E25" s="39"/>
      <c r="F25" s="128">
        <v>3.3206145517100619E-2</v>
      </c>
      <c r="G25" s="128">
        <f t="shared" si="3"/>
        <v>4.0905092567784254E-2</v>
      </c>
      <c r="H25" s="128">
        <f t="shared" si="3"/>
        <v>1.4934014244971374E-2</v>
      </c>
      <c r="I25" s="39"/>
      <c r="J25" s="128">
        <v>3.8202237664901717E-2</v>
      </c>
      <c r="K25" s="128">
        <f t="shared" si="4"/>
        <v>4.4540049347690958E-2</v>
      </c>
      <c r="L25" s="128">
        <f t="shared" si="4"/>
        <v>1.579994191187829E-2</v>
      </c>
      <c r="N25" s="83"/>
    </row>
    <row r="26" spans="1:14">
      <c r="A26" s="39" t="s">
        <v>417</v>
      </c>
      <c r="B26" s="128">
        <v>4.6107293275969206E-2</v>
      </c>
      <c r="C26" s="128">
        <f t="shared" si="2"/>
        <v>4.3856291671998185E-2</v>
      </c>
      <c r="D26" s="128">
        <f t="shared" si="2"/>
        <v>1.1582888104399681E-2</v>
      </c>
      <c r="E26" s="39"/>
      <c r="F26" s="128">
        <v>4.012973357675334E-2</v>
      </c>
      <c r="G26" s="128">
        <f t="shared" si="3"/>
        <v>3.9957336737771437E-2</v>
      </c>
      <c r="H26" s="128">
        <f t="shared" si="3"/>
        <v>1.0104384462184084E-2</v>
      </c>
      <c r="I26" s="39"/>
      <c r="J26" s="128">
        <v>4.507412779319607E-2</v>
      </c>
      <c r="K26" s="128">
        <f t="shared" si="4"/>
        <v>4.3185581957435548E-2</v>
      </c>
      <c r="L26" s="128">
        <f t="shared" si="4"/>
        <v>1.1329338622676334E-2</v>
      </c>
      <c r="N26" s="83"/>
    </row>
    <row r="27" spans="1:14">
      <c r="A27" s="39" t="s">
        <v>418</v>
      </c>
      <c r="B27" s="128">
        <v>3.9351978070671333E-2</v>
      </c>
      <c r="C27" s="128">
        <f t="shared" si="2"/>
        <v>4.1595956792621638E-2</v>
      </c>
      <c r="D27" s="128">
        <f t="shared" si="2"/>
        <v>-3.5277100205936024E-2</v>
      </c>
      <c r="E27" s="39"/>
      <c r="F27" s="128">
        <v>3.339628059778383E-2</v>
      </c>
      <c r="G27" s="128">
        <f t="shared" si="3"/>
        <v>3.7511853758293266E-2</v>
      </c>
      <c r="H27" s="128">
        <f t="shared" si="3"/>
        <v>-5.2112404672988707E-2</v>
      </c>
      <c r="I27" s="39"/>
      <c r="J27" s="128">
        <v>3.8322574485050213E-2</v>
      </c>
      <c r="K27" s="128">
        <f t="shared" si="4"/>
        <v>4.0893395311394923E-2</v>
      </c>
      <c r="L27" s="128">
        <f t="shared" si="4"/>
        <v>-3.8163758880351048E-2</v>
      </c>
      <c r="N27" s="83"/>
    </row>
    <row r="28" spans="1:14">
      <c r="A28" s="39" t="s">
        <v>419</v>
      </c>
      <c r="B28" s="128">
        <v>3.7824573782937063E-2</v>
      </c>
      <c r="C28" s="128">
        <f t="shared" si="2"/>
        <v>4.0420930008418191E-2</v>
      </c>
      <c r="D28" s="128">
        <f t="shared" si="2"/>
        <v>-2.2991003673369984E-2</v>
      </c>
      <c r="E28" s="39"/>
      <c r="F28" s="128">
        <v>3.1675999172740228E-2</v>
      </c>
      <c r="G28" s="128">
        <f t="shared" si="3"/>
        <v>3.6340993108159449E-2</v>
      </c>
      <c r="H28" s="128">
        <f t="shared" si="3"/>
        <v>-3.9963550671534682E-2</v>
      </c>
      <c r="I28" s="39"/>
      <c r="J28" s="128">
        <v>3.6761625119360992E-2</v>
      </c>
      <c r="K28" s="128">
        <f t="shared" si="4"/>
        <v>3.9719061587379693E-2</v>
      </c>
      <c r="L28" s="128">
        <f t="shared" si="4"/>
        <v>-2.5901291531723436E-2</v>
      </c>
      <c r="N28" s="83"/>
    </row>
    <row r="29" spans="1:14">
      <c r="A29" s="39" t="s">
        <v>420</v>
      </c>
      <c r="B29" s="128">
        <v>4.0255859949535996E-2</v>
      </c>
      <c r="C29" s="128">
        <f t="shared" si="2"/>
        <v>3.8394161473502254E-2</v>
      </c>
      <c r="D29" s="128">
        <f t="shared" si="2"/>
        <v>4.1055409585105422E-3</v>
      </c>
      <c r="E29" s="39"/>
      <c r="F29" s="128">
        <v>3.4325777095012035E-2</v>
      </c>
      <c r="G29" s="128">
        <f t="shared" si="3"/>
        <v>3.4307054189664593E-2</v>
      </c>
      <c r="H29" s="128">
        <f t="shared" si="3"/>
        <v>-1.4943817671916276E-2</v>
      </c>
      <c r="I29" s="39"/>
      <c r="J29" s="128">
        <v>3.9230438036182237E-2</v>
      </c>
      <c r="K29" s="128">
        <f t="shared" si="4"/>
        <v>3.7690759859612871E-2</v>
      </c>
      <c r="L29" s="128">
        <f t="shared" si="4"/>
        <v>8.3778799033661197E-4</v>
      </c>
      <c r="N29" s="83"/>
    </row>
    <row r="30" spans="1:14">
      <c r="A30" s="39" t="s">
        <v>421</v>
      </c>
      <c r="B30" s="128">
        <v>3.2705689682058718E-2</v>
      </c>
      <c r="C30" s="128">
        <f t="shared" si="2"/>
        <v>3.5749173999527997E-2</v>
      </c>
      <c r="D30" s="128">
        <f t="shared" si="2"/>
        <v>5.640009789606863E-3</v>
      </c>
      <c r="E30" s="39"/>
      <c r="F30" s="128">
        <v>2.679858750973331E-2</v>
      </c>
      <c r="G30" s="128">
        <f t="shared" si="3"/>
        <v>3.1646345577987518E-2</v>
      </c>
      <c r="H30" s="128">
        <f t="shared" si="3"/>
        <v>-1.3261331612922787E-2</v>
      </c>
      <c r="I30" s="39"/>
      <c r="J30" s="128">
        <v>3.1684219769647567E-2</v>
      </c>
      <c r="K30" s="128">
        <f t="shared" si="4"/>
        <v>3.5043063082069177E-2</v>
      </c>
      <c r="L30" s="128">
        <f t="shared" si="4"/>
        <v>2.3976991411105968E-3</v>
      </c>
      <c r="N30" s="83"/>
    </row>
    <row r="31" spans="1:14">
      <c r="A31" s="39" t="s">
        <v>422</v>
      </c>
      <c r="B31" s="128">
        <v>3.8289238094520478E-2</v>
      </c>
      <c r="C31" s="128">
        <f t="shared" si="2"/>
        <v>3.7530420719007189E-2</v>
      </c>
      <c r="D31" s="128">
        <f t="shared" si="2"/>
        <v>-9.4198804596434154E-4</v>
      </c>
      <c r="E31" s="39"/>
      <c r="F31" s="128">
        <v>3.239649424523465E-2</v>
      </c>
      <c r="G31" s="128">
        <f t="shared" si="3"/>
        <v>3.3474628757003154E-2</v>
      </c>
      <c r="H31" s="128">
        <f t="shared" si="3"/>
        <v>-2.0615363952366648E-2</v>
      </c>
      <c r="I31" s="39"/>
      <c r="J31" s="128">
        <v>3.7270239601218141E-2</v>
      </c>
      <c r="K31" s="128">
        <f t="shared" si="4"/>
        <v>3.6832371167780521E-2</v>
      </c>
      <c r="L31" s="128">
        <f t="shared" si="4"/>
        <v>-4.3170421853924307E-3</v>
      </c>
      <c r="N31" s="83"/>
    </row>
    <row r="32" spans="1:14">
      <c r="A32" s="39" t="s">
        <v>423</v>
      </c>
      <c r="B32" s="128">
        <v>4.5742049579744731E-2</v>
      </c>
      <c r="C32" s="128">
        <f t="shared" si="2"/>
        <v>3.3472386974800893E-2</v>
      </c>
      <c r="D32" s="128">
        <f t="shared" si="2"/>
        <v>7.7850546456893538E-4</v>
      </c>
      <c r="E32" s="39"/>
      <c r="F32" s="128">
        <v>3.9742970451783502E-2</v>
      </c>
      <c r="G32" s="128">
        <f t="shared" si="3"/>
        <v>2.975949763816324E-2</v>
      </c>
      <c r="H32" s="128">
        <f t="shared" si="3"/>
        <v>-1.9177454835129955E-2</v>
      </c>
      <c r="I32" s="39"/>
      <c r="J32" s="128">
        <v>4.4704568292644256E-2</v>
      </c>
      <c r="K32" s="128">
        <f t="shared" si="4"/>
        <v>3.283332910699667E-2</v>
      </c>
      <c r="L32" s="128">
        <f t="shared" si="4"/>
        <v>-2.646067110309438E-3</v>
      </c>
      <c r="N32" s="83"/>
    </row>
    <row r="33" spans="1:16">
      <c r="A33" s="39" t="s">
        <v>424</v>
      </c>
      <c r="B33" s="128">
        <v>3.8921751244789651E-2</v>
      </c>
      <c r="C33" s="128">
        <f t="shared" si="2"/>
        <v>4.6121616369663977E-2</v>
      </c>
      <c r="D33" s="148"/>
      <c r="E33" s="129"/>
      <c r="F33" s="130">
        <v>3.5032410505661492E-2</v>
      </c>
      <c r="G33" s="128">
        <f t="shared" si="3"/>
        <v>5.0067295399548552E-2</v>
      </c>
      <c r="H33" s="128"/>
      <c r="I33" s="129"/>
      <c r="J33" s="130">
        <v>3.8255834704755347E-2</v>
      </c>
      <c r="K33" s="128">
        <f t="shared" si="4"/>
        <v>4.6795081527201805E-2</v>
      </c>
      <c r="L33" s="128"/>
      <c r="N33" s="83"/>
    </row>
    <row r="34" spans="1:16">
      <c r="A34" s="117" t="s">
        <v>425</v>
      </c>
      <c r="B34" s="131">
        <v>3.800896552084413E-2</v>
      </c>
      <c r="C34" s="131">
        <f t="shared" si="2"/>
        <v>4.6664745379349531E-2</v>
      </c>
      <c r="D34" s="149"/>
      <c r="E34" s="117"/>
      <c r="F34" s="131">
        <v>3.4093783432044202E-2</v>
      </c>
      <c r="G34" s="131">
        <f t="shared" si="3"/>
        <v>5.0565621820177514E-2</v>
      </c>
      <c r="H34" s="131"/>
      <c r="I34" s="117"/>
      <c r="J34" s="131">
        <v>3.73386432072043E-2</v>
      </c>
      <c r="K34" s="131">
        <f t="shared" si="4"/>
        <v>4.7330529260065896E-2</v>
      </c>
      <c r="L34" s="131"/>
      <c r="N34" s="83"/>
    </row>
    <row r="35" spans="1:16">
      <c r="A35" s="132" t="s">
        <v>426</v>
      </c>
      <c r="B35" s="102"/>
      <c r="C35" s="102"/>
      <c r="D35" s="128">
        <f>(D15-C$14)/C$14</f>
        <v>1.2746194711539182E-2</v>
      </c>
      <c r="E35" s="102"/>
      <c r="F35" s="102"/>
      <c r="G35" s="102"/>
      <c r="H35" s="128">
        <f>(H15-G$14)/G$14</f>
        <v>7.6374995496790894E-3</v>
      </c>
      <c r="I35" s="102"/>
      <c r="J35" s="102"/>
      <c r="K35" s="102"/>
      <c r="L35" s="128">
        <f>(L15-K$14)/K$14</f>
        <v>1.1871572519503167E-2</v>
      </c>
    </row>
    <row r="36" spans="1:16">
      <c r="A36" s="39" t="s">
        <v>431</v>
      </c>
      <c r="B36" s="102"/>
      <c r="C36" s="102"/>
      <c r="D36" s="128">
        <f>(D16-C$14)/C$14</f>
        <v>-1.39405992056376E-2</v>
      </c>
      <c r="E36" s="102"/>
      <c r="F36" s="102"/>
      <c r="G36" s="102"/>
      <c r="H36" s="128">
        <f>(H16-G$14)/G$14</f>
        <v>-2.9640250363059673E-2</v>
      </c>
      <c r="I36" s="102"/>
      <c r="J36" s="102"/>
      <c r="K36" s="102"/>
      <c r="L36" s="128">
        <f>(L16-K$14)/K$14</f>
        <v>-1.6628421217805903E-2</v>
      </c>
    </row>
    <row r="37" spans="1:16">
      <c r="A37" s="132" t="s">
        <v>432</v>
      </c>
      <c r="B37" s="102"/>
      <c r="C37" s="102"/>
      <c r="D37" s="128">
        <f>(D17-C$14)/C$14</f>
        <v>-3.3011505294063279E-3</v>
      </c>
      <c r="E37" s="102"/>
      <c r="F37" s="102"/>
      <c r="G37" s="102"/>
      <c r="H37" s="128">
        <f>(H17-G$14)/G$14</f>
        <v>-1.7119479400002378E-2</v>
      </c>
      <c r="I37" s="102"/>
      <c r="J37" s="102"/>
      <c r="K37" s="102"/>
      <c r="L37" s="128">
        <f>(L17-K$14)/K$14</f>
        <v>-5.6668851649947219E-3</v>
      </c>
    </row>
    <row r="38" spans="1:16">
      <c r="A38" s="77"/>
      <c r="D38" s="84"/>
      <c r="G38" s="75"/>
      <c r="H38" s="84"/>
      <c r="L38" s="84"/>
    </row>
    <row r="39" spans="1:16">
      <c r="A39" s="79"/>
      <c r="B39" s="85"/>
      <c r="C39" s="85"/>
      <c r="D39" s="86"/>
      <c r="E39" s="85"/>
      <c r="F39" s="85"/>
      <c r="G39" s="85"/>
      <c r="H39" s="86"/>
      <c r="I39" s="85"/>
      <c r="J39" s="85"/>
      <c r="K39" s="85"/>
      <c r="L39" s="86"/>
    </row>
    <row r="40" spans="1:16">
      <c r="A40" s="39" t="s">
        <v>429</v>
      </c>
      <c r="B40" s="244" t="s">
        <v>412</v>
      </c>
      <c r="C40" s="244"/>
      <c r="D40" s="244"/>
      <c r="E40" s="244"/>
      <c r="F40" s="244" t="s">
        <v>413</v>
      </c>
      <c r="G40" s="244"/>
      <c r="H40" s="244"/>
      <c r="I40" s="244"/>
      <c r="J40" s="244" t="s">
        <v>414</v>
      </c>
      <c r="K40" s="244"/>
      <c r="L40" s="244"/>
      <c r="M40" s="244"/>
    </row>
    <row r="41" spans="1:16">
      <c r="A41" s="87"/>
      <c r="B41" s="88">
        <f>B22</f>
        <v>2018</v>
      </c>
      <c r="C41" s="88">
        <f>C22</f>
        <v>2019</v>
      </c>
      <c r="D41" s="88">
        <f>D22</f>
        <v>2020</v>
      </c>
      <c r="E41" s="89" t="s">
        <v>433</v>
      </c>
      <c r="F41" s="88">
        <f>F22</f>
        <v>2018</v>
      </c>
      <c r="G41" s="88">
        <f>G22</f>
        <v>2019</v>
      </c>
      <c r="H41" s="88">
        <f>H22</f>
        <v>2020</v>
      </c>
      <c r="I41" s="90" t="str">
        <f>E41</f>
        <v>endring 19-20</v>
      </c>
      <c r="J41" s="88">
        <f>J22</f>
        <v>2018</v>
      </c>
      <c r="K41" s="88">
        <f>K22</f>
        <v>2019</v>
      </c>
      <c r="L41" s="88">
        <f>L22</f>
        <v>2020</v>
      </c>
      <c r="M41" s="90" t="str">
        <f>I41</f>
        <v>endring 19-20</v>
      </c>
    </row>
    <row r="42" spans="1:16">
      <c r="A42" s="82" t="str">
        <f>A3</f>
        <v>Januar</v>
      </c>
      <c r="B42" s="82">
        <f>B3</f>
        <v>19313287</v>
      </c>
      <c r="C42" s="82">
        <f>C3</f>
        <v>20271993</v>
      </c>
      <c r="D42" s="82">
        <f>D3</f>
        <v>20895278</v>
      </c>
      <c r="E42" s="93">
        <f>(D42-C42)/C42</f>
        <v>3.0746113615962672E-2</v>
      </c>
      <c r="F42" s="82">
        <f>F3</f>
        <v>4040375</v>
      </c>
      <c r="G42" s="82">
        <f>G3</f>
        <v>4221785</v>
      </c>
      <c r="H42" s="82">
        <f>H3</f>
        <v>4333234</v>
      </c>
      <c r="I42" s="91">
        <f t="shared" ref="I42:I44" si="5">(H42-G42)/G42</f>
        <v>2.6398549428736897E-2</v>
      </c>
      <c r="J42" s="82">
        <f t="shared" ref="J42:L54" si="6">B42+F42</f>
        <v>23353662</v>
      </c>
      <c r="K42" s="82">
        <f t="shared" si="6"/>
        <v>24493778</v>
      </c>
      <c r="L42" s="82">
        <f t="shared" si="6"/>
        <v>25228512</v>
      </c>
      <c r="M42" s="91">
        <f t="shared" ref="M42:M44" si="7">(L42-K42)/K42</f>
        <v>2.9996760810031022E-2</v>
      </c>
      <c r="O42" s="36">
        <f>J42/$J$54</f>
        <v>0.11915922008983115</v>
      </c>
      <c r="P42" s="36">
        <f>K42/$K$54</f>
        <v>0.11932863582957925</v>
      </c>
    </row>
    <row r="43" spans="1:16">
      <c r="A43" s="92" t="str">
        <f t="shared" ref="A43:A53" si="8">A4</f>
        <v>Februar</v>
      </c>
      <c r="B43" s="92">
        <f t="shared" ref="B43:D53" si="9">B4-B3</f>
        <v>1050914</v>
      </c>
      <c r="C43" s="92">
        <f t="shared" si="9"/>
        <v>1130761</v>
      </c>
      <c r="D43" s="92">
        <f t="shared" si="9"/>
        <v>1074102</v>
      </c>
      <c r="E43" s="93">
        <f t="shared" ref="E43:E48" si="10">(D43-C43)/C43</f>
        <v>-5.0106963363610875E-2</v>
      </c>
      <c r="F43" s="92">
        <f t="shared" ref="F43:H53" si="11">F4-F3</f>
        <v>201854</v>
      </c>
      <c r="G43" s="92">
        <f t="shared" si="11"/>
        <v>216371</v>
      </c>
      <c r="H43" s="92">
        <f t="shared" si="11"/>
        <v>205059</v>
      </c>
      <c r="I43" s="93">
        <f t="shared" si="5"/>
        <v>-5.2280573644342354E-2</v>
      </c>
      <c r="J43" s="92">
        <f t="shared" si="6"/>
        <v>1252768</v>
      </c>
      <c r="K43" s="92">
        <f t="shared" si="6"/>
        <v>1347132</v>
      </c>
      <c r="L43" s="92">
        <f t="shared" si="6"/>
        <v>1279161</v>
      </c>
      <c r="M43" s="93">
        <f t="shared" si="7"/>
        <v>-5.045608002779238E-2</v>
      </c>
      <c r="O43" s="36">
        <f t="shared" ref="O43:O53" si="12">J43/$J$54</f>
        <v>6.3920963587422641E-3</v>
      </c>
      <c r="P43" s="36">
        <f t="shared" ref="P43:P53" si="13">K43/$K$54</f>
        <v>6.5629493270647245E-3</v>
      </c>
    </row>
    <row r="44" spans="1:16">
      <c r="A44" s="92" t="str">
        <f t="shared" si="8"/>
        <v>Mars</v>
      </c>
      <c r="B44" s="92">
        <f t="shared" si="9"/>
        <v>26261057</v>
      </c>
      <c r="C44" s="92">
        <f t="shared" si="9"/>
        <v>27334469</v>
      </c>
      <c r="D44" s="92">
        <f t="shared" si="9"/>
        <v>27546635</v>
      </c>
      <c r="E44" s="93">
        <f t="shared" si="10"/>
        <v>7.7618482363787638E-3</v>
      </c>
      <c r="F44" s="92">
        <f t="shared" si="11"/>
        <v>5461795</v>
      </c>
      <c r="G44" s="92">
        <f t="shared" si="11"/>
        <v>5662812</v>
      </c>
      <c r="H44" s="92">
        <f t="shared" si="11"/>
        <v>5713523</v>
      </c>
      <c r="I44" s="93">
        <f t="shared" si="5"/>
        <v>8.9550915693475258E-3</v>
      </c>
      <c r="J44" s="92">
        <f t="shared" si="6"/>
        <v>31722852</v>
      </c>
      <c r="K44" s="92">
        <f t="shared" si="6"/>
        <v>32997281</v>
      </c>
      <c r="L44" s="92">
        <f t="shared" si="6"/>
        <v>33260158</v>
      </c>
      <c r="M44" s="93">
        <f t="shared" si="7"/>
        <v>7.9666260986776451E-3</v>
      </c>
      <c r="O44" s="36">
        <f t="shared" si="12"/>
        <v>0.16186199420652489</v>
      </c>
      <c r="P44" s="36">
        <f t="shared" si="13"/>
        <v>0.16075594903388504</v>
      </c>
    </row>
    <row r="45" spans="1:16">
      <c r="A45" s="92" t="str">
        <f t="shared" si="8"/>
        <v>April</v>
      </c>
      <c r="B45" s="92">
        <f t="shared" si="9"/>
        <v>1602121</v>
      </c>
      <c r="C45" s="92">
        <f t="shared" si="9"/>
        <v>1605230</v>
      </c>
      <c r="D45" s="92">
        <f t="shared" si="9"/>
        <v>1409549</v>
      </c>
      <c r="E45" s="93">
        <f t="shared" si="10"/>
        <v>-0.12190215732324963</v>
      </c>
      <c r="F45" s="92">
        <f t="shared" si="11"/>
        <v>315838</v>
      </c>
      <c r="G45" s="92">
        <f t="shared" si="11"/>
        <v>319261</v>
      </c>
      <c r="H45" s="92">
        <f t="shared" si="11"/>
        <v>273703</v>
      </c>
      <c r="I45" s="93">
        <f t="shared" ref="I45" si="14">(H45-G45)/G45</f>
        <v>-0.14269829387241159</v>
      </c>
      <c r="J45" s="92">
        <f t="shared" si="6"/>
        <v>1917959</v>
      </c>
      <c r="K45" s="92">
        <f t="shared" si="6"/>
        <v>1924491</v>
      </c>
      <c r="L45" s="92">
        <f t="shared" ref="L45" si="15">D45+H45</f>
        <v>1683252</v>
      </c>
      <c r="M45" s="93">
        <f t="shared" ref="M45" si="16">(L45-K45)/K45</f>
        <v>-0.12535210608935038</v>
      </c>
      <c r="O45" s="36">
        <f t="shared" si="12"/>
        <v>9.7861525359180263E-3</v>
      </c>
      <c r="P45" s="36">
        <f t="shared" si="13"/>
        <v>9.3757233243602842E-3</v>
      </c>
    </row>
    <row r="46" spans="1:16">
      <c r="A46" s="92" t="str">
        <f t="shared" si="8"/>
        <v>Mai</v>
      </c>
      <c r="B46" s="92">
        <f t="shared" si="9"/>
        <v>30286526</v>
      </c>
      <c r="C46" s="92">
        <f t="shared" si="9"/>
        <v>31437313</v>
      </c>
      <c r="D46" s="92">
        <f t="shared" si="9"/>
        <v>27969249</v>
      </c>
      <c r="E46" s="93">
        <f t="shared" si="10"/>
        <v>-0.1103168072920227</v>
      </c>
      <c r="F46" s="92">
        <f t="shared" si="11"/>
        <v>6292475</v>
      </c>
      <c r="G46" s="92">
        <f t="shared" si="11"/>
        <v>6504013.9999999963</v>
      </c>
      <c r="H46" s="92">
        <f t="shared" si="11"/>
        <v>5516761</v>
      </c>
      <c r="I46" s="93">
        <f t="shared" ref="I46" si="17">(H46-G46)/G46</f>
        <v>-0.15179133993253963</v>
      </c>
      <c r="J46" s="92">
        <f t="shared" si="6"/>
        <v>36579001</v>
      </c>
      <c r="K46" s="92">
        <f t="shared" si="6"/>
        <v>37941327</v>
      </c>
      <c r="L46" s="92">
        <f t="shared" ref="L46" si="18">D46+H46</f>
        <v>33486010</v>
      </c>
      <c r="M46" s="93">
        <f>(L46-K46)/K46</f>
        <v>-0.11742649380713542</v>
      </c>
      <c r="O46" s="36">
        <f t="shared" si="12"/>
        <v>0.18663990387568141</v>
      </c>
      <c r="P46" s="36">
        <f t="shared" si="13"/>
        <v>0.18484232168977699</v>
      </c>
    </row>
    <row r="47" spans="1:16">
      <c r="A47" s="92" t="str">
        <f t="shared" si="8"/>
        <v>Juni</v>
      </c>
      <c r="B47" s="92">
        <f t="shared" si="9"/>
        <v>931892</v>
      </c>
      <c r="C47" s="92">
        <f t="shared" si="9"/>
        <v>877304</v>
      </c>
      <c r="D47" s="92">
        <f t="shared" si="9"/>
        <v>1861888</v>
      </c>
      <c r="E47" s="93">
        <f t="shared" si="10"/>
        <v>1.1222837237719194</v>
      </c>
      <c r="F47" s="92">
        <f t="shared" si="11"/>
        <v>194284</v>
      </c>
      <c r="G47" s="92">
        <f t="shared" si="11"/>
        <v>182245.00000000373</v>
      </c>
      <c r="H47" s="92">
        <f t="shared" si="11"/>
        <v>380572</v>
      </c>
      <c r="I47" s="93">
        <f t="shared" ref="I47" si="19">(H47-G47)/G47</f>
        <v>1.0882438475677918</v>
      </c>
      <c r="J47" s="92">
        <f t="shared" si="6"/>
        <v>1126176</v>
      </c>
      <c r="K47" s="92">
        <f t="shared" si="6"/>
        <v>1059549.0000000037</v>
      </c>
      <c r="L47" s="92">
        <f t="shared" ref="L47" si="20">D47+H47</f>
        <v>2242460</v>
      </c>
      <c r="M47" s="93">
        <f>(L47-K47)/K47</f>
        <v>1.1164287824347832</v>
      </c>
      <c r="O47" s="36">
        <f t="shared" si="12"/>
        <v>5.7461760748222564E-3</v>
      </c>
      <c r="P47" s="36">
        <f t="shared" si="13"/>
        <v>5.1619042503200331E-3</v>
      </c>
    </row>
    <row r="48" spans="1:16">
      <c r="A48" s="92" t="str">
        <f t="shared" si="8"/>
        <v>Juli</v>
      </c>
      <c r="B48" s="92">
        <f t="shared" si="9"/>
        <v>18199388</v>
      </c>
      <c r="C48" s="92">
        <f t="shared" si="9"/>
        <v>18737120</v>
      </c>
      <c r="D48" s="92">
        <f t="shared" si="9"/>
        <v>21053767</v>
      </c>
      <c r="E48" s="93">
        <f t="shared" si="10"/>
        <v>0.12363943871843698</v>
      </c>
      <c r="F48" s="92">
        <f t="shared" si="11"/>
        <v>3791770</v>
      </c>
      <c r="G48" s="92">
        <f t="shared" si="11"/>
        <v>3888281</v>
      </c>
      <c r="H48" s="92">
        <f t="shared" si="11"/>
        <v>4258175</v>
      </c>
      <c r="I48" s="93">
        <f t="shared" ref="I48" si="21">(H48-G48)/G48</f>
        <v>9.5130470251507032E-2</v>
      </c>
      <c r="J48" s="92">
        <f t="shared" si="6"/>
        <v>21991158</v>
      </c>
      <c r="K48" s="92">
        <f t="shared" si="6"/>
        <v>22625401</v>
      </c>
      <c r="L48" s="92">
        <f t="shared" ref="L48" si="22">D48+H48</f>
        <v>25311942</v>
      </c>
      <c r="M48" s="93">
        <f>(L48-K48)/K48</f>
        <v>0.11874003912682034</v>
      </c>
      <c r="O48" s="36">
        <f t="shared" si="12"/>
        <v>0.11220720913714735</v>
      </c>
      <c r="P48" s="36">
        <f t="shared" si="13"/>
        <v>0.11022628834258227</v>
      </c>
    </row>
    <row r="49" spans="1:16">
      <c r="A49" s="92" t="str">
        <f t="shared" si="8"/>
        <v>August</v>
      </c>
      <c r="B49" s="92">
        <f t="shared" si="9"/>
        <v>2015775</v>
      </c>
      <c r="C49" s="92">
        <f t="shared" si="9"/>
        <v>1829567</v>
      </c>
      <c r="D49" s="92">
        <f t="shared" si="9"/>
        <v>1995472</v>
      </c>
      <c r="E49" s="93">
        <f t="shared" ref="E49" si="23">(D49-C49)/C49</f>
        <v>9.0679925905965728E-2</v>
      </c>
      <c r="F49" s="92">
        <f t="shared" si="11"/>
        <v>419167</v>
      </c>
      <c r="G49" s="92">
        <f t="shared" si="11"/>
        <v>378424</v>
      </c>
      <c r="H49" s="92">
        <f t="shared" si="11"/>
        <v>408729</v>
      </c>
      <c r="I49" s="93">
        <f t="shared" ref="I49" si="24">(H49-G49)/G49</f>
        <v>8.0082130097456822E-2</v>
      </c>
      <c r="J49" s="92">
        <f t="shared" si="6"/>
        <v>2434942</v>
      </c>
      <c r="K49" s="92">
        <f t="shared" si="6"/>
        <v>2207991</v>
      </c>
      <c r="L49" s="92">
        <f t="shared" ref="L49" si="25">D49+H49</f>
        <v>2404201</v>
      </c>
      <c r="M49" s="93">
        <f>(L49-K49)/K49</f>
        <v>8.8863586853388438E-2</v>
      </c>
      <c r="O49" s="36">
        <f t="shared" si="12"/>
        <v>1.2423995418105033E-2</v>
      </c>
      <c r="P49" s="36">
        <f t="shared" si="13"/>
        <v>1.0756876867014493E-2</v>
      </c>
    </row>
    <row r="50" spans="1:16">
      <c r="A50" s="92" t="str">
        <f t="shared" si="8"/>
        <v>September</v>
      </c>
      <c r="B50" s="92">
        <f t="shared" si="9"/>
        <v>28489775</v>
      </c>
      <c r="C50" s="92">
        <f t="shared" si="9"/>
        <v>29736529</v>
      </c>
      <c r="D50" s="92">
        <f t="shared" si="9"/>
        <v>29029099</v>
      </c>
      <c r="E50" s="93">
        <f t="shared" ref="E50" si="26">(D50-C50)/C50</f>
        <v>-2.378993190496443E-2</v>
      </c>
      <c r="F50" s="92">
        <f t="shared" si="11"/>
        <v>5924022</v>
      </c>
      <c r="G50" s="92">
        <f t="shared" si="11"/>
        <v>6160204</v>
      </c>
      <c r="H50" s="92">
        <f t="shared" si="11"/>
        <v>5876030</v>
      </c>
      <c r="I50" s="93">
        <f t="shared" ref="I50" si="27">(H50-G50)/G50</f>
        <v>-4.6130615154952662E-2</v>
      </c>
      <c r="J50" s="92">
        <f t="shared" si="6"/>
        <v>34413797</v>
      </c>
      <c r="K50" s="92">
        <f t="shared" si="6"/>
        <v>35896733</v>
      </c>
      <c r="L50" s="92">
        <f t="shared" ref="L50" si="28">D50+H50</f>
        <v>34905129</v>
      </c>
      <c r="M50" s="93">
        <f>(L50-K50)/K50</f>
        <v>-2.762379517935518E-2</v>
      </c>
      <c r="O50" s="36">
        <f t="shared" si="12"/>
        <v>0.17559221379712403</v>
      </c>
      <c r="P50" s="36">
        <f t="shared" si="13"/>
        <v>0.17488148131450526</v>
      </c>
    </row>
    <row r="51" spans="1:16">
      <c r="A51" s="92" t="str">
        <f t="shared" si="8"/>
        <v>Oktober</v>
      </c>
      <c r="B51" s="92">
        <f t="shared" si="9"/>
        <v>2113623</v>
      </c>
      <c r="C51" s="92">
        <f t="shared" si="9"/>
        <v>1664331</v>
      </c>
      <c r="D51" s="92">
        <f t="shared" si="9"/>
        <v>1894384</v>
      </c>
      <c r="E51" s="93">
        <f t="shared" ref="E51" si="29">(D51-C51)/C51</f>
        <v>0.138225509228633</v>
      </c>
      <c r="F51" s="92">
        <f t="shared" si="11"/>
        <v>440732</v>
      </c>
      <c r="G51" s="92">
        <f t="shared" si="11"/>
        <v>354871</v>
      </c>
      <c r="H51" s="92">
        <f t="shared" si="11"/>
        <v>387656</v>
      </c>
      <c r="I51" s="93">
        <f t="shared" ref="I51" si="30">(H51-G51)/G51</f>
        <v>9.2385683811864031E-2</v>
      </c>
      <c r="J51" s="92">
        <f t="shared" si="6"/>
        <v>2554355</v>
      </c>
      <c r="K51" s="92">
        <f t="shared" si="6"/>
        <v>2019202</v>
      </c>
      <c r="L51" s="92">
        <f t="shared" ref="L51" si="31">D51+H51</f>
        <v>2282040</v>
      </c>
      <c r="M51" s="93">
        <f>(L51-K51)/K51</f>
        <v>0.13016924507800606</v>
      </c>
      <c r="O51" s="36">
        <f t="shared" si="12"/>
        <v>1.3033285727632807E-2</v>
      </c>
      <c r="P51" s="36">
        <f t="shared" si="13"/>
        <v>9.8371357870704178E-3</v>
      </c>
    </row>
    <row r="52" spans="1:16">
      <c r="A52" s="92" t="str">
        <f t="shared" si="8"/>
        <v>November</v>
      </c>
      <c r="B52" s="92">
        <f t="shared" si="9"/>
        <v>31068019</v>
      </c>
      <c r="C52" s="92">
        <f t="shared" si="9"/>
        <v>34148670</v>
      </c>
      <c r="D52" s="92"/>
      <c r="E52" s="93"/>
      <c r="F52" s="92">
        <f t="shared" si="11"/>
        <v>6122038</v>
      </c>
      <c r="G52" s="92">
        <f t="shared" si="11"/>
        <v>6978534</v>
      </c>
      <c r="H52" s="92"/>
      <c r="I52" s="93"/>
      <c r="J52" s="92">
        <f t="shared" si="6"/>
        <v>37190057</v>
      </c>
      <c r="K52" s="92">
        <f t="shared" si="6"/>
        <v>41127204</v>
      </c>
      <c r="L52" s="92"/>
      <c r="M52" s="93"/>
      <c r="O52" s="36">
        <f t="shared" si="12"/>
        <v>0.18975774279923918</v>
      </c>
      <c r="P52" s="36">
        <f t="shared" si="13"/>
        <v>0.20036325750992007</v>
      </c>
    </row>
    <row r="53" spans="1:16">
      <c r="A53" s="92" t="str">
        <f t="shared" si="8"/>
        <v>Desember</v>
      </c>
      <c r="B53" s="92">
        <f t="shared" si="9"/>
        <v>1204479</v>
      </c>
      <c r="C53" s="92">
        <f t="shared" si="9"/>
        <v>1348310</v>
      </c>
      <c r="D53" s="92"/>
      <c r="E53" s="93"/>
      <c r="F53" s="92">
        <f t="shared" si="11"/>
        <v>245827</v>
      </c>
      <c r="G53" s="92">
        <f t="shared" si="11"/>
        <v>274804</v>
      </c>
      <c r="H53" s="92"/>
      <c r="I53" s="93"/>
      <c r="J53" s="92">
        <f t="shared" si="6"/>
        <v>1450306</v>
      </c>
      <c r="K53" s="92">
        <f t="shared" si="6"/>
        <v>1623114</v>
      </c>
      <c r="L53" s="92"/>
      <c r="M53" s="93"/>
      <c r="O53" s="36">
        <f t="shared" si="12"/>
        <v>7.4000099792316358E-3</v>
      </c>
      <c r="P53" s="36">
        <f t="shared" si="13"/>
        <v>7.9074767239211401E-3</v>
      </c>
    </row>
    <row r="54" spans="1:16">
      <c r="A54" s="94" t="s">
        <v>430</v>
      </c>
      <c r="B54" s="94">
        <f>SUM(B42:B53)</f>
        <v>162536856</v>
      </c>
      <c r="C54" s="94">
        <f>SUM(C42:C53)</f>
        <v>170121597</v>
      </c>
      <c r="D54" s="94"/>
      <c r="E54" s="95"/>
      <c r="F54" s="94">
        <f>SUM(F42:F53)</f>
        <v>33450177</v>
      </c>
      <c r="G54" s="94">
        <f>SUM(G42:G53)</f>
        <v>35141606</v>
      </c>
      <c r="H54" s="94"/>
      <c r="I54" s="95"/>
      <c r="J54" s="94">
        <f t="shared" si="6"/>
        <v>195987033</v>
      </c>
      <c r="K54" s="94">
        <f t="shared" si="6"/>
        <v>205263203</v>
      </c>
      <c r="L54" s="94"/>
      <c r="M54" s="95"/>
    </row>
    <row r="55" spans="1:16">
      <c r="A55" s="35"/>
      <c r="B55" s="35"/>
      <c r="D55" s="35"/>
      <c r="E55" s="83"/>
      <c r="H55" s="35"/>
      <c r="I55" s="83"/>
      <c r="L55" s="35"/>
      <c r="M55" s="83"/>
    </row>
    <row r="56" spans="1:16">
      <c r="A56" s="35"/>
      <c r="D56" s="35"/>
      <c r="H56" s="35"/>
      <c r="L56" s="35"/>
    </row>
    <row r="57" spans="1:16">
      <c r="A57" s="35"/>
      <c r="E57" s="96"/>
      <c r="F57" s="96"/>
      <c r="G57" s="96"/>
      <c r="H57" s="96"/>
      <c r="I57" s="96"/>
      <c r="J57" s="96"/>
      <c r="K57" s="96"/>
      <c r="L57" s="97"/>
    </row>
    <row r="58" spans="1:16">
      <c r="A58" s="35"/>
      <c r="E58" s="36"/>
      <c r="H58" s="35"/>
      <c r="I58" s="36"/>
      <c r="L58" s="36"/>
    </row>
    <row r="59" spans="1:16">
      <c r="A59" s="35"/>
      <c r="E59" s="36"/>
      <c r="I59" s="36"/>
      <c r="L59" s="36"/>
    </row>
    <row r="60" spans="1:16">
      <c r="A60" s="35"/>
      <c r="E60" s="36"/>
      <c r="I60" s="36"/>
      <c r="L60" s="36"/>
    </row>
    <row r="61" spans="1:16">
      <c r="A61" s="35"/>
      <c r="E61" s="36"/>
      <c r="I61" s="36"/>
      <c r="L61" s="36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ageMargins left="0.7" right="0.7" top="0.75" bottom="0.75" header="0.3" footer="0.3"/>
  <pageSetup paperSize="9" orientation="portrait" r:id="rId1"/>
  <ignoredErrors>
    <ignoredError sqref="E43 I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2020-11-19T11:35:26Z</dcterms:modified>
</cp:coreProperties>
</file>