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2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3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L:\UTKO\Kommuneøkonomi\Skatt oppdatering\2021\Nett2021\"/>
    </mc:Choice>
  </mc:AlternateContent>
  <xr:revisionPtr revIDLastSave="0" documentId="13_ncr:1_{4A3DBD92-7D0B-4D83-B5E3-0A4999EB111B}" xr6:coauthVersionLast="45" xr6:coauthVersionMax="45" xr10:uidLastSave="{00000000-0000-0000-0000-000000000000}"/>
  <bookViews>
    <workbookView xWindow="-120" yWindow="-16320" windowWidth="29040" windowHeight="15840" xr2:uid="{00000000-000D-0000-FFFF-FFFF00000000}"/>
  </bookViews>
  <sheets>
    <sheet name="komm" sheetId="1" r:id="rId1"/>
    <sheet name="fylk" sheetId="3" r:id="rId2"/>
    <sheet name="tabellalle" sheetId="4" r:id="rId3"/>
    <sheet name="fig_komm" sheetId="5" r:id="rId4"/>
    <sheet name="fig_fylk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7" i="4" l="1"/>
  <c r="A36" i="4"/>
  <c r="A35" i="4"/>
  <c r="G2" i="4" l="1"/>
  <c r="F2" i="4"/>
  <c r="H2" i="4"/>
  <c r="L2" i="4"/>
  <c r="E42" i="4"/>
  <c r="J366" i="1"/>
  <c r="K3" i="3"/>
  <c r="M43" i="4"/>
  <c r="L43" i="4"/>
  <c r="I43" i="4"/>
  <c r="H43" i="4"/>
  <c r="D43" i="4"/>
  <c r="E43" i="4"/>
  <c r="L24" i="4"/>
  <c r="H24" i="4"/>
  <c r="D24" i="4"/>
  <c r="O21" i="3"/>
  <c r="U2" i="1"/>
  <c r="B21" i="3"/>
  <c r="D35" i="4"/>
  <c r="H35" i="4"/>
  <c r="I14" i="4"/>
  <c r="E14" i="4"/>
  <c r="Q19" i="3"/>
  <c r="D363" i="1"/>
  <c r="L6" i="4"/>
  <c r="L44" i="4"/>
  <c r="Q363" i="1"/>
  <c r="C19" i="3"/>
  <c r="N19" i="3"/>
  <c r="T363" i="1"/>
  <c r="G53" i="4"/>
  <c r="F53" i="4"/>
  <c r="C53" i="4"/>
  <c r="K53" i="4"/>
  <c r="B53" i="4"/>
  <c r="J53" i="4"/>
  <c r="A53" i="4"/>
  <c r="G52" i="4"/>
  <c r="F52" i="4"/>
  <c r="J52" i="4"/>
  <c r="C52" i="4"/>
  <c r="B52" i="4"/>
  <c r="A52" i="4"/>
  <c r="G51" i="4"/>
  <c r="F51" i="4"/>
  <c r="C51" i="4"/>
  <c r="B51" i="4"/>
  <c r="A51" i="4"/>
  <c r="G50" i="4"/>
  <c r="F50" i="4"/>
  <c r="C50" i="4"/>
  <c r="B50" i="4"/>
  <c r="A50" i="4"/>
  <c r="G49" i="4"/>
  <c r="F49" i="4"/>
  <c r="J49" i="4"/>
  <c r="C49" i="4"/>
  <c r="K49" i="4"/>
  <c r="B49" i="4"/>
  <c r="A49" i="4"/>
  <c r="G48" i="4"/>
  <c r="F48" i="4"/>
  <c r="C48" i="4"/>
  <c r="B48" i="4"/>
  <c r="J48" i="4"/>
  <c r="A48" i="4"/>
  <c r="G47" i="4"/>
  <c r="F47" i="4"/>
  <c r="C47" i="4"/>
  <c r="B47" i="4"/>
  <c r="A47" i="4"/>
  <c r="G46" i="4"/>
  <c r="F46" i="4"/>
  <c r="C46" i="4"/>
  <c r="K46" i="4"/>
  <c r="B46" i="4"/>
  <c r="A46" i="4"/>
  <c r="G45" i="4"/>
  <c r="F45" i="4"/>
  <c r="C45" i="4"/>
  <c r="B45" i="4"/>
  <c r="A45" i="4"/>
  <c r="G44" i="4"/>
  <c r="F44" i="4"/>
  <c r="C44" i="4"/>
  <c r="B44" i="4"/>
  <c r="J44" i="4"/>
  <c r="A44" i="4"/>
  <c r="G43" i="4"/>
  <c r="F43" i="4"/>
  <c r="J43" i="4"/>
  <c r="C43" i="4"/>
  <c r="B43" i="4"/>
  <c r="A43" i="4"/>
  <c r="H42" i="4"/>
  <c r="I42" i="4"/>
  <c r="G42" i="4"/>
  <c r="K42" i="4"/>
  <c r="F42" i="4"/>
  <c r="D42" i="4"/>
  <c r="C42" i="4"/>
  <c r="B42" i="4"/>
  <c r="A42" i="4"/>
  <c r="I41" i="4"/>
  <c r="M41" i="4"/>
  <c r="D41" i="4"/>
  <c r="G34" i="4"/>
  <c r="C34" i="4"/>
  <c r="G33" i="4"/>
  <c r="C33" i="4"/>
  <c r="G32" i="4"/>
  <c r="C32" i="4"/>
  <c r="G31" i="4"/>
  <c r="C31" i="4"/>
  <c r="G30" i="4"/>
  <c r="C30" i="4"/>
  <c r="G29" i="4"/>
  <c r="C29" i="4"/>
  <c r="G28" i="4"/>
  <c r="C28" i="4"/>
  <c r="G27" i="4"/>
  <c r="C27" i="4"/>
  <c r="G26" i="4"/>
  <c r="C26" i="4"/>
  <c r="G25" i="4"/>
  <c r="C25" i="4"/>
  <c r="G24" i="4"/>
  <c r="C24" i="4"/>
  <c r="H23" i="4"/>
  <c r="G23" i="4"/>
  <c r="D23" i="4"/>
  <c r="C23" i="4"/>
  <c r="C22" i="4"/>
  <c r="C41" i="4"/>
  <c r="B22" i="4"/>
  <c r="B41" i="4"/>
  <c r="L17" i="4"/>
  <c r="I17" i="4"/>
  <c r="E17" i="4"/>
  <c r="L16" i="4"/>
  <c r="I16" i="4"/>
  <c r="E16" i="4"/>
  <c r="L15" i="4"/>
  <c r="L35" i="4"/>
  <c r="I15" i="4"/>
  <c r="E15" i="4"/>
  <c r="L14" i="4"/>
  <c r="K14" i="4"/>
  <c r="J14" i="4"/>
  <c r="L13" i="4"/>
  <c r="K13" i="4"/>
  <c r="J13" i="4"/>
  <c r="K33" i="4"/>
  <c r="L12" i="4"/>
  <c r="K12" i="4"/>
  <c r="J12" i="4"/>
  <c r="K32" i="4"/>
  <c r="L11" i="4"/>
  <c r="K11" i="4"/>
  <c r="J11" i="4"/>
  <c r="L10" i="4"/>
  <c r="K10" i="4"/>
  <c r="J10" i="4"/>
  <c r="L9" i="4"/>
  <c r="K9" i="4"/>
  <c r="J9" i="4"/>
  <c r="K29" i="4"/>
  <c r="L8" i="4"/>
  <c r="K8" i="4"/>
  <c r="J8" i="4"/>
  <c r="L7" i="4"/>
  <c r="K7" i="4"/>
  <c r="J7" i="4"/>
  <c r="K27" i="4"/>
  <c r="K6" i="4"/>
  <c r="J6" i="4"/>
  <c r="L5" i="4"/>
  <c r="K5" i="4"/>
  <c r="J5" i="4"/>
  <c r="L4" i="4"/>
  <c r="K4" i="4"/>
  <c r="J4" i="4"/>
  <c r="L3" i="4"/>
  <c r="K3" i="4"/>
  <c r="J3" i="4"/>
  <c r="L22" i="4"/>
  <c r="L41" i="4"/>
  <c r="K2" i="4"/>
  <c r="K22" i="4"/>
  <c r="K41" i="4"/>
  <c r="J2" i="4"/>
  <c r="J22" i="4"/>
  <c r="J41" i="4"/>
  <c r="F22" i="4"/>
  <c r="F41" i="4"/>
  <c r="K50" i="4"/>
  <c r="J51" i="4"/>
  <c r="K34" i="4"/>
  <c r="G22" i="4"/>
  <c r="G41" i="4"/>
  <c r="H22" i="4"/>
  <c r="H41" i="4"/>
  <c r="J42" i="4"/>
  <c r="M2" i="1"/>
  <c r="N2" i="1"/>
  <c r="L19" i="3"/>
  <c r="N17" i="3"/>
  <c r="D17" i="3"/>
  <c r="N16" i="3"/>
  <c r="D16" i="3"/>
  <c r="O16" i="3"/>
  <c r="N15" i="3"/>
  <c r="D15" i="3"/>
  <c r="O15" i="3"/>
  <c r="N14" i="3"/>
  <c r="D14" i="3"/>
  <c r="O14" i="3"/>
  <c r="N13" i="3"/>
  <c r="D13" i="3"/>
  <c r="O13" i="3"/>
  <c r="N12" i="3"/>
  <c r="D12" i="3"/>
  <c r="O12" i="3"/>
  <c r="N11" i="3"/>
  <c r="D11" i="3"/>
  <c r="O11" i="3"/>
  <c r="N10" i="3"/>
  <c r="D10" i="3"/>
  <c r="O10" i="3"/>
  <c r="N9" i="3"/>
  <c r="D9" i="3"/>
  <c r="N8" i="3"/>
  <c r="D8" i="3"/>
  <c r="O8" i="3"/>
  <c r="N7" i="3"/>
  <c r="D7" i="3"/>
  <c r="O7" i="3"/>
  <c r="Q2" i="3"/>
  <c r="N2" i="3"/>
  <c r="H2" i="3"/>
  <c r="F2" i="3"/>
  <c r="R362" i="1"/>
  <c r="R361" i="1"/>
  <c r="R360" i="1"/>
  <c r="R359" i="1"/>
  <c r="R358" i="1"/>
  <c r="R357" i="1"/>
  <c r="R356" i="1"/>
  <c r="R355" i="1"/>
  <c r="R354" i="1"/>
  <c r="R353" i="1"/>
  <c r="R352" i="1"/>
  <c r="R351" i="1"/>
  <c r="R350" i="1"/>
  <c r="R349" i="1"/>
  <c r="R348" i="1"/>
  <c r="R347" i="1"/>
  <c r="R346" i="1"/>
  <c r="R345" i="1"/>
  <c r="R344" i="1"/>
  <c r="R343" i="1"/>
  <c r="R342" i="1"/>
  <c r="R341" i="1"/>
  <c r="R340" i="1"/>
  <c r="R339" i="1"/>
  <c r="R338" i="1"/>
  <c r="R337" i="1"/>
  <c r="R336" i="1"/>
  <c r="R335" i="1"/>
  <c r="R334" i="1"/>
  <c r="R333" i="1"/>
  <c r="R332" i="1"/>
  <c r="R331" i="1"/>
  <c r="R330" i="1"/>
  <c r="R329" i="1"/>
  <c r="R328" i="1"/>
  <c r="R327" i="1"/>
  <c r="R326" i="1"/>
  <c r="R325" i="1"/>
  <c r="R324" i="1"/>
  <c r="R323" i="1"/>
  <c r="R322" i="1"/>
  <c r="R321" i="1"/>
  <c r="R320" i="1"/>
  <c r="R319" i="1"/>
  <c r="R318" i="1"/>
  <c r="R317" i="1"/>
  <c r="R316" i="1"/>
  <c r="R315" i="1"/>
  <c r="R314" i="1"/>
  <c r="R313" i="1"/>
  <c r="R312" i="1"/>
  <c r="R311" i="1"/>
  <c r="R310" i="1"/>
  <c r="R309" i="1"/>
  <c r="R308" i="1"/>
  <c r="R307" i="1"/>
  <c r="R306" i="1"/>
  <c r="R305" i="1"/>
  <c r="R304" i="1"/>
  <c r="R303" i="1"/>
  <c r="R302" i="1"/>
  <c r="R301" i="1"/>
  <c r="R300" i="1"/>
  <c r="R299" i="1"/>
  <c r="R298" i="1"/>
  <c r="R297" i="1"/>
  <c r="R296" i="1"/>
  <c r="R295" i="1"/>
  <c r="R294" i="1"/>
  <c r="R293" i="1"/>
  <c r="R292" i="1"/>
  <c r="R291" i="1"/>
  <c r="R290" i="1"/>
  <c r="R289" i="1"/>
  <c r="R288" i="1"/>
  <c r="R287" i="1"/>
  <c r="R286" i="1"/>
  <c r="R285" i="1"/>
  <c r="R284" i="1"/>
  <c r="R283" i="1"/>
  <c r="R282" i="1"/>
  <c r="R281" i="1"/>
  <c r="R280" i="1"/>
  <c r="R279" i="1"/>
  <c r="R278" i="1"/>
  <c r="R277" i="1"/>
  <c r="R276" i="1"/>
  <c r="R275" i="1"/>
  <c r="R274" i="1"/>
  <c r="R273" i="1"/>
  <c r="R272" i="1"/>
  <c r="R271" i="1"/>
  <c r="R270" i="1"/>
  <c r="R269" i="1"/>
  <c r="R268" i="1"/>
  <c r="R267" i="1"/>
  <c r="R266" i="1"/>
  <c r="R265" i="1"/>
  <c r="R264" i="1"/>
  <c r="R263" i="1"/>
  <c r="R262" i="1"/>
  <c r="R261" i="1"/>
  <c r="R260" i="1"/>
  <c r="R259" i="1"/>
  <c r="R258" i="1"/>
  <c r="R257" i="1"/>
  <c r="R256" i="1"/>
  <c r="R255" i="1"/>
  <c r="R254" i="1"/>
  <c r="R253" i="1"/>
  <c r="R252" i="1"/>
  <c r="R251" i="1"/>
  <c r="R250" i="1"/>
  <c r="R249" i="1"/>
  <c r="R248" i="1"/>
  <c r="R247" i="1"/>
  <c r="R246" i="1"/>
  <c r="R245" i="1"/>
  <c r="R244" i="1"/>
  <c r="R243" i="1"/>
  <c r="R242" i="1"/>
  <c r="R241" i="1"/>
  <c r="R240" i="1"/>
  <c r="R239" i="1"/>
  <c r="R238" i="1"/>
  <c r="R237" i="1"/>
  <c r="R236" i="1"/>
  <c r="R235" i="1"/>
  <c r="R234" i="1"/>
  <c r="R233" i="1"/>
  <c r="R232" i="1"/>
  <c r="R231" i="1"/>
  <c r="R230" i="1"/>
  <c r="R229" i="1"/>
  <c r="R228" i="1"/>
  <c r="R227" i="1"/>
  <c r="R226" i="1"/>
  <c r="R225" i="1"/>
  <c r="R224" i="1"/>
  <c r="R223" i="1"/>
  <c r="R222" i="1"/>
  <c r="R221" i="1"/>
  <c r="R220" i="1"/>
  <c r="R219" i="1"/>
  <c r="R218" i="1"/>
  <c r="R217" i="1"/>
  <c r="R216" i="1"/>
  <c r="R215" i="1"/>
  <c r="R214" i="1"/>
  <c r="R213" i="1"/>
  <c r="R212" i="1"/>
  <c r="R211" i="1"/>
  <c r="R210" i="1"/>
  <c r="R209" i="1"/>
  <c r="R208" i="1"/>
  <c r="R207" i="1"/>
  <c r="R206" i="1"/>
  <c r="R205" i="1"/>
  <c r="R204" i="1"/>
  <c r="R203" i="1"/>
  <c r="R202" i="1"/>
  <c r="R201" i="1"/>
  <c r="R200" i="1"/>
  <c r="R199" i="1"/>
  <c r="R198" i="1"/>
  <c r="R197" i="1"/>
  <c r="R196" i="1"/>
  <c r="R195" i="1"/>
  <c r="R194" i="1"/>
  <c r="R193" i="1"/>
  <c r="R192" i="1"/>
  <c r="R191" i="1"/>
  <c r="R190" i="1"/>
  <c r="R189" i="1"/>
  <c r="R188" i="1"/>
  <c r="R187" i="1"/>
  <c r="R186" i="1"/>
  <c r="R185" i="1"/>
  <c r="R184" i="1"/>
  <c r="R183" i="1"/>
  <c r="R182" i="1"/>
  <c r="R181" i="1"/>
  <c r="R180" i="1"/>
  <c r="R179" i="1"/>
  <c r="R178" i="1"/>
  <c r="R177" i="1"/>
  <c r="R176" i="1"/>
  <c r="R175" i="1"/>
  <c r="R174" i="1"/>
  <c r="R173" i="1"/>
  <c r="R172" i="1"/>
  <c r="R171" i="1"/>
  <c r="R170" i="1"/>
  <c r="R169" i="1"/>
  <c r="R168" i="1"/>
  <c r="R167" i="1"/>
  <c r="R166" i="1"/>
  <c r="R165" i="1"/>
  <c r="R164" i="1"/>
  <c r="R163" i="1"/>
  <c r="R162" i="1"/>
  <c r="R161" i="1"/>
  <c r="R160" i="1"/>
  <c r="R159" i="1"/>
  <c r="R158" i="1"/>
  <c r="R157" i="1"/>
  <c r="R156" i="1"/>
  <c r="R155" i="1"/>
  <c r="R154" i="1"/>
  <c r="R153" i="1"/>
  <c r="R152" i="1"/>
  <c r="R151" i="1"/>
  <c r="R150" i="1"/>
  <c r="R149" i="1"/>
  <c r="R148" i="1"/>
  <c r="R147" i="1"/>
  <c r="R146" i="1"/>
  <c r="R145" i="1"/>
  <c r="R144" i="1"/>
  <c r="R143" i="1"/>
  <c r="R142" i="1"/>
  <c r="R141" i="1"/>
  <c r="R140" i="1"/>
  <c r="R139" i="1"/>
  <c r="R138" i="1"/>
  <c r="R137" i="1"/>
  <c r="R136" i="1"/>
  <c r="R135" i="1"/>
  <c r="R134" i="1"/>
  <c r="R133" i="1"/>
  <c r="R132" i="1"/>
  <c r="R131" i="1"/>
  <c r="R130" i="1"/>
  <c r="R129" i="1"/>
  <c r="R128" i="1"/>
  <c r="R127" i="1"/>
  <c r="R126" i="1"/>
  <c r="R125" i="1"/>
  <c r="R124" i="1"/>
  <c r="R123" i="1"/>
  <c r="R122" i="1"/>
  <c r="R121" i="1"/>
  <c r="R120" i="1"/>
  <c r="R119" i="1"/>
  <c r="R118" i="1"/>
  <c r="R117" i="1"/>
  <c r="R116" i="1"/>
  <c r="R115" i="1"/>
  <c r="R114" i="1"/>
  <c r="R113" i="1"/>
  <c r="R112" i="1"/>
  <c r="R111" i="1"/>
  <c r="R110" i="1"/>
  <c r="R109" i="1"/>
  <c r="R108" i="1"/>
  <c r="R107" i="1"/>
  <c r="R106" i="1"/>
  <c r="R105" i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K19" i="3"/>
  <c r="E362" i="1"/>
  <c r="S362" i="1"/>
  <c r="E361" i="1"/>
  <c r="S361" i="1"/>
  <c r="E360" i="1"/>
  <c r="E359" i="1"/>
  <c r="S359" i="1"/>
  <c r="E358" i="1"/>
  <c r="S358" i="1"/>
  <c r="E357" i="1"/>
  <c r="S357" i="1"/>
  <c r="E356" i="1"/>
  <c r="S356" i="1"/>
  <c r="E355" i="1"/>
  <c r="S355" i="1"/>
  <c r="E354" i="1"/>
  <c r="S354" i="1"/>
  <c r="E353" i="1"/>
  <c r="S353" i="1"/>
  <c r="E352" i="1"/>
  <c r="E351" i="1"/>
  <c r="S351" i="1"/>
  <c r="E350" i="1"/>
  <c r="S350" i="1"/>
  <c r="E349" i="1"/>
  <c r="E348" i="1"/>
  <c r="S348" i="1"/>
  <c r="E331" i="1"/>
  <c r="S331" i="1"/>
  <c r="E330" i="1"/>
  <c r="S330" i="1"/>
  <c r="E329" i="1"/>
  <c r="S329" i="1"/>
  <c r="E328" i="1"/>
  <c r="E327" i="1"/>
  <c r="S327" i="1"/>
  <c r="E326" i="1"/>
  <c r="S326" i="1"/>
  <c r="E325" i="1"/>
  <c r="S325" i="1"/>
  <c r="E324" i="1"/>
  <c r="S324" i="1"/>
  <c r="E323" i="1"/>
  <c r="S323" i="1"/>
  <c r="E322" i="1"/>
  <c r="S322" i="1"/>
  <c r="E321" i="1"/>
  <c r="S321" i="1"/>
  <c r="E320" i="1"/>
  <c r="E319" i="1"/>
  <c r="E318" i="1"/>
  <c r="S318" i="1"/>
  <c r="E317" i="1"/>
  <c r="S317" i="1"/>
  <c r="E316" i="1"/>
  <c r="S316" i="1"/>
  <c r="E315" i="1"/>
  <c r="S315" i="1"/>
  <c r="E314" i="1"/>
  <c r="S314" i="1"/>
  <c r="E313" i="1"/>
  <c r="S313" i="1"/>
  <c r="E312" i="1"/>
  <c r="E311" i="1"/>
  <c r="E310" i="1"/>
  <c r="S310" i="1"/>
  <c r="E309" i="1"/>
  <c r="S309" i="1"/>
  <c r="E308" i="1"/>
  <c r="S308" i="1"/>
  <c r="E307" i="1"/>
  <c r="S307" i="1"/>
  <c r="E306" i="1"/>
  <c r="S306" i="1"/>
  <c r="E305" i="1"/>
  <c r="S305" i="1"/>
  <c r="E304" i="1"/>
  <c r="E303" i="1"/>
  <c r="E302" i="1"/>
  <c r="S302" i="1"/>
  <c r="E301" i="1"/>
  <c r="S301" i="1"/>
  <c r="E300" i="1"/>
  <c r="S300" i="1"/>
  <c r="E299" i="1"/>
  <c r="S299" i="1"/>
  <c r="E298" i="1"/>
  <c r="S298" i="1"/>
  <c r="E297" i="1"/>
  <c r="S297" i="1"/>
  <c r="E296" i="1"/>
  <c r="E295" i="1"/>
  <c r="S295" i="1"/>
  <c r="E294" i="1"/>
  <c r="S294" i="1"/>
  <c r="E293" i="1"/>
  <c r="S293" i="1"/>
  <c r="E292" i="1"/>
  <c r="S292" i="1"/>
  <c r="E291" i="1"/>
  <c r="E290" i="1"/>
  <c r="S290" i="1"/>
  <c r="E289" i="1"/>
  <c r="S289" i="1"/>
  <c r="E288" i="1"/>
  <c r="E287" i="1"/>
  <c r="S287" i="1"/>
  <c r="E286" i="1"/>
  <c r="S286" i="1"/>
  <c r="E285" i="1"/>
  <c r="S285" i="1"/>
  <c r="E284" i="1"/>
  <c r="S284" i="1"/>
  <c r="E283" i="1"/>
  <c r="S283" i="1"/>
  <c r="E282" i="1"/>
  <c r="S282" i="1"/>
  <c r="E281" i="1"/>
  <c r="S281" i="1"/>
  <c r="E280" i="1"/>
  <c r="E279" i="1"/>
  <c r="S279" i="1"/>
  <c r="E278" i="1"/>
  <c r="S278" i="1"/>
  <c r="E277" i="1"/>
  <c r="S277" i="1"/>
  <c r="E276" i="1"/>
  <c r="S276" i="1"/>
  <c r="E275" i="1"/>
  <c r="S275" i="1"/>
  <c r="E274" i="1"/>
  <c r="S274" i="1"/>
  <c r="E273" i="1"/>
  <c r="S273" i="1"/>
  <c r="E272" i="1"/>
  <c r="E271" i="1"/>
  <c r="S271" i="1"/>
  <c r="E270" i="1"/>
  <c r="S270" i="1"/>
  <c r="E269" i="1"/>
  <c r="S269" i="1"/>
  <c r="E268" i="1"/>
  <c r="S268" i="1"/>
  <c r="E267" i="1"/>
  <c r="S267" i="1"/>
  <c r="E266" i="1"/>
  <c r="S266" i="1"/>
  <c r="E265" i="1"/>
  <c r="S265" i="1"/>
  <c r="E264" i="1"/>
  <c r="E263" i="1"/>
  <c r="S263" i="1"/>
  <c r="E262" i="1"/>
  <c r="S262" i="1"/>
  <c r="E261" i="1"/>
  <c r="S261" i="1"/>
  <c r="E260" i="1"/>
  <c r="S260" i="1"/>
  <c r="E259" i="1"/>
  <c r="S259" i="1"/>
  <c r="E258" i="1"/>
  <c r="S258" i="1"/>
  <c r="E257" i="1"/>
  <c r="S257" i="1"/>
  <c r="E256" i="1"/>
  <c r="E255" i="1"/>
  <c r="S255" i="1"/>
  <c r="E254" i="1"/>
  <c r="S254" i="1"/>
  <c r="E253" i="1"/>
  <c r="S253" i="1"/>
  <c r="E252" i="1"/>
  <c r="S252" i="1"/>
  <c r="E251" i="1"/>
  <c r="S251" i="1"/>
  <c r="E250" i="1"/>
  <c r="S250" i="1"/>
  <c r="E249" i="1"/>
  <c r="S249" i="1"/>
  <c r="E248" i="1"/>
  <c r="S248" i="1"/>
  <c r="E247" i="1"/>
  <c r="S247" i="1"/>
  <c r="E246" i="1"/>
  <c r="S246" i="1"/>
  <c r="E245" i="1"/>
  <c r="S245" i="1"/>
  <c r="E244" i="1"/>
  <c r="E243" i="1"/>
  <c r="E242" i="1"/>
  <c r="S242" i="1"/>
  <c r="E241" i="1"/>
  <c r="E240" i="1"/>
  <c r="S240" i="1"/>
  <c r="E239" i="1"/>
  <c r="S239" i="1"/>
  <c r="E238" i="1"/>
  <c r="E237" i="1"/>
  <c r="S237" i="1"/>
  <c r="E236" i="1"/>
  <c r="S236" i="1"/>
  <c r="E235" i="1"/>
  <c r="S235" i="1"/>
  <c r="E234" i="1"/>
  <c r="S234" i="1"/>
  <c r="E233" i="1"/>
  <c r="S233" i="1"/>
  <c r="E232" i="1"/>
  <c r="S232" i="1"/>
  <c r="E231" i="1"/>
  <c r="E230" i="1"/>
  <c r="S230" i="1"/>
  <c r="E229" i="1"/>
  <c r="S229" i="1"/>
  <c r="E228" i="1"/>
  <c r="S228" i="1"/>
  <c r="E227" i="1"/>
  <c r="E226" i="1"/>
  <c r="S226" i="1"/>
  <c r="E225" i="1"/>
  <c r="S225" i="1"/>
  <c r="E224" i="1"/>
  <c r="S224" i="1"/>
  <c r="E223" i="1"/>
  <c r="E222" i="1"/>
  <c r="S222" i="1"/>
  <c r="E221" i="1"/>
  <c r="S221" i="1"/>
  <c r="E220" i="1"/>
  <c r="S220" i="1"/>
  <c r="E219" i="1"/>
  <c r="E218" i="1"/>
  <c r="S218" i="1"/>
  <c r="E217" i="1"/>
  <c r="S217" i="1"/>
  <c r="E216" i="1"/>
  <c r="S216" i="1"/>
  <c r="E215" i="1"/>
  <c r="E214" i="1"/>
  <c r="S214" i="1"/>
  <c r="E213" i="1"/>
  <c r="S213" i="1"/>
  <c r="E212" i="1"/>
  <c r="S212" i="1"/>
  <c r="E211" i="1"/>
  <c r="E210" i="1"/>
  <c r="S210" i="1"/>
  <c r="E209" i="1"/>
  <c r="S209" i="1"/>
  <c r="E208" i="1"/>
  <c r="S208" i="1"/>
  <c r="E207" i="1"/>
  <c r="E206" i="1"/>
  <c r="S206" i="1"/>
  <c r="E205" i="1"/>
  <c r="S205" i="1"/>
  <c r="E204" i="1"/>
  <c r="S204" i="1"/>
  <c r="E203" i="1"/>
  <c r="E202" i="1"/>
  <c r="S202" i="1"/>
  <c r="E201" i="1"/>
  <c r="S201" i="1"/>
  <c r="E200" i="1"/>
  <c r="S200" i="1"/>
  <c r="E199" i="1"/>
  <c r="E198" i="1"/>
  <c r="S198" i="1"/>
  <c r="E197" i="1"/>
  <c r="S197" i="1"/>
  <c r="E196" i="1"/>
  <c r="S196" i="1"/>
  <c r="E195" i="1"/>
  <c r="E194" i="1"/>
  <c r="S194" i="1"/>
  <c r="E193" i="1"/>
  <c r="S193" i="1"/>
  <c r="E192" i="1"/>
  <c r="S192" i="1"/>
  <c r="E191" i="1"/>
  <c r="E190" i="1"/>
  <c r="S190" i="1"/>
  <c r="E189" i="1"/>
  <c r="S189" i="1"/>
  <c r="E188" i="1"/>
  <c r="S188" i="1"/>
  <c r="E187" i="1"/>
  <c r="E186" i="1"/>
  <c r="S186" i="1"/>
  <c r="E185" i="1"/>
  <c r="S185" i="1"/>
  <c r="E184" i="1"/>
  <c r="S184" i="1"/>
  <c r="E183" i="1"/>
  <c r="E182" i="1"/>
  <c r="S182" i="1"/>
  <c r="E181" i="1"/>
  <c r="S181" i="1"/>
  <c r="E180" i="1"/>
  <c r="S180" i="1"/>
  <c r="E179" i="1"/>
  <c r="E178" i="1"/>
  <c r="S178" i="1"/>
  <c r="E177" i="1"/>
  <c r="S177" i="1"/>
  <c r="E176" i="1"/>
  <c r="S176" i="1"/>
  <c r="E175" i="1"/>
  <c r="E174" i="1"/>
  <c r="E173" i="1"/>
  <c r="S173" i="1"/>
  <c r="E172" i="1"/>
  <c r="S172" i="1"/>
  <c r="E171" i="1"/>
  <c r="E170" i="1"/>
  <c r="E169" i="1"/>
  <c r="S169" i="1"/>
  <c r="E168" i="1"/>
  <c r="S168" i="1"/>
  <c r="E167" i="1"/>
  <c r="E166" i="1"/>
  <c r="S166" i="1"/>
  <c r="E165" i="1"/>
  <c r="S165" i="1"/>
  <c r="E164" i="1"/>
  <c r="S164" i="1"/>
  <c r="E163" i="1"/>
  <c r="E162" i="1"/>
  <c r="S162" i="1"/>
  <c r="E161" i="1"/>
  <c r="S161" i="1"/>
  <c r="E160" i="1"/>
  <c r="S160" i="1"/>
  <c r="E159" i="1"/>
  <c r="S159" i="1"/>
  <c r="E158" i="1"/>
  <c r="S158" i="1"/>
  <c r="E157" i="1"/>
  <c r="S157" i="1"/>
  <c r="E156" i="1"/>
  <c r="S156" i="1"/>
  <c r="E155" i="1"/>
  <c r="E154" i="1"/>
  <c r="S154" i="1"/>
  <c r="E153" i="1"/>
  <c r="S153" i="1"/>
  <c r="E152" i="1"/>
  <c r="S152" i="1"/>
  <c r="E151" i="1"/>
  <c r="E150" i="1"/>
  <c r="S150" i="1"/>
  <c r="E149" i="1"/>
  <c r="S149" i="1"/>
  <c r="E148" i="1"/>
  <c r="S148" i="1"/>
  <c r="E147" i="1"/>
  <c r="E146" i="1"/>
  <c r="S146" i="1"/>
  <c r="E145" i="1"/>
  <c r="S145" i="1"/>
  <c r="E144" i="1"/>
  <c r="S144" i="1"/>
  <c r="E143" i="1"/>
  <c r="E142" i="1"/>
  <c r="S142" i="1"/>
  <c r="E141" i="1"/>
  <c r="S141" i="1"/>
  <c r="E140" i="1"/>
  <c r="S140" i="1"/>
  <c r="E139" i="1"/>
  <c r="E138" i="1"/>
  <c r="S138" i="1"/>
  <c r="E137" i="1"/>
  <c r="S137" i="1"/>
  <c r="E136" i="1"/>
  <c r="S136" i="1"/>
  <c r="E135" i="1"/>
  <c r="E134" i="1"/>
  <c r="S134" i="1"/>
  <c r="E133" i="1"/>
  <c r="S133" i="1"/>
  <c r="E132" i="1"/>
  <c r="S132" i="1"/>
  <c r="E131" i="1"/>
  <c r="E130" i="1"/>
  <c r="S130" i="1"/>
  <c r="E129" i="1"/>
  <c r="S129" i="1"/>
  <c r="E128" i="1"/>
  <c r="S128" i="1"/>
  <c r="E127" i="1"/>
  <c r="E126" i="1"/>
  <c r="S126" i="1"/>
  <c r="E125" i="1"/>
  <c r="S125" i="1"/>
  <c r="E124" i="1"/>
  <c r="S124" i="1"/>
  <c r="E123" i="1"/>
  <c r="E122" i="1"/>
  <c r="S122" i="1"/>
  <c r="E121" i="1"/>
  <c r="S121" i="1"/>
  <c r="E120" i="1"/>
  <c r="S120" i="1"/>
  <c r="E119" i="1"/>
  <c r="E118" i="1"/>
  <c r="S118" i="1"/>
  <c r="E117" i="1"/>
  <c r="S117" i="1"/>
  <c r="E116" i="1"/>
  <c r="S116" i="1"/>
  <c r="E115" i="1"/>
  <c r="E114" i="1"/>
  <c r="S114" i="1"/>
  <c r="E113" i="1"/>
  <c r="S113" i="1"/>
  <c r="E112" i="1"/>
  <c r="S112" i="1"/>
  <c r="E111" i="1"/>
  <c r="E110" i="1"/>
  <c r="E109" i="1"/>
  <c r="S109" i="1"/>
  <c r="E108" i="1"/>
  <c r="S108" i="1"/>
  <c r="E107" i="1"/>
  <c r="E106" i="1"/>
  <c r="S106" i="1"/>
  <c r="E105" i="1"/>
  <c r="S105" i="1"/>
  <c r="E104" i="1"/>
  <c r="S104" i="1"/>
  <c r="E103" i="1"/>
  <c r="E102" i="1"/>
  <c r="S102" i="1"/>
  <c r="E101" i="1"/>
  <c r="S101" i="1"/>
  <c r="E100" i="1"/>
  <c r="S100" i="1"/>
  <c r="E99" i="1"/>
  <c r="E98" i="1"/>
  <c r="S98" i="1"/>
  <c r="E97" i="1"/>
  <c r="S97" i="1"/>
  <c r="E96" i="1"/>
  <c r="S96" i="1"/>
  <c r="E95" i="1"/>
  <c r="E94" i="1"/>
  <c r="S94" i="1"/>
  <c r="E93" i="1"/>
  <c r="S93" i="1"/>
  <c r="E92" i="1"/>
  <c r="S92" i="1"/>
  <c r="E91" i="1"/>
  <c r="E90" i="1"/>
  <c r="S90" i="1"/>
  <c r="E89" i="1"/>
  <c r="S89" i="1"/>
  <c r="E88" i="1"/>
  <c r="S88" i="1"/>
  <c r="E87" i="1"/>
  <c r="E86" i="1"/>
  <c r="S86" i="1"/>
  <c r="E85" i="1"/>
  <c r="S85" i="1"/>
  <c r="E84" i="1"/>
  <c r="S84" i="1"/>
  <c r="E83" i="1"/>
  <c r="E82" i="1"/>
  <c r="E81" i="1"/>
  <c r="S81" i="1"/>
  <c r="E80" i="1"/>
  <c r="S80" i="1"/>
  <c r="E79" i="1"/>
  <c r="E78" i="1"/>
  <c r="S78" i="1"/>
  <c r="E77" i="1"/>
  <c r="S77" i="1"/>
  <c r="E76" i="1"/>
  <c r="S76" i="1"/>
  <c r="E75" i="1"/>
  <c r="S75" i="1"/>
  <c r="E74" i="1"/>
  <c r="S74" i="1"/>
  <c r="E73" i="1"/>
  <c r="S73" i="1"/>
  <c r="E72" i="1"/>
  <c r="S72" i="1"/>
  <c r="E71" i="1"/>
  <c r="E70" i="1"/>
  <c r="S70" i="1"/>
  <c r="E69" i="1"/>
  <c r="S69" i="1"/>
  <c r="E68" i="1"/>
  <c r="S68" i="1"/>
  <c r="E67" i="1"/>
  <c r="E66" i="1"/>
  <c r="S66" i="1"/>
  <c r="E65" i="1"/>
  <c r="S65" i="1"/>
  <c r="E64" i="1"/>
  <c r="S64" i="1"/>
  <c r="E63" i="1"/>
  <c r="S63" i="1"/>
  <c r="E62" i="1"/>
  <c r="S62" i="1"/>
  <c r="E61" i="1"/>
  <c r="S61" i="1"/>
  <c r="E60" i="1"/>
  <c r="S60" i="1"/>
  <c r="E59" i="1"/>
  <c r="S59" i="1"/>
  <c r="E58" i="1"/>
  <c r="S58" i="1"/>
  <c r="E57" i="1"/>
  <c r="S57" i="1"/>
  <c r="E56" i="1"/>
  <c r="S56" i="1"/>
  <c r="E55" i="1"/>
  <c r="S55" i="1"/>
  <c r="E54" i="1"/>
  <c r="S54" i="1"/>
  <c r="E53" i="1"/>
  <c r="S53" i="1"/>
  <c r="E52" i="1"/>
  <c r="S52" i="1"/>
  <c r="E51" i="1"/>
  <c r="S51" i="1"/>
  <c r="E50" i="1"/>
  <c r="S50" i="1"/>
  <c r="E49" i="1"/>
  <c r="E48" i="1"/>
  <c r="S48" i="1"/>
  <c r="E47" i="1"/>
  <c r="S47" i="1"/>
  <c r="E46" i="1"/>
  <c r="S46" i="1"/>
  <c r="E45" i="1"/>
  <c r="S45" i="1"/>
  <c r="E44" i="1"/>
  <c r="S44" i="1"/>
  <c r="E43" i="1"/>
  <c r="E42" i="1"/>
  <c r="S42" i="1"/>
  <c r="E41" i="1"/>
  <c r="S41" i="1"/>
  <c r="E40" i="1"/>
  <c r="S40" i="1"/>
  <c r="E39" i="1"/>
  <c r="S39" i="1"/>
  <c r="E38" i="1"/>
  <c r="S38" i="1"/>
  <c r="E37" i="1"/>
  <c r="S37" i="1"/>
  <c r="E36" i="1"/>
  <c r="S36" i="1"/>
  <c r="E35" i="1"/>
  <c r="S35" i="1"/>
  <c r="E34" i="1"/>
  <c r="S34" i="1"/>
  <c r="E33" i="1"/>
  <c r="S33" i="1"/>
  <c r="E32" i="1"/>
  <c r="S32" i="1"/>
  <c r="E31" i="1"/>
  <c r="S31" i="1"/>
  <c r="E30" i="1"/>
  <c r="S30" i="1"/>
  <c r="E29" i="1"/>
  <c r="S29" i="1"/>
  <c r="E28" i="1"/>
  <c r="S28" i="1"/>
  <c r="E27" i="1"/>
  <c r="E26" i="1"/>
  <c r="S26" i="1"/>
  <c r="E25" i="1"/>
  <c r="E24" i="1"/>
  <c r="S24" i="1"/>
  <c r="E23" i="1"/>
  <c r="S23" i="1"/>
  <c r="E22" i="1"/>
  <c r="S22" i="1"/>
  <c r="E21" i="1"/>
  <c r="E20" i="1"/>
  <c r="S20" i="1"/>
  <c r="E19" i="1"/>
  <c r="S19" i="1"/>
  <c r="E18" i="1"/>
  <c r="S18" i="1"/>
  <c r="E17" i="1"/>
  <c r="S17" i="1"/>
  <c r="E16" i="1"/>
  <c r="S16" i="1"/>
  <c r="E347" i="1"/>
  <c r="S347" i="1"/>
  <c r="E346" i="1"/>
  <c r="S346" i="1"/>
  <c r="E345" i="1"/>
  <c r="E344" i="1"/>
  <c r="S344" i="1"/>
  <c r="E343" i="1"/>
  <c r="S343" i="1"/>
  <c r="E342" i="1"/>
  <c r="S342" i="1"/>
  <c r="E341" i="1"/>
  <c r="S341" i="1"/>
  <c r="E340" i="1"/>
  <c r="S340" i="1"/>
  <c r="E339" i="1"/>
  <c r="S339" i="1"/>
  <c r="E338" i="1"/>
  <c r="S338" i="1"/>
  <c r="E337" i="1"/>
  <c r="S337" i="1"/>
  <c r="E336" i="1"/>
  <c r="S336" i="1"/>
  <c r="E335" i="1"/>
  <c r="S335" i="1"/>
  <c r="E334" i="1"/>
  <c r="S334" i="1"/>
  <c r="E333" i="1"/>
  <c r="S333" i="1"/>
  <c r="E332" i="1"/>
  <c r="S332" i="1"/>
  <c r="E15" i="1"/>
  <c r="E14" i="1"/>
  <c r="S14" i="1"/>
  <c r="E13" i="1"/>
  <c r="S13" i="1"/>
  <c r="E12" i="1"/>
  <c r="S12" i="1"/>
  <c r="E11" i="1"/>
  <c r="E10" i="1"/>
  <c r="S10" i="1"/>
  <c r="E9" i="1"/>
  <c r="S9" i="1"/>
  <c r="E8" i="1"/>
  <c r="S8" i="1"/>
  <c r="E7" i="1"/>
  <c r="U363" i="1"/>
  <c r="V2" i="1"/>
  <c r="K26" i="4"/>
  <c r="L42" i="4"/>
  <c r="M42" i="4"/>
  <c r="K48" i="4"/>
  <c r="K51" i="4"/>
  <c r="L23" i="4"/>
  <c r="K30" i="4"/>
  <c r="K24" i="4"/>
  <c r="F54" i="4"/>
  <c r="J46" i="4"/>
  <c r="L45" i="4"/>
  <c r="J47" i="4"/>
  <c r="J50" i="4"/>
  <c r="K52" i="4"/>
  <c r="K23" i="4"/>
  <c r="K31" i="4"/>
  <c r="K47" i="4"/>
  <c r="D19" i="3"/>
  <c r="E15" i="3"/>
  <c r="E8" i="3"/>
  <c r="E13" i="3"/>
  <c r="F8" i="3"/>
  <c r="G8" i="3"/>
  <c r="H8" i="3"/>
  <c r="I8" i="3"/>
  <c r="E19" i="3"/>
  <c r="F11" i="3"/>
  <c r="G11" i="3"/>
  <c r="H11" i="3"/>
  <c r="I11" i="3"/>
  <c r="F14" i="3"/>
  <c r="G14" i="3"/>
  <c r="H14" i="3"/>
  <c r="I14" i="3"/>
  <c r="F12" i="3"/>
  <c r="G12" i="3"/>
  <c r="H12" i="3"/>
  <c r="I12" i="3"/>
  <c r="F7" i="3"/>
  <c r="G7" i="3"/>
  <c r="H7" i="3"/>
  <c r="E12" i="3"/>
  <c r="O19" i="3"/>
  <c r="E363" i="1"/>
  <c r="F97" i="1"/>
  <c r="S291" i="1"/>
  <c r="S11" i="1"/>
  <c r="S15" i="1"/>
  <c r="S71" i="1"/>
  <c r="S319" i="1"/>
  <c r="S21" i="1"/>
  <c r="S243" i="1"/>
  <c r="S311" i="1"/>
  <c r="S27" i="1"/>
  <c r="S43" i="1"/>
  <c r="S67" i="1"/>
  <c r="S82" i="1"/>
  <c r="S110" i="1"/>
  <c r="S170" i="1"/>
  <c r="S174" i="1"/>
  <c r="S303" i="1"/>
  <c r="S25" i="1"/>
  <c r="S49" i="1"/>
  <c r="S238" i="1"/>
  <c r="S349" i="1"/>
  <c r="S7" i="1"/>
  <c r="F69" i="1"/>
  <c r="F51" i="1"/>
  <c r="R363" i="1"/>
  <c r="F15" i="1"/>
  <c r="F235" i="1"/>
  <c r="F56" i="1"/>
  <c r="F190" i="1"/>
  <c r="F245" i="1"/>
  <c r="F329" i="1"/>
  <c r="I216" i="1"/>
  <c r="J216" i="1"/>
  <c r="I101" i="1"/>
  <c r="J101" i="1"/>
  <c r="S83" i="1"/>
  <c r="S87" i="1"/>
  <c r="S95" i="1"/>
  <c r="S99" i="1"/>
  <c r="S103" i="1"/>
  <c r="S107" i="1"/>
  <c r="S111" i="1"/>
  <c r="S119" i="1"/>
  <c r="F119" i="1"/>
  <c r="S123" i="1"/>
  <c r="S127" i="1"/>
  <c r="I127" i="1"/>
  <c r="S131" i="1"/>
  <c r="S135" i="1"/>
  <c r="S139" i="1"/>
  <c r="S143" i="1"/>
  <c r="S147" i="1"/>
  <c r="I147" i="1"/>
  <c r="S151" i="1"/>
  <c r="F151" i="1"/>
  <c r="S155" i="1"/>
  <c r="S163" i="1"/>
  <c r="S167" i="1"/>
  <c r="S171" i="1"/>
  <c r="S175" i="1"/>
  <c r="F175" i="1"/>
  <c r="S179" i="1"/>
  <c r="I179" i="1"/>
  <c r="S183" i="1"/>
  <c r="I183" i="1"/>
  <c r="S187" i="1"/>
  <c r="S191" i="1"/>
  <c r="I191" i="1"/>
  <c r="S195" i="1"/>
  <c r="G195" i="1"/>
  <c r="H195" i="1"/>
  <c r="S199" i="1"/>
  <c r="F199" i="1"/>
  <c r="S203" i="1"/>
  <c r="S207" i="1"/>
  <c r="I207" i="1"/>
  <c r="S211" i="1"/>
  <c r="S215" i="1"/>
  <c r="S223" i="1"/>
  <c r="F223" i="1"/>
  <c r="S231" i="1"/>
  <c r="S241" i="1"/>
  <c r="F241" i="1"/>
  <c r="S272" i="1"/>
  <c r="G272" i="1"/>
  <c r="H272" i="1"/>
  <c r="S296" i="1"/>
  <c r="F296" i="1"/>
  <c r="S304" i="1"/>
  <c r="S320" i="1"/>
  <c r="S328" i="1"/>
  <c r="G328" i="1"/>
  <c r="H328" i="1"/>
  <c r="S360" i="1"/>
  <c r="S79" i="1"/>
  <c r="S91" i="1"/>
  <c r="F91" i="1"/>
  <c r="S115" i="1"/>
  <c r="S219" i="1"/>
  <c r="I219" i="1"/>
  <c r="S227" i="1"/>
  <c r="S244" i="1"/>
  <c r="S256" i="1"/>
  <c r="S264" i="1"/>
  <c r="S280" i="1"/>
  <c r="F280" i="1"/>
  <c r="S288" i="1"/>
  <c r="S312" i="1"/>
  <c r="I312" i="1"/>
  <c r="S352" i="1"/>
  <c r="I352" i="1"/>
  <c r="G246" i="1"/>
  <c r="H246" i="1"/>
  <c r="I221" i="1"/>
  <c r="I358" i="1"/>
  <c r="I331" i="1"/>
  <c r="I130" i="1"/>
  <c r="I116" i="1"/>
  <c r="I284" i="1"/>
  <c r="I242" i="1"/>
  <c r="G351" i="1"/>
  <c r="H351" i="1"/>
  <c r="I205" i="1"/>
  <c r="I160" i="1"/>
  <c r="I141" i="1"/>
  <c r="I45" i="1"/>
  <c r="I173" i="1"/>
  <c r="I309" i="1"/>
  <c r="I31" i="1"/>
  <c r="G50" i="1"/>
  <c r="H50" i="1"/>
  <c r="G338" i="1"/>
  <c r="H338" i="1"/>
  <c r="I335" i="1"/>
  <c r="I234" i="1"/>
  <c r="I261" i="1"/>
  <c r="I239" i="1"/>
  <c r="G345" i="1"/>
  <c r="H345" i="1"/>
  <c r="G271" i="1"/>
  <c r="H271" i="1"/>
  <c r="G293" i="1"/>
  <c r="H293" i="1"/>
  <c r="G334" i="1"/>
  <c r="H334" i="1"/>
  <c r="G226" i="1"/>
  <c r="H226" i="1"/>
  <c r="G353" i="1"/>
  <c r="H353" i="1"/>
  <c r="G198" i="1"/>
  <c r="H198" i="1"/>
  <c r="G125" i="1"/>
  <c r="H125" i="1"/>
  <c r="G59" i="1"/>
  <c r="H59" i="1"/>
  <c r="G269" i="1"/>
  <c r="H269" i="1"/>
  <c r="G181" i="1"/>
  <c r="H181" i="1"/>
  <c r="G115" i="1"/>
  <c r="H115" i="1"/>
  <c r="G49" i="1"/>
  <c r="H49" i="1"/>
  <c r="G262" i="1"/>
  <c r="H262" i="1"/>
  <c r="I154" i="1"/>
  <c r="I62" i="1"/>
  <c r="I189" i="1"/>
  <c r="I323" i="1"/>
  <c r="I61" i="1"/>
  <c r="G182" i="1"/>
  <c r="H182" i="1"/>
  <c r="G347" i="1"/>
  <c r="H347" i="1"/>
  <c r="G236" i="1"/>
  <c r="H236" i="1"/>
  <c r="G264" i="1"/>
  <c r="H264" i="1"/>
  <c r="G299" i="1"/>
  <c r="H299" i="1"/>
  <c r="G324" i="1"/>
  <c r="H324" i="1"/>
  <c r="G276" i="1"/>
  <c r="H276" i="1"/>
  <c r="I226" i="1"/>
  <c r="I354" i="1"/>
  <c r="I266" i="1"/>
  <c r="I228" i="1"/>
  <c r="G141" i="1"/>
  <c r="H141" i="1"/>
  <c r="I347" i="1"/>
  <c r="G319" i="1"/>
  <c r="H319" i="1"/>
  <c r="G343" i="1"/>
  <c r="H343" i="1"/>
  <c r="G242" i="1"/>
  <c r="H242" i="1"/>
  <c r="G254" i="1"/>
  <c r="H254" i="1"/>
  <c r="G273" i="1"/>
  <c r="H273" i="1"/>
  <c r="G219" i="1"/>
  <c r="H219" i="1"/>
  <c r="G153" i="1"/>
  <c r="H153" i="1"/>
  <c r="G78" i="1"/>
  <c r="H78" i="1"/>
  <c r="G301" i="1"/>
  <c r="H301" i="1"/>
  <c r="G206" i="1"/>
  <c r="H206" i="1"/>
  <c r="G150" i="1"/>
  <c r="H150" i="1"/>
  <c r="G81" i="1"/>
  <c r="H81" i="1"/>
  <c r="G307" i="1"/>
  <c r="H307" i="1"/>
  <c r="G178" i="1"/>
  <c r="H178" i="1"/>
  <c r="G121" i="1"/>
  <c r="H121" i="1"/>
  <c r="G249" i="1"/>
  <c r="H249" i="1"/>
  <c r="G164" i="1"/>
  <c r="H164" i="1"/>
  <c r="G124" i="1"/>
  <c r="H124" i="1"/>
  <c r="I300" i="1"/>
  <c r="I108" i="1"/>
  <c r="G136" i="1"/>
  <c r="H136" i="1"/>
  <c r="G204" i="1"/>
  <c r="H204" i="1"/>
  <c r="G284" i="1"/>
  <c r="H284" i="1"/>
  <c r="I186" i="1"/>
  <c r="S345" i="1"/>
  <c r="I97" i="1"/>
  <c r="O9" i="3"/>
  <c r="E9" i="3"/>
  <c r="O17" i="3"/>
  <c r="E17" i="3"/>
  <c r="F17" i="3"/>
  <c r="G17" i="3"/>
  <c r="H17" i="3"/>
  <c r="I17" i="3"/>
  <c r="K45" i="4"/>
  <c r="K25" i="4"/>
  <c r="K28" i="4"/>
  <c r="K44" i="4"/>
  <c r="C54" i="4"/>
  <c r="J45" i="4"/>
  <c r="B54" i="4"/>
  <c r="J54" i="4"/>
  <c r="G54" i="4"/>
  <c r="K43" i="4"/>
  <c r="F13" i="3"/>
  <c r="G13" i="3"/>
  <c r="H13" i="3"/>
  <c r="I13" i="3"/>
  <c r="E16" i="3"/>
  <c r="E14" i="3"/>
  <c r="E7" i="3"/>
  <c r="E11" i="3"/>
  <c r="F15" i="3"/>
  <c r="G15" i="3"/>
  <c r="H15" i="3"/>
  <c r="I15" i="3"/>
  <c r="F10" i="3"/>
  <c r="G10" i="3"/>
  <c r="H10" i="3"/>
  <c r="I10" i="3"/>
  <c r="F9" i="3"/>
  <c r="G9" i="3"/>
  <c r="H9" i="3"/>
  <c r="I9" i="3"/>
  <c r="E10" i="3"/>
  <c r="I66" i="1"/>
  <c r="J66" i="1"/>
  <c r="I85" i="1"/>
  <c r="I277" i="1"/>
  <c r="I75" i="1"/>
  <c r="J75" i="1"/>
  <c r="G296" i="1"/>
  <c r="H296" i="1"/>
  <c r="G143" i="1"/>
  <c r="H143" i="1"/>
  <c r="G77" i="1"/>
  <c r="H77" i="1"/>
  <c r="I172" i="1"/>
  <c r="I340" i="1"/>
  <c r="G130" i="1"/>
  <c r="H130" i="1"/>
  <c r="G183" i="1"/>
  <c r="H183" i="1"/>
  <c r="G313" i="1"/>
  <c r="H313" i="1"/>
  <c r="G140" i="1"/>
  <c r="H140" i="1"/>
  <c r="G201" i="1"/>
  <c r="H201" i="1"/>
  <c r="G352" i="1"/>
  <c r="H352" i="1"/>
  <c r="G87" i="1"/>
  <c r="H87" i="1"/>
  <c r="G159" i="1"/>
  <c r="H159" i="1"/>
  <c r="G237" i="1"/>
  <c r="H237" i="1"/>
  <c r="G333" i="1"/>
  <c r="H333" i="1"/>
  <c r="G100" i="1"/>
  <c r="H100" i="1"/>
  <c r="G165" i="1"/>
  <c r="H165" i="1"/>
  <c r="G263" i="1"/>
  <c r="H263" i="1"/>
  <c r="G321" i="1"/>
  <c r="H321" i="1"/>
  <c r="G286" i="1"/>
  <c r="H286" i="1"/>
  <c r="G261" i="1"/>
  <c r="H261" i="1"/>
  <c r="G233" i="1"/>
  <c r="H233" i="1"/>
  <c r="G356" i="1"/>
  <c r="H356" i="1"/>
  <c r="I336" i="1"/>
  <c r="I63" i="1"/>
  <c r="G110" i="1"/>
  <c r="H110" i="1"/>
  <c r="I117" i="1"/>
  <c r="I176" i="1"/>
  <c r="J176" i="1"/>
  <c r="I301" i="1"/>
  <c r="G341" i="1"/>
  <c r="H341" i="1"/>
  <c r="G220" i="1"/>
  <c r="H220" i="1"/>
  <c r="G331" i="1"/>
  <c r="H331" i="1"/>
  <c r="G290" i="1"/>
  <c r="H290" i="1"/>
  <c r="G268" i="1"/>
  <c r="H268" i="1"/>
  <c r="G360" i="1"/>
  <c r="H360" i="1"/>
  <c r="I132" i="1"/>
  <c r="J132" i="1"/>
  <c r="I78" i="1"/>
  <c r="I153" i="1"/>
  <c r="I274" i="1"/>
  <c r="I122" i="1"/>
  <c r="J122" i="1"/>
  <c r="I32" i="1"/>
  <c r="G294" i="1"/>
  <c r="H294" i="1"/>
  <c r="G65" i="1"/>
  <c r="H65" i="1"/>
  <c r="G137" i="1"/>
  <c r="H137" i="1"/>
  <c r="G194" i="1"/>
  <c r="H194" i="1"/>
  <c r="G288" i="1"/>
  <c r="H288" i="1"/>
  <c r="G75" i="1"/>
  <c r="H75" i="1"/>
  <c r="G144" i="1"/>
  <c r="H144" i="1"/>
  <c r="G213" i="1"/>
  <c r="H213" i="1"/>
  <c r="G241" i="1"/>
  <c r="H241" i="1"/>
  <c r="G238" i="1"/>
  <c r="H238" i="1"/>
  <c r="G217" i="1"/>
  <c r="H217" i="1"/>
  <c r="G325" i="1"/>
  <c r="H325" i="1"/>
  <c r="G303" i="1"/>
  <c r="H303" i="1"/>
  <c r="I346" i="1"/>
  <c r="I94" i="1"/>
  <c r="G38" i="1"/>
  <c r="H38" i="1"/>
  <c r="I90" i="1"/>
  <c r="I133" i="1"/>
  <c r="G354" i="1"/>
  <c r="H354" i="1"/>
  <c r="I259" i="1"/>
  <c r="I110" i="1"/>
  <c r="I44" i="1"/>
  <c r="I202" i="1"/>
  <c r="I233" i="1"/>
  <c r="I271" i="1"/>
  <c r="I48" i="1"/>
  <c r="I41" i="1"/>
  <c r="J41" i="1"/>
  <c r="G323" i="1"/>
  <c r="H323" i="1"/>
  <c r="I278" i="1"/>
  <c r="G66" i="1"/>
  <c r="H66" i="1"/>
  <c r="G221" i="1"/>
  <c r="H221" i="1"/>
  <c r="I156" i="1"/>
  <c r="G310" i="1"/>
  <c r="H310" i="1"/>
  <c r="I306" i="1"/>
  <c r="I106" i="1"/>
  <c r="I36" i="1"/>
  <c r="F352" i="1"/>
  <c r="F256" i="1"/>
  <c r="F227" i="1"/>
  <c r="G223" i="1"/>
  <c r="H223" i="1"/>
  <c r="G119" i="1"/>
  <c r="H119" i="1"/>
  <c r="I328" i="1"/>
  <c r="G304" i="1"/>
  <c r="H304" i="1"/>
  <c r="I296" i="1"/>
  <c r="I272" i="1"/>
  <c r="I211" i="1"/>
  <c r="I199" i="1"/>
  <c r="J199" i="1"/>
  <c r="I195" i="1"/>
  <c r="F155" i="1"/>
  <c r="I151" i="1"/>
  <c r="I87" i="1"/>
  <c r="J87" i="1"/>
  <c r="I68" i="1"/>
  <c r="J68" i="1"/>
  <c r="G120" i="1"/>
  <c r="H120" i="1"/>
  <c r="F81" i="1"/>
  <c r="F90" i="1"/>
  <c r="F318" i="1"/>
  <c r="F120" i="1"/>
  <c r="F108" i="1"/>
  <c r="G11" i="1"/>
  <c r="H11" i="1"/>
  <c r="F209" i="1"/>
  <c r="I55" i="1"/>
  <c r="J55" i="1"/>
  <c r="I113" i="1"/>
  <c r="I37" i="1"/>
  <c r="I178" i="1"/>
  <c r="G349" i="1"/>
  <c r="H349" i="1"/>
  <c r="G332" i="1"/>
  <c r="H332" i="1"/>
  <c r="G61" i="1"/>
  <c r="H61" i="1"/>
  <c r="I212" i="1"/>
  <c r="G83" i="1"/>
  <c r="H83" i="1"/>
  <c r="G149" i="1"/>
  <c r="H149" i="1"/>
  <c r="G197" i="1"/>
  <c r="H197" i="1"/>
  <c r="G90" i="1"/>
  <c r="H90" i="1"/>
  <c r="G146" i="1"/>
  <c r="H146" i="1"/>
  <c r="G243" i="1"/>
  <c r="H243" i="1"/>
  <c r="G46" i="1"/>
  <c r="H46" i="1"/>
  <c r="G109" i="1"/>
  <c r="H109" i="1"/>
  <c r="G176" i="1"/>
  <c r="H176" i="1"/>
  <c r="G256" i="1"/>
  <c r="H256" i="1"/>
  <c r="G56" i="1"/>
  <c r="H56" i="1"/>
  <c r="G122" i="1"/>
  <c r="H122" i="1"/>
  <c r="G189" i="1"/>
  <c r="H189" i="1"/>
  <c r="G327" i="1"/>
  <c r="H327" i="1"/>
  <c r="G355" i="1"/>
  <c r="H355" i="1"/>
  <c r="G318" i="1"/>
  <c r="H318" i="1"/>
  <c r="G280" i="1"/>
  <c r="H280" i="1"/>
  <c r="G255" i="1"/>
  <c r="H255" i="1"/>
  <c r="G357" i="1"/>
  <c r="H357" i="1"/>
  <c r="I192" i="1"/>
  <c r="I181" i="1"/>
  <c r="I33" i="1"/>
  <c r="I174" i="1"/>
  <c r="J174" i="1"/>
  <c r="I50" i="1"/>
  <c r="I213" i="1"/>
  <c r="G216" i="1"/>
  <c r="H216" i="1"/>
  <c r="G235" i="1"/>
  <c r="H235" i="1"/>
  <c r="G214" i="1"/>
  <c r="H214" i="1"/>
  <c r="G312" i="1"/>
  <c r="H312" i="1"/>
  <c r="G300" i="1"/>
  <c r="H300" i="1"/>
  <c r="I363" i="1"/>
  <c r="I246" i="1"/>
  <c r="I182" i="1"/>
  <c r="I43" i="1"/>
  <c r="G55" i="1"/>
  <c r="H55" i="1"/>
  <c r="I240" i="1"/>
  <c r="G186" i="1"/>
  <c r="H186" i="1"/>
  <c r="G326" i="1"/>
  <c r="H326" i="1"/>
  <c r="G84" i="1"/>
  <c r="H84" i="1"/>
  <c r="G156" i="1"/>
  <c r="H156" i="1"/>
  <c r="G231" i="1"/>
  <c r="H231" i="1"/>
  <c r="G320" i="1"/>
  <c r="H320" i="1"/>
  <c r="G97" i="1"/>
  <c r="H97" i="1"/>
  <c r="G162" i="1"/>
  <c r="H162" i="1"/>
  <c r="G225" i="1"/>
  <c r="H225" i="1"/>
  <c r="G305" i="1"/>
  <c r="H305" i="1"/>
  <c r="G270" i="1"/>
  <c r="H270" i="1"/>
  <c r="G248" i="1"/>
  <c r="H248" i="1"/>
  <c r="G205" i="1"/>
  <c r="H205" i="1"/>
  <c r="G335" i="1"/>
  <c r="H335" i="1"/>
  <c r="I74" i="1"/>
  <c r="J74" i="1"/>
  <c r="I150" i="1"/>
  <c r="I208" i="1"/>
  <c r="I298" i="1"/>
  <c r="I194" i="1"/>
  <c r="J194" i="1"/>
  <c r="I28" i="1"/>
  <c r="G31" i="1"/>
  <c r="H31" i="1"/>
  <c r="I330" i="1"/>
  <c r="I72" i="1"/>
  <c r="J72" i="1"/>
  <c r="I267" i="1"/>
  <c r="I35" i="1"/>
  <c r="I229" i="1"/>
  <c r="I42" i="1"/>
  <c r="J42" i="1"/>
  <c r="I197" i="1"/>
  <c r="G187" i="1"/>
  <c r="H187" i="1"/>
  <c r="G70" i="1"/>
  <c r="H70" i="1"/>
  <c r="I125" i="1"/>
  <c r="J125" i="1"/>
  <c r="I34" i="1"/>
  <c r="I251" i="1"/>
  <c r="I47" i="1"/>
  <c r="I170" i="1"/>
  <c r="J170" i="1"/>
  <c r="I283" i="1"/>
  <c r="G209" i="1"/>
  <c r="H209" i="1"/>
  <c r="I159" i="1"/>
  <c r="I288" i="1"/>
  <c r="J288" i="1"/>
  <c r="I264" i="1"/>
  <c r="G227" i="1"/>
  <c r="H227" i="1"/>
  <c r="I115" i="1"/>
  <c r="F79" i="1"/>
  <c r="F183" i="1"/>
  <c r="F360" i="1"/>
  <c r="F304" i="1"/>
  <c r="F231" i="1"/>
  <c r="F215" i="1"/>
  <c r="F211" i="1"/>
  <c r="G203" i="1"/>
  <c r="H203" i="1"/>
  <c r="I187" i="1"/>
  <c r="J187" i="1"/>
  <c r="F179" i="1"/>
  <c r="G175" i="1"/>
  <c r="H175" i="1"/>
  <c r="F171" i="1"/>
  <c r="F163" i="1"/>
  <c r="G155" i="1"/>
  <c r="H155" i="1"/>
  <c r="F143" i="1"/>
  <c r="I131" i="1"/>
  <c r="G123" i="1"/>
  <c r="H123" i="1"/>
  <c r="F99" i="1"/>
  <c r="I262" i="1"/>
  <c r="J262" i="1"/>
  <c r="G21" i="1"/>
  <c r="H21" i="1"/>
  <c r="F146" i="1"/>
  <c r="F46" i="1"/>
  <c r="F242" i="1"/>
  <c r="F184" i="1"/>
  <c r="F276" i="1"/>
  <c r="F62" i="1"/>
  <c r="G157" i="1"/>
  <c r="H157" i="1"/>
  <c r="I302" i="1"/>
  <c r="J302" i="1"/>
  <c r="F291" i="1"/>
  <c r="I325" i="1"/>
  <c r="J325" i="1"/>
  <c r="F130" i="1"/>
  <c r="I273" i="1"/>
  <c r="J273" i="1"/>
  <c r="F228" i="1"/>
  <c r="F169" i="1"/>
  <c r="G118" i="1"/>
  <c r="H118" i="1"/>
  <c r="F85" i="1"/>
  <c r="F232" i="1"/>
  <c r="I204" i="1"/>
  <c r="J204" i="1"/>
  <c r="F100" i="1"/>
  <c r="F270" i="1"/>
  <c r="F105" i="1"/>
  <c r="G314" i="1"/>
  <c r="H314" i="1"/>
  <c r="F43" i="1"/>
  <c r="F23" i="1"/>
  <c r="F315" i="1"/>
  <c r="F72" i="1"/>
  <c r="F246" i="1"/>
  <c r="F285" i="1"/>
  <c r="F65" i="1"/>
  <c r="G168" i="1"/>
  <c r="H168" i="1"/>
  <c r="I25" i="1"/>
  <c r="J25" i="1"/>
  <c r="F32" i="1"/>
  <c r="F29" i="1"/>
  <c r="F316" i="1"/>
  <c r="F164" i="1"/>
  <c r="F346" i="1"/>
  <c r="F224" i="1"/>
  <c r="F96" i="1"/>
  <c r="F295" i="1"/>
  <c r="F358" i="1"/>
  <c r="F230" i="1"/>
  <c r="F102" i="1"/>
  <c r="F354" i="1"/>
  <c r="F189" i="1"/>
  <c r="F322" i="1"/>
  <c r="F217" i="1"/>
  <c r="G27" i="1"/>
  <c r="H27" i="1"/>
  <c r="I361" i="1"/>
  <c r="J361" i="1"/>
  <c r="G67" i="1"/>
  <c r="H67" i="1"/>
  <c r="G285" i="1"/>
  <c r="H285" i="1"/>
  <c r="G277" i="1"/>
  <c r="H277" i="1"/>
  <c r="I253" i="1"/>
  <c r="J253" i="1"/>
  <c r="G170" i="1"/>
  <c r="H170" i="1"/>
  <c r="I236" i="1"/>
  <c r="J236" i="1"/>
  <c r="G117" i="1"/>
  <c r="H117" i="1"/>
  <c r="I56" i="1"/>
  <c r="J56" i="1"/>
  <c r="I269" i="1"/>
  <c r="J269" i="1"/>
  <c r="I206" i="1"/>
  <c r="J206" i="1"/>
  <c r="G36" i="1"/>
  <c r="H36" i="1"/>
  <c r="I287" i="1"/>
  <c r="J287" i="1"/>
  <c r="G73" i="1"/>
  <c r="H73" i="1"/>
  <c r="I112" i="1"/>
  <c r="J112" i="1"/>
  <c r="G190" i="1"/>
  <c r="H190" i="1"/>
  <c r="I185" i="1"/>
  <c r="J185" i="1"/>
  <c r="G34" i="1"/>
  <c r="H34" i="1"/>
  <c r="G330" i="1"/>
  <c r="H330" i="1"/>
  <c r="G24" i="1"/>
  <c r="H24" i="1"/>
  <c r="I237" i="1"/>
  <c r="J237" i="1"/>
  <c r="G252" i="1"/>
  <c r="H252" i="1"/>
  <c r="G281" i="1"/>
  <c r="H281" i="1"/>
  <c r="I124" i="1"/>
  <c r="J124" i="1"/>
  <c r="G35" i="1"/>
  <c r="H35" i="1"/>
  <c r="I285" i="1"/>
  <c r="J285" i="1"/>
  <c r="I166" i="1"/>
  <c r="J166" i="1"/>
  <c r="I357" i="1"/>
  <c r="J357" i="1"/>
  <c r="I254" i="1"/>
  <c r="J254" i="1"/>
  <c r="G94" i="1"/>
  <c r="H94" i="1"/>
  <c r="I295" i="1"/>
  <c r="J295" i="1"/>
  <c r="I247" i="1"/>
  <c r="J247" i="1"/>
  <c r="G145" i="1"/>
  <c r="H145" i="1"/>
  <c r="I81" i="1"/>
  <c r="J81" i="1"/>
  <c r="I289" i="1"/>
  <c r="J289" i="1"/>
  <c r="G139" i="1"/>
  <c r="H139" i="1"/>
  <c r="G8" i="1"/>
  <c r="H8" i="1"/>
  <c r="I149" i="1"/>
  <c r="J149" i="1"/>
  <c r="G152" i="1"/>
  <c r="H152" i="1"/>
  <c r="G71" i="1"/>
  <c r="H71" i="1"/>
  <c r="I76" i="1"/>
  <c r="J76" i="1"/>
  <c r="I118" i="1"/>
  <c r="J118" i="1"/>
  <c r="I263" i="1"/>
  <c r="J263" i="1"/>
  <c r="I128" i="1"/>
  <c r="J128" i="1"/>
  <c r="I201" i="1"/>
  <c r="J201" i="1"/>
  <c r="I24" i="1"/>
  <c r="J24" i="1"/>
  <c r="G26" i="1"/>
  <c r="H26" i="1"/>
  <c r="F206" i="1"/>
  <c r="F221" i="1"/>
  <c r="F279" i="1"/>
  <c r="I71" i="1"/>
  <c r="J71" i="1"/>
  <c r="G311" i="1"/>
  <c r="H311" i="1"/>
  <c r="F213" i="1"/>
  <c r="F76" i="1"/>
  <c r="I350" i="1"/>
  <c r="J350" i="1"/>
  <c r="F314" i="1"/>
  <c r="F182" i="1"/>
  <c r="F73" i="1"/>
  <c r="F82" i="1"/>
  <c r="F170" i="1"/>
  <c r="F303" i="1"/>
  <c r="F14" i="1"/>
  <c r="F290" i="1"/>
  <c r="F311" i="1"/>
  <c r="F150" i="1"/>
  <c r="F149" i="1"/>
  <c r="G15" i="1"/>
  <c r="H15" i="1"/>
  <c r="G142" i="1"/>
  <c r="H142" i="1"/>
  <c r="F238" i="1"/>
  <c r="I7" i="1"/>
  <c r="J7" i="1"/>
  <c r="F11" i="1"/>
  <c r="F22" i="1"/>
  <c r="F284" i="1"/>
  <c r="F132" i="1"/>
  <c r="F266" i="1"/>
  <c r="F192" i="1"/>
  <c r="F64" i="1"/>
  <c r="F263" i="1"/>
  <c r="F326" i="1"/>
  <c r="F198" i="1"/>
  <c r="F54" i="1"/>
  <c r="F122" i="1"/>
  <c r="F125" i="1"/>
  <c r="F162" i="1"/>
  <c r="F337" i="1"/>
  <c r="I26" i="1"/>
  <c r="J26" i="1"/>
  <c r="I169" i="1"/>
  <c r="J169" i="1"/>
  <c r="I270" i="1"/>
  <c r="J270" i="1"/>
  <c r="I348" i="1"/>
  <c r="J348" i="1"/>
  <c r="I314" i="1"/>
  <c r="J314" i="1"/>
  <c r="G306" i="1"/>
  <c r="H306" i="1"/>
  <c r="G134" i="1"/>
  <c r="H134" i="1"/>
  <c r="I308" i="1"/>
  <c r="J308" i="1"/>
  <c r="G177" i="1"/>
  <c r="H177" i="1"/>
  <c r="I148" i="1"/>
  <c r="J148" i="1"/>
  <c r="I341" i="1"/>
  <c r="J341" i="1"/>
  <c r="I238" i="1"/>
  <c r="J238" i="1"/>
  <c r="G52" i="1"/>
  <c r="H52" i="1"/>
  <c r="I327" i="1"/>
  <c r="J327" i="1"/>
  <c r="G101" i="1"/>
  <c r="H101" i="1"/>
  <c r="I152" i="1"/>
  <c r="J152" i="1"/>
  <c r="G253" i="1"/>
  <c r="H253" i="1"/>
  <c r="I225" i="1"/>
  <c r="J225" i="1"/>
  <c r="G89" i="1"/>
  <c r="H89" i="1"/>
  <c r="I16" i="1"/>
  <c r="J16" i="1"/>
  <c r="I17" i="1"/>
  <c r="J17" i="1"/>
  <c r="I69" i="1"/>
  <c r="J69" i="1"/>
  <c r="G315" i="1"/>
  <c r="H315" i="1"/>
  <c r="G161" i="1"/>
  <c r="H161" i="1"/>
  <c r="I188" i="1"/>
  <c r="J188" i="1"/>
  <c r="G98" i="1"/>
  <c r="H98" i="1"/>
  <c r="I46" i="1"/>
  <c r="J46" i="1"/>
  <c r="G188" i="1"/>
  <c r="H188" i="1"/>
  <c r="I102" i="1"/>
  <c r="J102" i="1"/>
  <c r="I294" i="1"/>
  <c r="J294" i="1"/>
  <c r="G316" i="1"/>
  <c r="H316" i="1"/>
  <c r="I343" i="1"/>
  <c r="J343" i="1"/>
  <c r="I120" i="1"/>
  <c r="J120" i="1"/>
  <c r="G228" i="1"/>
  <c r="H228" i="1"/>
  <c r="I137" i="1"/>
  <c r="J137" i="1"/>
  <c r="I337" i="1"/>
  <c r="J337" i="1"/>
  <c r="G279" i="1"/>
  <c r="H279" i="1"/>
  <c r="G29" i="1"/>
  <c r="H29" i="1"/>
  <c r="G297" i="1"/>
  <c r="H297" i="1"/>
  <c r="G230" i="1"/>
  <c r="H230" i="1"/>
  <c r="G148" i="1"/>
  <c r="H148" i="1"/>
  <c r="G172" i="1"/>
  <c r="H172" i="1"/>
  <c r="I222" i="1"/>
  <c r="J222" i="1"/>
  <c r="I351" i="1"/>
  <c r="J351" i="1"/>
  <c r="I344" i="1"/>
  <c r="J344" i="1"/>
  <c r="I305" i="1"/>
  <c r="J305" i="1"/>
  <c r="G20" i="1"/>
  <c r="H20" i="1"/>
  <c r="G88" i="1"/>
  <c r="H88" i="1"/>
  <c r="F112" i="1"/>
  <c r="F89" i="1"/>
  <c r="F310" i="1"/>
  <c r="I11" i="1"/>
  <c r="J11" i="1"/>
  <c r="F243" i="1"/>
  <c r="G85" i="1"/>
  <c r="H85" i="1"/>
  <c r="F239" i="1"/>
  <c r="F324" i="1"/>
  <c r="F25" i="1"/>
  <c r="F80" i="1"/>
  <c r="F349" i="1"/>
  <c r="G17" i="1"/>
  <c r="H17" i="1"/>
  <c r="F27" i="1"/>
  <c r="I67" i="1"/>
  <c r="J67" i="1"/>
  <c r="F31" i="1"/>
  <c r="F292" i="1"/>
  <c r="F240" i="1"/>
  <c r="F55" i="1"/>
  <c r="F70" i="1"/>
  <c r="F251" i="1"/>
  <c r="G292" i="1"/>
  <c r="H292" i="1"/>
  <c r="G257" i="1"/>
  <c r="H257" i="1"/>
  <c r="I49" i="1"/>
  <c r="J49" i="1"/>
  <c r="G244" i="1"/>
  <c r="H244" i="1"/>
  <c r="F20" i="1"/>
  <c r="F8" i="1"/>
  <c r="F252" i="1"/>
  <c r="F36" i="1"/>
  <c r="F138" i="1"/>
  <c r="F160" i="1"/>
  <c r="F359" i="1"/>
  <c r="F71" i="1"/>
  <c r="F294" i="1"/>
  <c r="F166" i="1"/>
  <c r="F92" i="1"/>
  <c r="F317" i="1"/>
  <c r="F61" i="1"/>
  <c r="F257" i="1"/>
  <c r="F193" i="1"/>
  <c r="G25" i="1"/>
  <c r="H25" i="1"/>
  <c r="I224" i="1"/>
  <c r="J224" i="1"/>
  <c r="I70" i="1"/>
  <c r="J70" i="1"/>
  <c r="I84" i="1"/>
  <c r="J84" i="1"/>
  <c r="I129" i="1"/>
  <c r="J129" i="1"/>
  <c r="G258" i="1"/>
  <c r="H258" i="1"/>
  <c r="I92" i="1"/>
  <c r="J92" i="1"/>
  <c r="I356" i="1"/>
  <c r="J356" i="1"/>
  <c r="G359" i="1"/>
  <c r="H359" i="1"/>
  <c r="I177" i="1"/>
  <c r="J177" i="1"/>
  <c r="I86" i="1"/>
  <c r="J86" i="1"/>
  <c r="I286" i="1"/>
  <c r="J286" i="1"/>
  <c r="G138" i="1"/>
  <c r="H138" i="1"/>
  <c r="G44" i="1"/>
  <c r="H44" i="1"/>
  <c r="G215" i="1"/>
  <c r="H215" i="1"/>
  <c r="I232" i="1"/>
  <c r="J232" i="1"/>
  <c r="I65" i="1"/>
  <c r="J65" i="1"/>
  <c r="I281" i="1"/>
  <c r="J281" i="1"/>
  <c r="G114" i="1"/>
  <c r="H114" i="1"/>
  <c r="I12" i="1"/>
  <c r="J12" i="1"/>
  <c r="G10" i="1"/>
  <c r="H10" i="1"/>
  <c r="I51" i="1"/>
  <c r="J51" i="1"/>
  <c r="F93" i="1"/>
  <c r="F9" i="1"/>
  <c r="F196" i="1"/>
  <c r="F177" i="1"/>
  <c r="F219" i="1"/>
  <c r="F212" i="1"/>
  <c r="F327" i="1"/>
  <c r="F331" i="1"/>
  <c r="F19" i="1"/>
  <c r="G93" i="1"/>
  <c r="H93" i="1"/>
  <c r="G92" i="1"/>
  <c r="H92" i="1"/>
  <c r="I326" i="1"/>
  <c r="J326" i="1"/>
  <c r="G48" i="1"/>
  <c r="H48" i="1"/>
  <c r="G9" i="1"/>
  <c r="H9" i="1"/>
  <c r="G112" i="1"/>
  <c r="H112" i="1"/>
  <c r="I324" i="1"/>
  <c r="J324" i="1"/>
  <c r="I104" i="1"/>
  <c r="J104" i="1"/>
  <c r="I214" i="1"/>
  <c r="J214" i="1"/>
  <c r="I255" i="1"/>
  <c r="J255" i="1"/>
  <c r="I248" i="1"/>
  <c r="J248" i="1"/>
  <c r="I249" i="1"/>
  <c r="J249" i="1"/>
  <c r="I8" i="1"/>
  <c r="J8" i="1"/>
  <c r="G283" i="1"/>
  <c r="H283" i="1"/>
  <c r="G39" i="1"/>
  <c r="H39" i="1"/>
  <c r="G113" i="1"/>
  <c r="H113" i="1"/>
  <c r="I89" i="1"/>
  <c r="J89" i="1"/>
  <c r="I9" i="1"/>
  <c r="J9" i="1"/>
  <c r="I19" i="1"/>
  <c r="J19" i="1"/>
  <c r="F305" i="1"/>
  <c r="F41" i="1"/>
  <c r="F98" i="1"/>
  <c r="F275" i="1"/>
  <c r="F101" i="1"/>
  <c r="F229" i="1"/>
  <c r="F357" i="1"/>
  <c r="I93" i="1"/>
  <c r="J93" i="1"/>
  <c r="G212" i="1"/>
  <c r="H212" i="1"/>
  <c r="G43" i="1"/>
  <c r="H43" i="1"/>
  <c r="I134" i="1"/>
  <c r="J134" i="1"/>
  <c r="G329" i="1"/>
  <c r="H329" i="1"/>
  <c r="G291" i="1"/>
  <c r="H291" i="1"/>
  <c r="I105" i="1"/>
  <c r="J105" i="1"/>
  <c r="G108" i="1"/>
  <c r="H108" i="1"/>
  <c r="G18" i="1"/>
  <c r="H18" i="1"/>
  <c r="I23" i="1"/>
  <c r="J23" i="1"/>
  <c r="F321" i="1"/>
  <c r="F57" i="1"/>
  <c r="F114" i="1"/>
  <c r="F299" i="1"/>
  <c r="F109" i="1"/>
  <c r="F237" i="1"/>
  <c r="F58" i="1"/>
  <c r="F307" i="1"/>
  <c r="F94" i="1"/>
  <c r="F7" i="1"/>
  <c r="F33" i="1"/>
  <c r="F236" i="1"/>
  <c r="F347" i="1"/>
  <c r="F106" i="1"/>
  <c r="F152" i="1"/>
  <c r="F351" i="1"/>
  <c r="F63" i="1"/>
  <c r="F286" i="1"/>
  <c r="F158" i="1"/>
  <c r="F68" i="1"/>
  <c r="F309" i="1"/>
  <c r="F53" i="1"/>
  <c r="F233" i="1"/>
  <c r="F161" i="1"/>
  <c r="G22" i="1"/>
  <c r="H22" i="1"/>
  <c r="I353" i="1"/>
  <c r="J353" i="1"/>
  <c r="G196" i="1"/>
  <c r="H196" i="1"/>
  <c r="I54" i="1"/>
  <c r="J54" i="1"/>
  <c r="G208" i="1"/>
  <c r="H208" i="1"/>
  <c r="I83" i="1"/>
  <c r="F87" i="1"/>
  <c r="F95" i="1"/>
  <c r="I107" i="1"/>
  <c r="G111" i="1"/>
  <c r="H111" i="1"/>
  <c r="I119" i="1"/>
  <c r="J119" i="1"/>
  <c r="F123" i="1"/>
  <c r="F127" i="1"/>
  <c r="F131" i="1"/>
  <c r="G135" i="1"/>
  <c r="H135" i="1"/>
  <c r="I143" i="1"/>
  <c r="F180" i="1"/>
  <c r="F343" i="1"/>
  <c r="F289" i="1"/>
  <c r="F335" i="1"/>
  <c r="F174" i="1"/>
  <c r="F144" i="1"/>
  <c r="G69" i="1"/>
  <c r="H69" i="1"/>
  <c r="I280" i="1"/>
  <c r="J280" i="1"/>
  <c r="F267" i="1"/>
  <c r="F39" i="1"/>
  <c r="F253" i="1"/>
  <c r="G133" i="1"/>
  <c r="H133" i="1"/>
  <c r="I109" i="1"/>
  <c r="J109" i="1"/>
  <c r="G32" i="1"/>
  <c r="H32" i="1"/>
  <c r="I167" i="1"/>
  <c r="J167" i="1"/>
  <c r="I121" i="1"/>
  <c r="J121" i="1"/>
  <c r="I209" i="1"/>
  <c r="J209" i="1"/>
  <c r="G96" i="1"/>
  <c r="H96" i="1"/>
  <c r="G234" i="1"/>
  <c r="H234" i="1"/>
  <c r="G260" i="1"/>
  <c r="H260" i="1"/>
  <c r="I334" i="1"/>
  <c r="J334" i="1"/>
  <c r="G174" i="1"/>
  <c r="H174" i="1"/>
  <c r="G266" i="1"/>
  <c r="H266" i="1"/>
  <c r="G64" i="1"/>
  <c r="H64" i="1"/>
  <c r="I21" i="1"/>
  <c r="J21" i="1"/>
  <c r="I140" i="1"/>
  <c r="J140" i="1"/>
  <c r="G222" i="1"/>
  <c r="H222" i="1"/>
  <c r="G68" i="1"/>
  <c r="H68" i="1"/>
  <c r="G41" i="1"/>
  <c r="H41" i="1"/>
  <c r="I14" i="1"/>
  <c r="J14" i="1"/>
  <c r="G7" i="1"/>
  <c r="H7" i="1"/>
  <c r="F361" i="1"/>
  <c r="F121" i="1"/>
  <c r="F178" i="1"/>
  <c r="F60" i="1"/>
  <c r="F133" i="1"/>
  <c r="F261" i="1"/>
  <c r="F154" i="1"/>
  <c r="I282" i="1"/>
  <c r="J282" i="1"/>
  <c r="G74" i="1"/>
  <c r="H74" i="1"/>
  <c r="G82" i="1"/>
  <c r="H82" i="1"/>
  <c r="I230" i="1"/>
  <c r="J230" i="1"/>
  <c r="I279" i="1"/>
  <c r="J279" i="1"/>
  <c r="I136" i="1"/>
  <c r="J136" i="1"/>
  <c r="I217" i="1"/>
  <c r="J217" i="1"/>
  <c r="G13" i="1"/>
  <c r="H13" i="1"/>
  <c r="G30" i="1"/>
  <c r="H30" i="1"/>
  <c r="F49" i="1"/>
  <c r="F50" i="1"/>
  <c r="F145" i="1"/>
  <c r="F194" i="1"/>
  <c r="F84" i="1"/>
  <c r="F141" i="1"/>
  <c r="F269" i="1"/>
  <c r="F186" i="1"/>
  <c r="F44" i="1"/>
  <c r="F24" i="1"/>
  <c r="F297" i="1"/>
  <c r="F40" i="1"/>
  <c r="F157" i="1"/>
  <c r="F110" i="1"/>
  <c r="F334" i="1"/>
  <c r="F12" i="1"/>
  <c r="F336" i="1"/>
  <c r="F262" i="1"/>
  <c r="F52" i="1"/>
  <c r="I39" i="1"/>
  <c r="J39" i="1"/>
  <c r="G342" i="1"/>
  <c r="H342" i="1"/>
  <c r="G210" i="1"/>
  <c r="H210" i="1"/>
  <c r="G63" i="1"/>
  <c r="H63" i="1"/>
  <c r="I321" i="1"/>
  <c r="J321" i="1"/>
  <c r="G348" i="1"/>
  <c r="H348" i="1"/>
  <c r="G58" i="1"/>
  <c r="H58" i="1"/>
  <c r="G298" i="1"/>
  <c r="H298" i="1"/>
  <c r="I293" i="1"/>
  <c r="J293" i="1"/>
  <c r="G40" i="1"/>
  <c r="H40" i="1"/>
  <c r="G278" i="1"/>
  <c r="H278" i="1"/>
  <c r="G346" i="1"/>
  <c r="H346" i="1"/>
  <c r="G102" i="1"/>
  <c r="H102" i="1"/>
  <c r="G14" i="1"/>
  <c r="H14" i="1"/>
  <c r="I276" i="1"/>
  <c r="J276" i="1"/>
  <c r="I317" i="1"/>
  <c r="J317" i="1"/>
  <c r="G132" i="1"/>
  <c r="H132" i="1"/>
  <c r="G169" i="1"/>
  <c r="H169" i="1"/>
  <c r="I30" i="1"/>
  <c r="J30" i="1"/>
  <c r="F113" i="1"/>
  <c r="F129" i="1"/>
  <c r="F201" i="1"/>
  <c r="F258" i="1"/>
  <c r="F37" i="1"/>
  <c r="F165" i="1"/>
  <c r="F293" i="1"/>
  <c r="F282" i="1"/>
  <c r="G339" i="1"/>
  <c r="H339" i="1"/>
  <c r="I164" i="1"/>
  <c r="J164" i="1"/>
  <c r="G247" i="1"/>
  <c r="H247" i="1"/>
  <c r="I318" i="1"/>
  <c r="J318" i="1"/>
  <c r="I359" i="1"/>
  <c r="J359" i="1"/>
  <c r="G37" i="1"/>
  <c r="H37" i="1"/>
  <c r="I313" i="1"/>
  <c r="J313" i="1"/>
  <c r="G12" i="1"/>
  <c r="H12" i="1"/>
  <c r="I18" i="1"/>
  <c r="J18" i="1"/>
  <c r="F137" i="1"/>
  <c r="F153" i="1"/>
  <c r="F225" i="1"/>
  <c r="F274" i="1"/>
  <c r="F45" i="1"/>
  <c r="F173" i="1"/>
  <c r="F301" i="1"/>
  <c r="F306" i="1"/>
  <c r="F172" i="1"/>
  <c r="F26" i="1"/>
  <c r="F16" i="1"/>
  <c r="F308" i="1"/>
  <c r="F156" i="1"/>
  <c r="F338" i="1"/>
  <c r="F216" i="1"/>
  <c r="F88" i="1"/>
  <c r="F287" i="1"/>
  <c r="F350" i="1"/>
  <c r="F222" i="1"/>
  <c r="F86" i="1"/>
  <c r="F330" i="1"/>
  <c r="F181" i="1"/>
  <c r="F298" i="1"/>
  <c r="F185" i="1"/>
  <c r="G23" i="1"/>
  <c r="H23" i="1"/>
  <c r="G16" i="1"/>
  <c r="H16" i="1"/>
  <c r="G240" i="1"/>
  <c r="H240" i="1"/>
  <c r="G57" i="1"/>
  <c r="H57" i="1"/>
  <c r="I332" i="1"/>
  <c r="J332" i="1"/>
  <c r="I95" i="1"/>
  <c r="I99" i="1"/>
  <c r="F103" i="1"/>
  <c r="F107" i="1"/>
  <c r="F111" i="1"/>
  <c r="I135" i="1"/>
  <c r="F139" i="1"/>
  <c r="F18" i="1"/>
  <c r="F348" i="1"/>
  <c r="G200" i="1"/>
  <c r="H200" i="1"/>
  <c r="G185" i="1"/>
  <c r="H185" i="1"/>
  <c r="I158" i="1"/>
  <c r="J158" i="1"/>
  <c r="G28" i="1"/>
  <c r="H28" i="1"/>
  <c r="G180" i="1"/>
  <c r="H180" i="1"/>
  <c r="F249" i="1"/>
  <c r="F197" i="1"/>
  <c r="I292" i="1"/>
  <c r="J292" i="1"/>
  <c r="G317" i="1"/>
  <c r="H317" i="1"/>
  <c r="F265" i="1"/>
  <c r="F77" i="1"/>
  <c r="F28" i="1"/>
  <c r="F34" i="1"/>
  <c r="F259" i="1"/>
  <c r="F128" i="1"/>
  <c r="I180" i="1"/>
  <c r="J180" i="1"/>
  <c r="G308" i="1"/>
  <c r="H308" i="1"/>
  <c r="G42" i="1"/>
  <c r="H42" i="1"/>
  <c r="G344" i="1"/>
  <c r="H344" i="1"/>
  <c r="I20" i="1"/>
  <c r="J20" i="1"/>
  <c r="F281" i="1"/>
  <c r="F325" i="1"/>
  <c r="I333" i="1"/>
  <c r="J333" i="1"/>
  <c r="G54" i="1"/>
  <c r="H54" i="1"/>
  <c r="F273" i="1"/>
  <c r="F205" i="1"/>
  <c r="G265" i="1"/>
  <c r="H265" i="1"/>
  <c r="F67" i="1"/>
  <c r="F341" i="1"/>
  <c r="F134" i="1"/>
  <c r="I142" i="1"/>
  <c r="J142" i="1"/>
  <c r="I268" i="1"/>
  <c r="J268" i="1"/>
  <c r="I200" i="1"/>
  <c r="J200" i="1"/>
  <c r="G336" i="1"/>
  <c r="H336" i="1"/>
  <c r="G19" i="1"/>
  <c r="H19" i="1"/>
  <c r="F362" i="1"/>
  <c r="F35" i="1"/>
  <c r="G47" i="1"/>
  <c r="H47" i="1"/>
  <c r="I13" i="1"/>
  <c r="J13" i="1"/>
  <c r="F345" i="1"/>
  <c r="F333" i="1"/>
  <c r="F30" i="1"/>
  <c r="F204" i="1"/>
  <c r="F248" i="1"/>
  <c r="F319" i="1"/>
  <c r="F254" i="1"/>
  <c r="F283" i="1"/>
  <c r="F323" i="1"/>
  <c r="I27" i="1"/>
  <c r="J27" i="1"/>
  <c r="I161" i="1"/>
  <c r="J161" i="1"/>
  <c r="G51" i="1"/>
  <c r="H51" i="1"/>
  <c r="F83" i="1"/>
  <c r="G95" i="1"/>
  <c r="H95" i="1"/>
  <c r="I103" i="1"/>
  <c r="I111" i="1"/>
  <c r="I123" i="1"/>
  <c r="G127" i="1"/>
  <c r="H127" i="1"/>
  <c r="F135" i="1"/>
  <c r="G151" i="1"/>
  <c r="H151" i="1"/>
  <c r="I155" i="1"/>
  <c r="I163" i="1"/>
  <c r="F167" i="1"/>
  <c r="F187" i="1"/>
  <c r="I203" i="1"/>
  <c r="F207" i="1"/>
  <c r="I223" i="1"/>
  <c r="I231" i="1"/>
  <c r="J231" i="1"/>
  <c r="I304" i="1"/>
  <c r="F320" i="1"/>
  <c r="F328" i="1"/>
  <c r="I360" i="1"/>
  <c r="J360" i="1"/>
  <c r="I139" i="1"/>
  <c r="I79" i="1"/>
  <c r="I91" i="1"/>
  <c r="F115" i="1"/>
  <c r="I227" i="1"/>
  <c r="F244" i="1"/>
  <c r="I256" i="1"/>
  <c r="F288" i="1"/>
  <c r="F159" i="1"/>
  <c r="S363" i="1"/>
  <c r="I275" i="1"/>
  <c r="I297" i="1"/>
  <c r="J297" i="1"/>
  <c r="I57" i="1"/>
  <c r="G192" i="1"/>
  <c r="H192" i="1"/>
  <c r="G166" i="1"/>
  <c r="H166" i="1"/>
  <c r="I218" i="1"/>
  <c r="J218" i="1"/>
  <c r="I59" i="1"/>
  <c r="G45" i="1"/>
  <c r="H45" i="1"/>
  <c r="I40" i="1"/>
  <c r="I322" i="1"/>
  <c r="J322" i="1"/>
  <c r="G154" i="1"/>
  <c r="H154" i="1"/>
  <c r="G363" i="1"/>
  <c r="I184" i="1"/>
  <c r="G76" i="1"/>
  <c r="H76" i="1"/>
  <c r="G358" i="1"/>
  <c r="H358" i="1"/>
  <c r="I64" i="1"/>
  <c r="J64" i="1"/>
  <c r="G129" i="1"/>
  <c r="H129" i="1"/>
  <c r="I235" i="1"/>
  <c r="J235" i="1"/>
  <c r="I100" i="1"/>
  <c r="I165" i="1"/>
  <c r="I53" i="1"/>
  <c r="I303" i="1"/>
  <c r="J303" i="1"/>
  <c r="G259" i="1"/>
  <c r="H259" i="1"/>
  <c r="I362" i="1"/>
  <c r="I77" i="1"/>
  <c r="I146" i="1"/>
  <c r="J146" i="1"/>
  <c r="I58" i="1"/>
  <c r="I196" i="1"/>
  <c r="J196" i="1"/>
  <c r="I38" i="1"/>
  <c r="I355" i="1"/>
  <c r="J355" i="1"/>
  <c r="I345" i="1"/>
  <c r="I157" i="1"/>
  <c r="I338" i="1"/>
  <c r="G229" i="1"/>
  <c r="H229" i="1"/>
  <c r="G193" i="1"/>
  <c r="H193" i="1"/>
  <c r="I52" i="1"/>
  <c r="J52" i="1"/>
  <c r="I260" i="1"/>
  <c r="G105" i="1"/>
  <c r="H105" i="1"/>
  <c r="G158" i="1"/>
  <c r="H158" i="1"/>
  <c r="G218" i="1"/>
  <c r="H218" i="1"/>
  <c r="G99" i="1"/>
  <c r="H99" i="1"/>
  <c r="G167" i="1"/>
  <c r="H167" i="1"/>
  <c r="G275" i="1"/>
  <c r="H275" i="1"/>
  <c r="G62" i="1"/>
  <c r="H62" i="1"/>
  <c r="G128" i="1"/>
  <c r="H128" i="1"/>
  <c r="G191" i="1"/>
  <c r="H191" i="1"/>
  <c r="G282" i="1"/>
  <c r="H282" i="1"/>
  <c r="G72" i="1"/>
  <c r="H72" i="1"/>
  <c r="G131" i="1"/>
  <c r="H131" i="1"/>
  <c r="G202" i="1"/>
  <c r="H202" i="1"/>
  <c r="G207" i="1"/>
  <c r="H207" i="1"/>
  <c r="G232" i="1"/>
  <c r="H232" i="1"/>
  <c r="G211" i="1"/>
  <c r="H211" i="1"/>
  <c r="G309" i="1"/>
  <c r="H309" i="1"/>
  <c r="G287" i="1"/>
  <c r="H287" i="1"/>
  <c r="G361" i="1"/>
  <c r="H361" i="1"/>
  <c r="I329" i="1"/>
  <c r="I168" i="1"/>
  <c r="J168" i="1"/>
  <c r="I144" i="1"/>
  <c r="I252" i="1"/>
  <c r="I162" i="1"/>
  <c r="I82" i="1"/>
  <c r="J82" i="1"/>
  <c r="G289" i="1"/>
  <c r="H289" i="1"/>
  <c r="G267" i="1"/>
  <c r="H267" i="1"/>
  <c r="G245" i="1"/>
  <c r="H245" i="1"/>
  <c r="G362" i="1"/>
  <c r="H362" i="1"/>
  <c r="G322" i="1"/>
  <c r="H322" i="1"/>
  <c r="I339" i="1"/>
  <c r="J339" i="1"/>
  <c r="I315" i="1"/>
  <c r="I243" i="1"/>
  <c r="I290" i="1"/>
  <c r="I245" i="1"/>
  <c r="J245" i="1"/>
  <c r="I316" i="1"/>
  <c r="G224" i="1"/>
  <c r="H224" i="1"/>
  <c r="G33" i="1"/>
  <c r="H33" i="1"/>
  <c r="G106" i="1"/>
  <c r="H106" i="1"/>
  <c r="G173" i="1"/>
  <c r="H173" i="1"/>
  <c r="G250" i="1"/>
  <c r="H250" i="1"/>
  <c r="G340" i="1"/>
  <c r="H340" i="1"/>
  <c r="G103" i="1"/>
  <c r="H103" i="1"/>
  <c r="G184" i="1"/>
  <c r="H184" i="1"/>
  <c r="G295" i="1"/>
  <c r="H295" i="1"/>
  <c r="G337" i="1"/>
  <c r="H337" i="1"/>
  <c r="G302" i="1"/>
  <c r="H302" i="1"/>
  <c r="G274" i="1"/>
  <c r="H274" i="1"/>
  <c r="G239" i="1"/>
  <c r="H239" i="1"/>
  <c r="G350" i="1"/>
  <c r="H350" i="1"/>
  <c r="I126" i="1"/>
  <c r="I138" i="1"/>
  <c r="I114" i="1"/>
  <c r="J114" i="1"/>
  <c r="G86" i="1"/>
  <c r="H86" i="1"/>
  <c r="I258" i="1"/>
  <c r="J258" i="1"/>
  <c r="G171" i="1"/>
  <c r="H171" i="1"/>
  <c r="G199" i="1"/>
  <c r="H199" i="1"/>
  <c r="G80" i="1"/>
  <c r="H80" i="1"/>
  <c r="I145" i="1"/>
  <c r="J145" i="1"/>
  <c r="I310" i="1"/>
  <c r="I60" i="1"/>
  <c r="I299" i="1"/>
  <c r="G60" i="1"/>
  <c r="H60" i="1"/>
  <c r="G116" i="1"/>
  <c r="H116" i="1"/>
  <c r="I210" i="1"/>
  <c r="J210" i="1"/>
  <c r="G147" i="1"/>
  <c r="H147" i="1"/>
  <c r="I307" i="1"/>
  <c r="I88" i="1"/>
  <c r="I291" i="1"/>
  <c r="J291" i="1"/>
  <c r="I73" i="1"/>
  <c r="G91" i="1"/>
  <c r="H91" i="1"/>
  <c r="I98" i="1"/>
  <c r="I265" i="1"/>
  <c r="J265" i="1"/>
  <c r="F203" i="1"/>
  <c r="F312" i="1"/>
  <c r="F264" i="1"/>
  <c r="I244" i="1"/>
  <c r="J244" i="1"/>
  <c r="G79" i="1"/>
  <c r="H79" i="1"/>
  <c r="I320" i="1"/>
  <c r="F272" i="1"/>
  <c r="I241" i="1"/>
  <c r="I215" i="1"/>
  <c r="F195" i="1"/>
  <c r="F191" i="1"/>
  <c r="G179" i="1"/>
  <c r="H179" i="1"/>
  <c r="I175" i="1"/>
  <c r="I171" i="1"/>
  <c r="J171" i="1"/>
  <c r="G163" i="1"/>
  <c r="H163" i="1"/>
  <c r="F147" i="1"/>
  <c r="G107" i="1"/>
  <c r="H107" i="1"/>
  <c r="G53" i="1"/>
  <c r="H53" i="1"/>
  <c r="I22" i="1"/>
  <c r="J22" i="1"/>
  <c r="F117" i="1"/>
  <c r="F126" i="1"/>
  <c r="F255" i="1"/>
  <c r="F234" i="1"/>
  <c r="F340" i="1"/>
  <c r="F59" i="1"/>
  <c r="G251" i="1"/>
  <c r="H251" i="1"/>
  <c r="I193" i="1"/>
  <c r="J193" i="1"/>
  <c r="F16" i="3"/>
  <c r="G16" i="3"/>
  <c r="H16" i="3"/>
  <c r="I16" i="3"/>
  <c r="I190" i="1"/>
  <c r="J190" i="1"/>
  <c r="F140" i="1"/>
  <c r="F226" i="1"/>
  <c r="F202" i="1"/>
  <c r="G126" i="1"/>
  <c r="H126" i="1"/>
  <c r="F66" i="1"/>
  <c r="F339" i="1"/>
  <c r="F342" i="1"/>
  <c r="F176" i="1"/>
  <c r="F220" i="1"/>
  <c r="F13" i="1"/>
  <c r="G160" i="1"/>
  <c r="H160" i="1"/>
  <c r="F260" i="1"/>
  <c r="F168" i="1"/>
  <c r="F302" i="1"/>
  <c r="F42" i="1"/>
  <c r="I80" i="1"/>
  <c r="J80" i="1"/>
  <c r="I250" i="1"/>
  <c r="J250" i="1"/>
  <c r="I319" i="1"/>
  <c r="J319" i="1"/>
  <c r="I15" i="1"/>
  <c r="J15" i="1"/>
  <c r="I220" i="1"/>
  <c r="J220" i="1"/>
  <c r="F250" i="1"/>
  <c r="F200" i="1"/>
  <c r="I349" i="1"/>
  <c r="J349" i="1"/>
  <c r="F48" i="1"/>
  <c r="F277" i="1"/>
  <c r="I257" i="1"/>
  <c r="J257" i="1"/>
  <c r="F208" i="1"/>
  <c r="F118" i="1"/>
  <c r="F355" i="1"/>
  <c r="F116" i="1"/>
  <c r="F78" i="1"/>
  <c r="F247" i="1"/>
  <c r="F344" i="1"/>
  <c r="F300" i="1"/>
  <c r="I96" i="1"/>
  <c r="J96" i="1"/>
  <c r="F363" i="1"/>
  <c r="F188" i="1"/>
  <c r="F104" i="1"/>
  <c r="F124" i="1"/>
  <c r="F313" i="1"/>
  <c r="I342" i="1"/>
  <c r="J342" i="1"/>
  <c r="I311" i="1"/>
  <c r="J311" i="1"/>
  <c r="F21" i="1"/>
  <c r="I10" i="1"/>
  <c r="J10" i="1"/>
  <c r="F142" i="1"/>
  <c r="F75" i="1"/>
  <c r="G104" i="1"/>
  <c r="H104" i="1"/>
  <c r="F10" i="1"/>
  <c r="F47" i="1"/>
  <c r="F210" i="1"/>
  <c r="F268" i="1"/>
  <c r="F136" i="1"/>
  <c r="I29" i="1"/>
  <c r="J29" i="1"/>
  <c r="F218" i="1"/>
  <c r="F271" i="1"/>
  <c r="F356" i="1"/>
  <c r="F74" i="1"/>
  <c r="F17" i="1"/>
  <c r="F38" i="1"/>
  <c r="I198" i="1"/>
  <c r="J198" i="1"/>
  <c r="F214" i="1"/>
  <c r="F148" i="1"/>
  <c r="F353" i="1"/>
  <c r="F278" i="1"/>
  <c r="F332" i="1"/>
  <c r="J97" i="1"/>
  <c r="J37" i="1"/>
  <c r="J212" i="1"/>
  <c r="J33" i="1"/>
  <c r="J213" i="1"/>
  <c r="J182" i="1"/>
  <c r="J240" i="1"/>
  <c r="J38" i="1"/>
  <c r="J165" i="1"/>
  <c r="J40" i="1"/>
  <c r="J59" i="1"/>
  <c r="J256" i="1"/>
  <c r="J91" i="1"/>
  <c r="J191" i="1"/>
  <c r="J143" i="1"/>
  <c r="J107" i="1"/>
  <c r="J83" i="1"/>
  <c r="J157" i="1"/>
  <c r="J260" i="1"/>
  <c r="J252" i="1"/>
  <c r="J315" i="1"/>
  <c r="J290" i="1"/>
  <c r="J316" i="1"/>
  <c r="J261" i="1"/>
  <c r="J298" i="1"/>
  <c r="H363" i="1"/>
  <c r="J233" i="1"/>
  <c r="J299" i="1"/>
  <c r="J116" i="1"/>
  <c r="J36" i="1"/>
  <c r="J264" i="1"/>
  <c r="J115" i="1"/>
  <c r="J296" i="1"/>
  <c r="J195" i="1"/>
  <c r="J183" i="1"/>
  <c r="J151" i="1"/>
  <c r="J131" i="1"/>
  <c r="J123" i="1"/>
  <c r="I7" i="3"/>
  <c r="H19" i="3"/>
  <c r="I19" i="3"/>
  <c r="J10" i="3"/>
  <c r="J186" i="1"/>
  <c r="J347" i="1"/>
  <c r="J228" i="1"/>
  <c r="J266" i="1"/>
  <c r="J354" i="1"/>
  <c r="J226" i="1"/>
  <c r="J61" i="1"/>
  <c r="J323" i="1"/>
  <c r="J189" i="1"/>
  <c r="J62" i="1"/>
  <c r="J154" i="1"/>
  <c r="J126" i="1"/>
  <c r="J150" i="1"/>
  <c r="J234" i="1"/>
  <c r="J330" i="1"/>
  <c r="J44" i="1"/>
  <c r="J173" i="1"/>
  <c r="J310" i="1"/>
  <c r="J35" i="1"/>
  <c r="J271" i="1"/>
  <c r="J160" i="1"/>
  <c r="J197" i="1"/>
  <c r="J242" i="1"/>
  <c r="J130" i="1"/>
  <c r="J47" i="1"/>
  <c r="J306" i="1"/>
  <c r="J221" i="1"/>
  <c r="J98" i="1"/>
  <c r="J352" i="1"/>
  <c r="J312" i="1"/>
  <c r="J219" i="1"/>
  <c r="J304" i="1"/>
  <c r="J223" i="1"/>
  <c r="J203" i="1"/>
  <c r="J163" i="1"/>
  <c r="J155" i="1"/>
  <c r="J135" i="1"/>
  <c r="J99" i="1"/>
  <c r="J95" i="1"/>
  <c r="K54" i="4"/>
  <c r="J113" i="1"/>
  <c r="J178" i="1"/>
  <c r="J192" i="1"/>
  <c r="J181" i="1"/>
  <c r="J50" i="1"/>
  <c r="J246" i="1"/>
  <c r="J43" i="1"/>
  <c r="J58" i="1"/>
  <c r="J77" i="1"/>
  <c r="J362" i="1"/>
  <c r="J53" i="1"/>
  <c r="J100" i="1"/>
  <c r="J184" i="1"/>
  <c r="J57" i="1"/>
  <c r="J275" i="1"/>
  <c r="J227" i="1"/>
  <c r="J79" i="1"/>
  <c r="J139" i="1"/>
  <c r="J175" i="1"/>
  <c r="J85" i="1"/>
  <c r="J345" i="1"/>
  <c r="J338" i="1"/>
  <c r="J329" i="1"/>
  <c r="J144" i="1"/>
  <c r="J162" i="1"/>
  <c r="J243" i="1"/>
  <c r="J94" i="1"/>
  <c r="J133" i="1"/>
  <c r="J110" i="1"/>
  <c r="J309" i="1"/>
  <c r="J267" i="1"/>
  <c r="J141" i="1"/>
  <c r="J88" i="1"/>
  <c r="J251" i="1"/>
  <c r="J358" i="1"/>
  <c r="J283" i="1"/>
  <c r="J159" i="1"/>
  <c r="J320" i="1"/>
  <c r="J272" i="1"/>
  <c r="J215" i="1"/>
  <c r="J179" i="1"/>
  <c r="J147" i="1"/>
  <c r="J127" i="1"/>
  <c r="J108" i="1"/>
  <c r="J300" i="1"/>
  <c r="G19" i="3"/>
  <c r="J277" i="1"/>
  <c r="J172" i="1"/>
  <c r="J340" i="1"/>
  <c r="J336" i="1"/>
  <c r="J63" i="1"/>
  <c r="J117" i="1"/>
  <c r="J301" i="1"/>
  <c r="J78" i="1"/>
  <c r="J153" i="1"/>
  <c r="J274" i="1"/>
  <c r="J32" i="1"/>
  <c r="J346" i="1"/>
  <c r="J239" i="1"/>
  <c r="J138" i="1"/>
  <c r="J208" i="1"/>
  <c r="J90" i="1"/>
  <c r="J335" i="1"/>
  <c r="J28" i="1"/>
  <c r="J259" i="1"/>
  <c r="J31" i="1"/>
  <c r="J202" i="1"/>
  <c r="J45" i="1"/>
  <c r="J60" i="1"/>
  <c r="J229" i="1"/>
  <c r="J48" i="1"/>
  <c r="J205" i="1"/>
  <c r="J278" i="1"/>
  <c r="J284" i="1"/>
  <c r="J307" i="1"/>
  <c r="J34" i="1"/>
  <c r="J156" i="1"/>
  <c r="J331" i="1"/>
  <c r="J73" i="1"/>
  <c r="J106" i="1"/>
  <c r="J328" i="1"/>
  <c r="J241" i="1"/>
  <c r="J211" i="1"/>
  <c r="J207" i="1"/>
  <c r="J111" i="1"/>
  <c r="J103" i="1"/>
  <c r="J17" i="3"/>
  <c r="J15" i="3"/>
  <c r="J7" i="3"/>
  <c r="J13" i="3"/>
  <c r="J363" i="1"/>
  <c r="J12" i="3"/>
  <c r="J11" i="3"/>
  <c r="J16" i="3"/>
  <c r="J19" i="3"/>
  <c r="J14" i="3"/>
  <c r="J8" i="3"/>
  <c r="J9" i="3"/>
  <c r="J365" i="1"/>
  <c r="K321" i="1"/>
  <c r="L321" i="1"/>
  <c r="M321" i="1"/>
  <c r="N321" i="1"/>
  <c r="O321" i="1"/>
  <c r="K137" i="1"/>
  <c r="L137" i="1"/>
  <c r="M137" i="1"/>
  <c r="N137" i="1"/>
  <c r="O137" i="1"/>
  <c r="K30" i="1"/>
  <c r="L30" i="1"/>
  <c r="M30" i="1"/>
  <c r="N30" i="1"/>
  <c r="O30" i="1"/>
  <c r="K65" i="1"/>
  <c r="L65" i="1"/>
  <c r="M65" i="1"/>
  <c r="N65" i="1"/>
  <c r="O65" i="1"/>
  <c r="K263" i="1"/>
  <c r="L263" i="1"/>
  <c r="M263" i="1"/>
  <c r="N263" i="1"/>
  <c r="O263" i="1"/>
  <c r="K200" i="1"/>
  <c r="L200" i="1"/>
  <c r="M200" i="1"/>
  <c r="N200" i="1"/>
  <c r="O200" i="1"/>
  <c r="K14" i="1"/>
  <c r="L14" i="1"/>
  <c r="M14" i="1"/>
  <c r="N14" i="1"/>
  <c r="O14" i="1"/>
  <c r="K302" i="1"/>
  <c r="L302" i="1"/>
  <c r="M302" i="1"/>
  <c r="N302" i="1"/>
  <c r="O302" i="1"/>
  <c r="K342" i="1"/>
  <c r="L342" i="1"/>
  <c r="M342" i="1"/>
  <c r="N342" i="1"/>
  <c r="O342" i="1"/>
  <c r="K8" i="1"/>
  <c r="L8" i="1"/>
  <c r="M8" i="1"/>
  <c r="N8" i="1"/>
  <c r="O8" i="1"/>
  <c r="K216" i="1"/>
  <c r="L216" i="1"/>
  <c r="M216" i="1"/>
  <c r="N216" i="1"/>
  <c r="O216" i="1"/>
  <c r="K101" i="1"/>
  <c r="L101" i="1"/>
  <c r="M101" i="1"/>
  <c r="N101" i="1"/>
  <c r="O101" i="1"/>
  <c r="K124" i="1"/>
  <c r="L124" i="1"/>
  <c r="M124" i="1"/>
  <c r="N124" i="1"/>
  <c r="O124" i="1"/>
  <c r="K24" i="1"/>
  <c r="L24" i="1"/>
  <c r="M24" i="1"/>
  <c r="N24" i="1"/>
  <c r="O24" i="1"/>
  <c r="K76" i="1"/>
  <c r="L76" i="1"/>
  <c r="M76" i="1"/>
  <c r="N76" i="1"/>
  <c r="O76" i="1"/>
  <c r="K359" i="1"/>
  <c r="L359" i="1"/>
  <c r="M359" i="1"/>
  <c r="N359" i="1"/>
  <c r="O359" i="1"/>
  <c r="K308" i="1"/>
  <c r="L308" i="1"/>
  <c r="M308" i="1"/>
  <c r="N308" i="1"/>
  <c r="O308" i="1"/>
  <c r="K68" i="1"/>
  <c r="L68" i="1"/>
  <c r="M68" i="1"/>
  <c r="N68" i="1"/>
  <c r="O68" i="1"/>
  <c r="K121" i="1"/>
  <c r="L121" i="1"/>
  <c r="M121" i="1"/>
  <c r="N121" i="1"/>
  <c r="O121" i="1"/>
  <c r="K268" i="1"/>
  <c r="L268" i="1"/>
  <c r="M268" i="1"/>
  <c r="N268" i="1"/>
  <c r="O268" i="1"/>
  <c r="K230" i="1"/>
  <c r="L230" i="1"/>
  <c r="M230" i="1"/>
  <c r="N230" i="1"/>
  <c r="O230" i="1"/>
  <c r="K26" i="1"/>
  <c r="L26" i="1"/>
  <c r="M26" i="1"/>
  <c r="N26" i="1"/>
  <c r="O26" i="1"/>
  <c r="K152" i="1"/>
  <c r="L152" i="1"/>
  <c r="M152" i="1"/>
  <c r="N152" i="1"/>
  <c r="O152" i="1"/>
  <c r="K9" i="1"/>
  <c r="L9" i="1"/>
  <c r="M9" i="1"/>
  <c r="N9" i="1"/>
  <c r="O9" i="1"/>
  <c r="K217" i="1"/>
  <c r="L217" i="1"/>
  <c r="M217" i="1"/>
  <c r="N217" i="1"/>
  <c r="O217" i="1"/>
  <c r="K193" i="1"/>
  <c r="L193" i="1"/>
  <c r="M193" i="1"/>
  <c r="N193" i="1"/>
  <c r="O193" i="1"/>
  <c r="K257" i="1"/>
  <c r="L257" i="1"/>
  <c r="M257" i="1"/>
  <c r="N257" i="1"/>
  <c r="O257" i="1"/>
  <c r="K169" i="1"/>
  <c r="L169" i="1"/>
  <c r="M169" i="1"/>
  <c r="N169" i="1"/>
  <c r="O169" i="1"/>
  <c r="K353" i="1"/>
  <c r="L353" i="1"/>
  <c r="M353" i="1"/>
  <c r="N353" i="1"/>
  <c r="O353" i="1"/>
  <c r="K225" i="1"/>
  <c r="L225" i="1"/>
  <c r="M225" i="1"/>
  <c r="N225" i="1"/>
  <c r="O225" i="1"/>
  <c r="K361" i="1"/>
  <c r="L361" i="1"/>
  <c r="M361" i="1"/>
  <c r="N361" i="1"/>
  <c r="O361" i="1"/>
  <c r="K351" i="1"/>
  <c r="L351" i="1"/>
  <c r="M351" i="1"/>
  <c r="N351" i="1"/>
  <c r="O351" i="1"/>
  <c r="K18" i="1"/>
  <c r="L18" i="1"/>
  <c r="M18" i="1"/>
  <c r="N18" i="1"/>
  <c r="O18" i="1"/>
  <c r="K128" i="1"/>
  <c r="L128" i="1"/>
  <c r="M128" i="1"/>
  <c r="N128" i="1"/>
  <c r="O128" i="1"/>
  <c r="K333" i="1"/>
  <c r="L333" i="1"/>
  <c r="M333" i="1"/>
  <c r="N333" i="1"/>
  <c r="O333" i="1"/>
  <c r="K324" i="1"/>
  <c r="L324" i="1"/>
  <c r="M324" i="1"/>
  <c r="N324" i="1"/>
  <c r="O324" i="1"/>
  <c r="K51" i="1"/>
  <c r="L51" i="1"/>
  <c r="M51" i="1"/>
  <c r="N51" i="1"/>
  <c r="O51" i="1"/>
  <c r="K89" i="1"/>
  <c r="L89" i="1"/>
  <c r="M89" i="1"/>
  <c r="N89" i="1"/>
  <c r="O89" i="1"/>
  <c r="K270" i="1"/>
  <c r="L270" i="1"/>
  <c r="M270" i="1"/>
  <c r="N270" i="1"/>
  <c r="O270" i="1"/>
  <c r="K15" i="1"/>
  <c r="L15" i="1"/>
  <c r="M15" i="1"/>
  <c r="N15" i="1"/>
  <c r="O15" i="1"/>
  <c r="K254" i="1"/>
  <c r="L254" i="1"/>
  <c r="M254" i="1"/>
  <c r="N254" i="1"/>
  <c r="O254" i="1"/>
  <c r="K185" i="1"/>
  <c r="L185" i="1"/>
  <c r="M185" i="1"/>
  <c r="N185" i="1"/>
  <c r="O185" i="1"/>
  <c r="K327" i="1"/>
  <c r="L327" i="1"/>
  <c r="M327" i="1"/>
  <c r="N327" i="1"/>
  <c r="O327" i="1"/>
  <c r="K140" i="1"/>
  <c r="L140" i="1"/>
  <c r="M140" i="1"/>
  <c r="N140" i="1"/>
  <c r="O140" i="1"/>
  <c r="K279" i="1"/>
  <c r="L279" i="1"/>
  <c r="M279" i="1"/>
  <c r="N279" i="1"/>
  <c r="O279" i="1"/>
  <c r="K201" i="1"/>
  <c r="L201" i="1"/>
  <c r="M201" i="1"/>
  <c r="N201" i="1"/>
  <c r="O201" i="1"/>
  <c r="K70" i="1"/>
  <c r="L70" i="1"/>
  <c r="M70" i="1"/>
  <c r="N70" i="1"/>
  <c r="O70" i="1"/>
  <c r="K67" i="1"/>
  <c r="L67" i="1"/>
  <c r="M67" i="1"/>
  <c r="N67" i="1"/>
  <c r="O67" i="1"/>
  <c r="K29" i="1"/>
  <c r="L29" i="1"/>
  <c r="M29" i="1"/>
  <c r="N29" i="1"/>
  <c r="O29" i="1"/>
  <c r="K247" i="1"/>
  <c r="L247" i="1"/>
  <c r="M247" i="1"/>
  <c r="N247" i="1"/>
  <c r="O247" i="1"/>
  <c r="K334" i="1"/>
  <c r="L334" i="1"/>
  <c r="M334" i="1"/>
  <c r="N334" i="1"/>
  <c r="O334" i="1"/>
  <c r="K262" i="1"/>
  <c r="L262" i="1"/>
  <c r="M262" i="1"/>
  <c r="N262" i="1"/>
  <c r="O262" i="1"/>
  <c r="K318" i="1"/>
  <c r="L318" i="1"/>
  <c r="M318" i="1"/>
  <c r="N318" i="1"/>
  <c r="O318" i="1"/>
  <c r="K69" i="1"/>
  <c r="L69" i="1"/>
  <c r="M69" i="1"/>
  <c r="N69" i="1"/>
  <c r="O69" i="1"/>
  <c r="K158" i="1"/>
  <c r="L158" i="1"/>
  <c r="M158" i="1"/>
  <c r="N158" i="1"/>
  <c r="O158" i="1"/>
  <c r="K325" i="1"/>
  <c r="L325" i="1"/>
  <c r="M325" i="1"/>
  <c r="N325" i="1"/>
  <c r="O325" i="1"/>
  <c r="K305" i="1"/>
  <c r="L305" i="1"/>
  <c r="M305" i="1"/>
  <c r="N305" i="1"/>
  <c r="O305" i="1"/>
  <c r="K49" i="1"/>
  <c r="L49" i="1"/>
  <c r="M49" i="1"/>
  <c r="N49" i="1"/>
  <c r="O49" i="1"/>
  <c r="K16" i="1"/>
  <c r="L16" i="1"/>
  <c r="M16" i="1"/>
  <c r="N16" i="1"/>
  <c r="O16" i="1"/>
  <c r="K105" i="1"/>
  <c r="L105" i="1"/>
  <c r="M105" i="1"/>
  <c r="N105" i="1"/>
  <c r="O105" i="1"/>
  <c r="K120" i="1"/>
  <c r="L120" i="1"/>
  <c r="M120" i="1"/>
  <c r="N120" i="1"/>
  <c r="O120" i="1"/>
  <c r="K276" i="1"/>
  <c r="L276" i="1"/>
  <c r="M276" i="1"/>
  <c r="N276" i="1"/>
  <c r="O276" i="1"/>
  <c r="K54" i="1"/>
  <c r="L54" i="1"/>
  <c r="M54" i="1"/>
  <c r="N54" i="1"/>
  <c r="O54" i="1"/>
  <c r="K180" i="1"/>
  <c r="L180" i="1"/>
  <c r="M180" i="1"/>
  <c r="N180" i="1"/>
  <c r="O180" i="1"/>
  <c r="K220" i="1"/>
  <c r="L220" i="1"/>
  <c r="M220" i="1"/>
  <c r="N220" i="1"/>
  <c r="O220" i="1"/>
  <c r="K313" i="1"/>
  <c r="L313" i="1"/>
  <c r="M313" i="1"/>
  <c r="N313" i="1"/>
  <c r="O313" i="1"/>
  <c r="K112" i="1"/>
  <c r="L112" i="1"/>
  <c r="M112" i="1"/>
  <c r="N112" i="1"/>
  <c r="O112" i="1"/>
  <c r="C4" i="1"/>
  <c r="K19" i="1"/>
  <c r="L19" i="1"/>
  <c r="M19" i="1"/>
  <c r="N19" i="1"/>
  <c r="O19" i="1"/>
  <c r="K343" i="1"/>
  <c r="L343" i="1"/>
  <c r="M343" i="1"/>
  <c r="N343" i="1"/>
  <c r="O343" i="1"/>
  <c r="K198" i="1"/>
  <c r="L198" i="1"/>
  <c r="M198" i="1"/>
  <c r="N198" i="1"/>
  <c r="O198" i="1"/>
  <c r="K190" i="1"/>
  <c r="L190" i="1"/>
  <c r="M190" i="1"/>
  <c r="N190" i="1"/>
  <c r="O190" i="1"/>
  <c r="K356" i="1"/>
  <c r="L356" i="1"/>
  <c r="M356" i="1"/>
  <c r="N356" i="1"/>
  <c r="O356" i="1"/>
  <c r="K281" i="1"/>
  <c r="L281" i="1"/>
  <c r="M281" i="1"/>
  <c r="N281" i="1"/>
  <c r="O281" i="1"/>
  <c r="K237" i="1"/>
  <c r="L237" i="1"/>
  <c r="M237" i="1"/>
  <c r="N237" i="1"/>
  <c r="O237" i="1"/>
  <c r="K129" i="1"/>
  <c r="L129" i="1"/>
  <c r="M129" i="1"/>
  <c r="N129" i="1"/>
  <c r="O129" i="1"/>
  <c r="K27" i="1"/>
  <c r="L27" i="1"/>
  <c r="M27" i="1"/>
  <c r="N27" i="1"/>
  <c r="O27" i="1"/>
  <c r="K23" i="1"/>
  <c r="L23" i="1"/>
  <c r="M23" i="1"/>
  <c r="N23" i="1"/>
  <c r="O23" i="1"/>
  <c r="K71" i="1"/>
  <c r="L71" i="1"/>
  <c r="M71" i="1"/>
  <c r="N71" i="1"/>
  <c r="O71" i="1"/>
  <c r="K21" i="1"/>
  <c r="L21" i="1"/>
  <c r="M21" i="1"/>
  <c r="N21" i="1"/>
  <c r="O21" i="1"/>
  <c r="K20" i="1"/>
  <c r="L20" i="1"/>
  <c r="M20" i="1"/>
  <c r="N20" i="1"/>
  <c r="O20" i="1"/>
  <c r="K311" i="1"/>
  <c r="L311" i="1"/>
  <c r="M311" i="1"/>
  <c r="N311" i="1"/>
  <c r="O311" i="1"/>
  <c r="K287" i="1"/>
  <c r="L287" i="1"/>
  <c r="M287" i="1"/>
  <c r="N287" i="1"/>
  <c r="O287" i="1"/>
  <c r="K314" i="1"/>
  <c r="L314" i="1"/>
  <c r="M314" i="1"/>
  <c r="N314" i="1"/>
  <c r="O314" i="1"/>
  <c r="K319" i="1"/>
  <c r="L319" i="1"/>
  <c r="M319" i="1"/>
  <c r="N319" i="1"/>
  <c r="O319" i="1"/>
  <c r="K188" i="1"/>
  <c r="L188" i="1"/>
  <c r="M188" i="1"/>
  <c r="N188" i="1"/>
  <c r="O188" i="1"/>
  <c r="K66" i="1"/>
  <c r="L66" i="1"/>
  <c r="M66" i="1"/>
  <c r="N66" i="1"/>
  <c r="O66" i="1"/>
  <c r="K282" i="1"/>
  <c r="L282" i="1"/>
  <c r="M282" i="1"/>
  <c r="N282" i="1"/>
  <c r="O282" i="1"/>
  <c r="K118" i="1"/>
  <c r="L118" i="1"/>
  <c r="M118" i="1"/>
  <c r="N118" i="1"/>
  <c r="O118" i="1"/>
  <c r="K332" i="1"/>
  <c r="L332" i="1"/>
  <c r="M332" i="1"/>
  <c r="N332" i="1"/>
  <c r="O332" i="1"/>
  <c r="K177" i="1"/>
  <c r="L177" i="1"/>
  <c r="M177" i="1"/>
  <c r="N177" i="1"/>
  <c r="O177" i="1"/>
  <c r="K17" i="1"/>
  <c r="L17" i="1"/>
  <c r="M17" i="1"/>
  <c r="N17" i="1"/>
  <c r="O17" i="1"/>
  <c r="K167" i="1"/>
  <c r="L167" i="1"/>
  <c r="M167" i="1"/>
  <c r="N167" i="1"/>
  <c r="O167" i="1"/>
  <c r="K209" i="1"/>
  <c r="L209" i="1"/>
  <c r="M209" i="1"/>
  <c r="N209" i="1"/>
  <c r="O209" i="1"/>
  <c r="K349" i="1"/>
  <c r="L349" i="1"/>
  <c r="M349" i="1"/>
  <c r="N349" i="1"/>
  <c r="O349" i="1"/>
  <c r="K25" i="1"/>
  <c r="L25" i="1"/>
  <c r="M25" i="1"/>
  <c r="N25" i="1"/>
  <c r="O25" i="1"/>
  <c r="K161" i="1"/>
  <c r="L161" i="1"/>
  <c r="M161" i="1"/>
  <c r="N161" i="1"/>
  <c r="O161" i="1"/>
  <c r="K253" i="1"/>
  <c r="L253" i="1"/>
  <c r="M253" i="1"/>
  <c r="N253" i="1"/>
  <c r="O253" i="1"/>
  <c r="K348" i="1"/>
  <c r="L348" i="1"/>
  <c r="M348" i="1"/>
  <c r="N348" i="1"/>
  <c r="O348" i="1"/>
  <c r="K273" i="1"/>
  <c r="L273" i="1"/>
  <c r="M273" i="1"/>
  <c r="N273" i="1"/>
  <c r="O273" i="1"/>
  <c r="K109" i="1"/>
  <c r="L109" i="1"/>
  <c r="M109" i="1"/>
  <c r="N109" i="1"/>
  <c r="O109" i="1"/>
  <c r="K56" i="1"/>
  <c r="L56" i="1"/>
  <c r="M56" i="1"/>
  <c r="N56" i="1"/>
  <c r="O56" i="1"/>
  <c r="K249" i="1"/>
  <c r="L249" i="1"/>
  <c r="M249" i="1"/>
  <c r="N249" i="1"/>
  <c r="O249" i="1"/>
  <c r="K13" i="1"/>
  <c r="L13" i="1"/>
  <c r="M13" i="1"/>
  <c r="N13" i="1"/>
  <c r="O13" i="1"/>
  <c r="K280" i="1"/>
  <c r="L280" i="1"/>
  <c r="M280" i="1"/>
  <c r="N280" i="1"/>
  <c r="O280" i="1"/>
  <c r="K286" i="1"/>
  <c r="L286" i="1"/>
  <c r="M286" i="1"/>
  <c r="N286" i="1"/>
  <c r="O286" i="1"/>
  <c r="K12" i="1"/>
  <c r="L12" i="1"/>
  <c r="M12" i="1"/>
  <c r="N12" i="1"/>
  <c r="O12" i="1"/>
  <c r="K164" i="1"/>
  <c r="L164" i="1"/>
  <c r="M164" i="1"/>
  <c r="N164" i="1"/>
  <c r="O164" i="1"/>
  <c r="K86" i="1"/>
  <c r="L86" i="1"/>
  <c r="M86" i="1"/>
  <c r="N86" i="1"/>
  <c r="O86" i="1"/>
  <c r="K357" i="1"/>
  <c r="L357" i="1"/>
  <c r="M357" i="1"/>
  <c r="N357" i="1"/>
  <c r="O357" i="1"/>
  <c r="K285" i="1"/>
  <c r="L285" i="1"/>
  <c r="M285" i="1"/>
  <c r="N285" i="1"/>
  <c r="O285" i="1"/>
  <c r="K289" i="1"/>
  <c r="L289" i="1"/>
  <c r="M289" i="1"/>
  <c r="N289" i="1"/>
  <c r="O289" i="1"/>
  <c r="K136" i="1"/>
  <c r="L136" i="1"/>
  <c r="M136" i="1"/>
  <c r="N136" i="1"/>
  <c r="O136" i="1"/>
  <c r="K326" i="1"/>
  <c r="L326" i="1"/>
  <c r="M326" i="1"/>
  <c r="N326" i="1"/>
  <c r="O326" i="1"/>
  <c r="K238" i="1"/>
  <c r="L238" i="1"/>
  <c r="M238" i="1"/>
  <c r="N238" i="1"/>
  <c r="O238" i="1"/>
  <c r="K142" i="1"/>
  <c r="L142" i="1"/>
  <c r="M142" i="1"/>
  <c r="N142" i="1"/>
  <c r="O142" i="1"/>
  <c r="K341" i="1"/>
  <c r="L341" i="1"/>
  <c r="M341" i="1"/>
  <c r="N341" i="1"/>
  <c r="O341" i="1"/>
  <c r="K96" i="1"/>
  <c r="L96" i="1"/>
  <c r="M96" i="1"/>
  <c r="N96" i="1"/>
  <c r="O96" i="1"/>
  <c r="K250" i="1"/>
  <c r="L250" i="1"/>
  <c r="M250" i="1"/>
  <c r="N250" i="1"/>
  <c r="O250" i="1"/>
  <c r="K255" i="1"/>
  <c r="L255" i="1"/>
  <c r="M255" i="1"/>
  <c r="N255" i="1"/>
  <c r="O255" i="1"/>
  <c r="K7" i="1"/>
  <c r="L7" i="1"/>
  <c r="K292" i="1"/>
  <c r="L292" i="1"/>
  <c r="M292" i="1"/>
  <c r="N292" i="1"/>
  <c r="O292" i="1"/>
  <c r="K214" i="1"/>
  <c r="L214" i="1"/>
  <c r="M214" i="1"/>
  <c r="N214" i="1"/>
  <c r="O214" i="1"/>
  <c r="K293" i="1"/>
  <c r="L293" i="1"/>
  <c r="M293" i="1"/>
  <c r="N293" i="1"/>
  <c r="O293" i="1"/>
  <c r="K46" i="1"/>
  <c r="L46" i="1"/>
  <c r="M46" i="1"/>
  <c r="N46" i="1"/>
  <c r="O46" i="1"/>
  <c r="K10" i="1"/>
  <c r="L10" i="1"/>
  <c r="M10" i="1"/>
  <c r="N10" i="1"/>
  <c r="O10" i="1"/>
  <c r="K232" i="1"/>
  <c r="L232" i="1"/>
  <c r="M232" i="1"/>
  <c r="N232" i="1"/>
  <c r="O232" i="1"/>
  <c r="K55" i="1"/>
  <c r="L55" i="1"/>
  <c r="M55" i="1"/>
  <c r="N55" i="1"/>
  <c r="O55" i="1"/>
  <c r="K269" i="1"/>
  <c r="L269" i="1"/>
  <c r="M269" i="1"/>
  <c r="N269" i="1"/>
  <c r="O269" i="1"/>
  <c r="K236" i="1"/>
  <c r="L236" i="1"/>
  <c r="M236" i="1"/>
  <c r="N236" i="1"/>
  <c r="O236" i="1"/>
  <c r="K337" i="1"/>
  <c r="L337" i="1"/>
  <c r="M337" i="1"/>
  <c r="N337" i="1"/>
  <c r="O337" i="1"/>
  <c r="K149" i="1"/>
  <c r="L149" i="1"/>
  <c r="M149" i="1"/>
  <c r="N149" i="1"/>
  <c r="O149" i="1"/>
  <c r="K224" i="1"/>
  <c r="L224" i="1"/>
  <c r="M224" i="1"/>
  <c r="N224" i="1"/>
  <c r="O224" i="1"/>
  <c r="K206" i="1"/>
  <c r="L206" i="1"/>
  <c r="M206" i="1"/>
  <c r="N206" i="1"/>
  <c r="O206" i="1"/>
  <c r="K92" i="1"/>
  <c r="L92" i="1"/>
  <c r="M92" i="1"/>
  <c r="N92" i="1"/>
  <c r="O92" i="1"/>
  <c r="K295" i="1"/>
  <c r="L295" i="1"/>
  <c r="M295" i="1"/>
  <c r="N295" i="1"/>
  <c r="O295" i="1"/>
  <c r="K294" i="1"/>
  <c r="L294" i="1"/>
  <c r="M294" i="1"/>
  <c r="N294" i="1"/>
  <c r="O294" i="1"/>
  <c r="K104" i="1"/>
  <c r="L104" i="1"/>
  <c r="M104" i="1"/>
  <c r="N104" i="1"/>
  <c r="O104" i="1"/>
  <c r="K93" i="1"/>
  <c r="L93" i="1"/>
  <c r="M93" i="1"/>
  <c r="N93" i="1"/>
  <c r="O93" i="1"/>
  <c r="K22" i="1"/>
  <c r="L22" i="1"/>
  <c r="M22" i="1"/>
  <c r="N22" i="1"/>
  <c r="O22" i="1"/>
  <c r="K37" i="1"/>
  <c r="L37" i="1"/>
  <c r="M37" i="1"/>
  <c r="N37" i="1"/>
  <c r="O37" i="1"/>
  <c r="K297" i="1"/>
  <c r="L297" i="1"/>
  <c r="M297" i="1"/>
  <c r="N297" i="1"/>
  <c r="O297" i="1"/>
  <c r="K91" i="1"/>
  <c r="L91" i="1"/>
  <c r="M91" i="1"/>
  <c r="N91" i="1"/>
  <c r="O91" i="1"/>
  <c r="K145" i="1"/>
  <c r="L145" i="1"/>
  <c r="M145" i="1"/>
  <c r="N145" i="1"/>
  <c r="O145" i="1"/>
  <c r="K299" i="1"/>
  <c r="L299" i="1"/>
  <c r="M299" i="1"/>
  <c r="N299" i="1"/>
  <c r="O299" i="1"/>
  <c r="K116" i="1"/>
  <c r="L116" i="1"/>
  <c r="M116" i="1"/>
  <c r="N116" i="1"/>
  <c r="O116" i="1"/>
  <c r="K36" i="1"/>
  <c r="L36" i="1"/>
  <c r="M36" i="1"/>
  <c r="N36" i="1"/>
  <c r="O36" i="1"/>
  <c r="K115" i="1"/>
  <c r="L115" i="1"/>
  <c r="M115" i="1"/>
  <c r="N115" i="1"/>
  <c r="O115" i="1"/>
  <c r="K183" i="1"/>
  <c r="L183" i="1"/>
  <c r="M183" i="1"/>
  <c r="N183" i="1"/>
  <c r="O183" i="1"/>
  <c r="K228" i="1"/>
  <c r="L228" i="1"/>
  <c r="M228" i="1"/>
  <c r="N228" i="1"/>
  <c r="O228" i="1"/>
  <c r="K354" i="1"/>
  <c r="L354" i="1"/>
  <c r="M354" i="1"/>
  <c r="N354" i="1"/>
  <c r="O354" i="1"/>
  <c r="K323" i="1"/>
  <c r="L323" i="1"/>
  <c r="M323" i="1"/>
  <c r="N323" i="1"/>
  <c r="O323" i="1"/>
  <c r="K62" i="1"/>
  <c r="L62" i="1"/>
  <c r="M62" i="1"/>
  <c r="N62" i="1"/>
  <c r="O62" i="1"/>
  <c r="K150" i="1"/>
  <c r="L150" i="1"/>
  <c r="M150" i="1"/>
  <c r="N150" i="1"/>
  <c r="O150" i="1"/>
  <c r="K125" i="1"/>
  <c r="L125" i="1"/>
  <c r="M125" i="1"/>
  <c r="N125" i="1"/>
  <c r="O125" i="1"/>
  <c r="K352" i="1"/>
  <c r="L352" i="1"/>
  <c r="M352" i="1"/>
  <c r="N352" i="1"/>
  <c r="O352" i="1"/>
  <c r="K219" i="1"/>
  <c r="L219" i="1"/>
  <c r="M219" i="1"/>
  <c r="N219" i="1"/>
  <c r="O219" i="1"/>
  <c r="K304" i="1"/>
  <c r="L304" i="1"/>
  <c r="M304" i="1"/>
  <c r="N304" i="1"/>
  <c r="O304" i="1"/>
  <c r="K223" i="1"/>
  <c r="L223" i="1"/>
  <c r="M223" i="1"/>
  <c r="N223" i="1"/>
  <c r="O223" i="1"/>
  <c r="K163" i="1"/>
  <c r="L163" i="1"/>
  <c r="M163" i="1"/>
  <c r="N163" i="1"/>
  <c r="O163" i="1"/>
  <c r="K113" i="1"/>
  <c r="L113" i="1"/>
  <c r="M113" i="1"/>
  <c r="N113" i="1"/>
  <c r="O113" i="1"/>
  <c r="K246" i="1"/>
  <c r="L246" i="1"/>
  <c r="M246" i="1"/>
  <c r="N246" i="1"/>
  <c r="O246" i="1"/>
  <c r="K322" i="1"/>
  <c r="L322" i="1"/>
  <c r="M322" i="1"/>
  <c r="N322" i="1"/>
  <c r="O322" i="1"/>
  <c r="K275" i="1"/>
  <c r="L275" i="1"/>
  <c r="M275" i="1"/>
  <c r="N275" i="1"/>
  <c r="O275" i="1"/>
  <c r="K79" i="1"/>
  <c r="L79" i="1"/>
  <c r="M79" i="1"/>
  <c r="N79" i="1"/>
  <c r="O79" i="1"/>
  <c r="K175" i="1"/>
  <c r="L175" i="1"/>
  <c r="M175" i="1"/>
  <c r="N175" i="1"/>
  <c r="O175" i="1"/>
  <c r="K144" i="1"/>
  <c r="L144" i="1"/>
  <c r="M144" i="1"/>
  <c r="N144" i="1"/>
  <c r="O144" i="1"/>
  <c r="K110" i="1"/>
  <c r="L110" i="1"/>
  <c r="M110" i="1"/>
  <c r="N110" i="1"/>
  <c r="O110" i="1"/>
  <c r="K267" i="1"/>
  <c r="L267" i="1"/>
  <c r="M267" i="1"/>
  <c r="N267" i="1"/>
  <c r="O267" i="1"/>
  <c r="K42" i="1"/>
  <c r="L42" i="1"/>
  <c r="M42" i="1"/>
  <c r="N42" i="1"/>
  <c r="O42" i="1"/>
  <c r="K210" i="1"/>
  <c r="L210" i="1"/>
  <c r="M210" i="1"/>
  <c r="N210" i="1"/>
  <c r="O210" i="1"/>
  <c r="K288" i="1"/>
  <c r="L288" i="1"/>
  <c r="M288" i="1"/>
  <c r="N288" i="1"/>
  <c r="O288" i="1"/>
  <c r="K127" i="1"/>
  <c r="L127" i="1"/>
  <c r="M127" i="1"/>
  <c r="N127" i="1"/>
  <c r="O127" i="1"/>
  <c r="K340" i="1"/>
  <c r="L340" i="1"/>
  <c r="M340" i="1"/>
  <c r="N340" i="1"/>
  <c r="O340" i="1"/>
  <c r="K336" i="1"/>
  <c r="L336" i="1"/>
  <c r="M336" i="1"/>
  <c r="N336" i="1"/>
  <c r="O336" i="1"/>
  <c r="K239" i="1"/>
  <c r="L239" i="1"/>
  <c r="M239" i="1"/>
  <c r="N239" i="1"/>
  <c r="O239" i="1"/>
  <c r="K208" i="1"/>
  <c r="L208" i="1"/>
  <c r="M208" i="1"/>
  <c r="N208" i="1"/>
  <c r="O208" i="1"/>
  <c r="K335" i="1"/>
  <c r="L335" i="1"/>
  <c r="M335" i="1"/>
  <c r="N335" i="1"/>
  <c r="O335" i="1"/>
  <c r="K28" i="1"/>
  <c r="L28" i="1"/>
  <c r="M28" i="1"/>
  <c r="N28" i="1"/>
  <c r="O28" i="1"/>
  <c r="K31" i="1"/>
  <c r="L31" i="1"/>
  <c r="M31" i="1"/>
  <c r="N31" i="1"/>
  <c r="O31" i="1"/>
  <c r="K244" i="1"/>
  <c r="L244" i="1"/>
  <c r="M244" i="1"/>
  <c r="N244" i="1"/>
  <c r="O244" i="1"/>
  <c r="K241" i="1"/>
  <c r="L241" i="1"/>
  <c r="M241" i="1"/>
  <c r="N241" i="1"/>
  <c r="O241" i="1"/>
  <c r="K207" i="1"/>
  <c r="L207" i="1"/>
  <c r="M207" i="1"/>
  <c r="N207" i="1"/>
  <c r="O207" i="1"/>
  <c r="K141" i="1"/>
  <c r="L141" i="1"/>
  <c r="M141" i="1"/>
  <c r="N141" i="1"/>
  <c r="O141" i="1"/>
  <c r="K147" i="1"/>
  <c r="L147" i="1"/>
  <c r="M147" i="1"/>
  <c r="N147" i="1"/>
  <c r="O147" i="1"/>
  <c r="K63" i="1"/>
  <c r="L63" i="1"/>
  <c r="M63" i="1"/>
  <c r="N63" i="1"/>
  <c r="O63" i="1"/>
  <c r="K90" i="1"/>
  <c r="L90" i="1"/>
  <c r="M90" i="1"/>
  <c r="N90" i="1"/>
  <c r="O90" i="1"/>
  <c r="K259" i="1"/>
  <c r="L259" i="1"/>
  <c r="M259" i="1"/>
  <c r="N259" i="1"/>
  <c r="O259" i="1"/>
  <c r="K211" i="1"/>
  <c r="L211" i="1"/>
  <c r="M211" i="1"/>
  <c r="N211" i="1"/>
  <c r="O211" i="1"/>
  <c r="K330" i="1"/>
  <c r="L330" i="1"/>
  <c r="M330" i="1"/>
  <c r="N330" i="1"/>
  <c r="O330" i="1"/>
  <c r="K181" i="1"/>
  <c r="L181" i="1"/>
  <c r="M181" i="1"/>
  <c r="N181" i="1"/>
  <c r="O181" i="1"/>
  <c r="K196" i="1"/>
  <c r="L196" i="1"/>
  <c r="M196" i="1"/>
  <c r="N196" i="1"/>
  <c r="O196" i="1"/>
  <c r="K64" i="1"/>
  <c r="L64" i="1"/>
  <c r="M64" i="1"/>
  <c r="N64" i="1"/>
  <c r="O64" i="1"/>
  <c r="K88" i="1"/>
  <c r="L88" i="1"/>
  <c r="M88" i="1"/>
  <c r="N88" i="1"/>
  <c r="O88" i="1"/>
  <c r="K159" i="1"/>
  <c r="L159" i="1"/>
  <c r="M159" i="1"/>
  <c r="N159" i="1"/>
  <c r="O159" i="1"/>
  <c r="K78" i="1"/>
  <c r="L78" i="1"/>
  <c r="M78" i="1"/>
  <c r="N78" i="1"/>
  <c r="O78" i="1"/>
  <c r="K45" i="1"/>
  <c r="L45" i="1"/>
  <c r="M45" i="1"/>
  <c r="N45" i="1"/>
  <c r="O45" i="1"/>
  <c r="K205" i="1"/>
  <c r="L205" i="1"/>
  <c r="M205" i="1"/>
  <c r="N205" i="1"/>
  <c r="O205" i="1"/>
  <c r="K156" i="1"/>
  <c r="L156" i="1"/>
  <c r="M156" i="1"/>
  <c r="N156" i="1"/>
  <c r="O156" i="1"/>
  <c r="K97" i="1"/>
  <c r="L97" i="1"/>
  <c r="M97" i="1"/>
  <c r="N97" i="1"/>
  <c r="O97" i="1"/>
  <c r="K33" i="1"/>
  <c r="L33" i="1"/>
  <c r="M33" i="1"/>
  <c r="N33" i="1"/>
  <c r="O33" i="1"/>
  <c r="K240" i="1"/>
  <c r="L240" i="1"/>
  <c r="M240" i="1"/>
  <c r="N240" i="1"/>
  <c r="O240" i="1"/>
  <c r="K38" i="1"/>
  <c r="L38" i="1"/>
  <c r="M38" i="1"/>
  <c r="N38" i="1"/>
  <c r="O38" i="1"/>
  <c r="K59" i="1"/>
  <c r="L59" i="1"/>
  <c r="M59" i="1"/>
  <c r="N59" i="1"/>
  <c r="O59" i="1"/>
  <c r="K171" i="1"/>
  <c r="L171" i="1"/>
  <c r="M171" i="1"/>
  <c r="N171" i="1"/>
  <c r="O171" i="1"/>
  <c r="K119" i="1"/>
  <c r="L119" i="1"/>
  <c r="M119" i="1"/>
  <c r="N119" i="1"/>
  <c r="O119" i="1"/>
  <c r="K83" i="1"/>
  <c r="L83" i="1"/>
  <c r="M83" i="1"/>
  <c r="N83" i="1"/>
  <c r="O83" i="1"/>
  <c r="K252" i="1"/>
  <c r="L252" i="1"/>
  <c r="M252" i="1"/>
  <c r="N252" i="1"/>
  <c r="O252" i="1"/>
  <c r="K290" i="1"/>
  <c r="L290" i="1"/>
  <c r="M290" i="1"/>
  <c r="N290" i="1"/>
  <c r="O290" i="1"/>
  <c r="K261" i="1"/>
  <c r="L261" i="1"/>
  <c r="M261" i="1"/>
  <c r="N261" i="1"/>
  <c r="O261" i="1"/>
  <c r="K131" i="1"/>
  <c r="L131" i="1"/>
  <c r="M131" i="1"/>
  <c r="N131" i="1"/>
  <c r="O131" i="1"/>
  <c r="K87" i="1"/>
  <c r="L87" i="1"/>
  <c r="M87" i="1"/>
  <c r="N87" i="1"/>
  <c r="O87" i="1"/>
  <c r="K347" i="1"/>
  <c r="L347" i="1"/>
  <c r="M347" i="1"/>
  <c r="N347" i="1"/>
  <c r="O347" i="1"/>
  <c r="K44" i="1"/>
  <c r="L44" i="1"/>
  <c r="M44" i="1"/>
  <c r="N44" i="1"/>
  <c r="O44" i="1"/>
  <c r="K310" i="1"/>
  <c r="L310" i="1"/>
  <c r="M310" i="1"/>
  <c r="N310" i="1"/>
  <c r="O310" i="1"/>
  <c r="K271" i="1"/>
  <c r="L271" i="1"/>
  <c r="M271" i="1"/>
  <c r="N271" i="1"/>
  <c r="O271" i="1"/>
  <c r="K242" i="1"/>
  <c r="L242" i="1"/>
  <c r="M242" i="1"/>
  <c r="N242" i="1"/>
  <c r="O242" i="1"/>
  <c r="K291" i="1"/>
  <c r="L291" i="1"/>
  <c r="M291" i="1"/>
  <c r="N291" i="1"/>
  <c r="O291" i="1"/>
  <c r="K306" i="1"/>
  <c r="L306" i="1"/>
  <c r="M306" i="1"/>
  <c r="N306" i="1"/>
  <c r="O306" i="1"/>
  <c r="K98" i="1"/>
  <c r="L98" i="1"/>
  <c r="M98" i="1"/>
  <c r="N98" i="1"/>
  <c r="O98" i="1"/>
  <c r="K231" i="1"/>
  <c r="L231" i="1"/>
  <c r="M231" i="1"/>
  <c r="N231" i="1"/>
  <c r="O231" i="1"/>
  <c r="K135" i="1"/>
  <c r="L135" i="1"/>
  <c r="M135" i="1"/>
  <c r="N135" i="1"/>
  <c r="O135" i="1"/>
  <c r="K95" i="1"/>
  <c r="L95" i="1"/>
  <c r="M95" i="1"/>
  <c r="N95" i="1"/>
  <c r="O95" i="1"/>
  <c r="K192" i="1"/>
  <c r="L192" i="1"/>
  <c r="M192" i="1"/>
  <c r="N192" i="1"/>
  <c r="O192" i="1"/>
  <c r="K174" i="1"/>
  <c r="L174" i="1"/>
  <c r="M174" i="1"/>
  <c r="N174" i="1"/>
  <c r="O174" i="1"/>
  <c r="K355" i="1"/>
  <c r="L355" i="1"/>
  <c r="M355" i="1"/>
  <c r="N355" i="1"/>
  <c r="O355" i="1"/>
  <c r="K58" i="1"/>
  <c r="L58" i="1"/>
  <c r="M58" i="1"/>
  <c r="N58" i="1"/>
  <c r="O58" i="1"/>
  <c r="K362" i="1"/>
  <c r="L362" i="1"/>
  <c r="M362" i="1"/>
  <c r="N362" i="1"/>
  <c r="O362" i="1"/>
  <c r="K53" i="1"/>
  <c r="L53" i="1"/>
  <c r="M53" i="1"/>
  <c r="N53" i="1"/>
  <c r="O53" i="1"/>
  <c r="K235" i="1"/>
  <c r="L235" i="1"/>
  <c r="M235" i="1"/>
  <c r="N235" i="1"/>
  <c r="O235" i="1"/>
  <c r="K85" i="1"/>
  <c r="L85" i="1"/>
  <c r="M85" i="1"/>
  <c r="N85" i="1"/>
  <c r="O85" i="1"/>
  <c r="K338" i="1"/>
  <c r="L338" i="1"/>
  <c r="M338" i="1"/>
  <c r="N338" i="1"/>
  <c r="O338" i="1"/>
  <c r="K243" i="1"/>
  <c r="L243" i="1"/>
  <c r="M243" i="1"/>
  <c r="N243" i="1"/>
  <c r="O243" i="1"/>
  <c r="K94" i="1"/>
  <c r="L94" i="1"/>
  <c r="M94" i="1"/>
  <c r="N94" i="1"/>
  <c r="O94" i="1"/>
  <c r="K133" i="1"/>
  <c r="L133" i="1"/>
  <c r="M133" i="1"/>
  <c r="N133" i="1"/>
  <c r="O133" i="1"/>
  <c r="K251" i="1"/>
  <c r="L251" i="1"/>
  <c r="M251" i="1"/>
  <c r="N251" i="1"/>
  <c r="O251" i="1"/>
  <c r="K283" i="1"/>
  <c r="L283" i="1"/>
  <c r="M283" i="1"/>
  <c r="N283" i="1"/>
  <c r="O283" i="1"/>
  <c r="K272" i="1"/>
  <c r="L272" i="1"/>
  <c r="M272" i="1"/>
  <c r="N272" i="1"/>
  <c r="O272" i="1"/>
  <c r="K199" i="1"/>
  <c r="L199" i="1"/>
  <c r="M199" i="1"/>
  <c r="N199" i="1"/>
  <c r="O199" i="1"/>
  <c r="K108" i="1"/>
  <c r="L108" i="1"/>
  <c r="M108" i="1"/>
  <c r="N108" i="1"/>
  <c r="O108" i="1"/>
  <c r="K75" i="1"/>
  <c r="L75" i="1"/>
  <c r="M75" i="1"/>
  <c r="N75" i="1"/>
  <c r="O75" i="1"/>
  <c r="K117" i="1"/>
  <c r="L117" i="1"/>
  <c r="M117" i="1"/>
  <c r="N117" i="1"/>
  <c r="O117" i="1"/>
  <c r="K301" i="1"/>
  <c r="L301" i="1"/>
  <c r="M301" i="1"/>
  <c r="N301" i="1"/>
  <c r="O301" i="1"/>
  <c r="K132" i="1"/>
  <c r="L132" i="1"/>
  <c r="M132" i="1"/>
  <c r="N132" i="1"/>
  <c r="O132" i="1"/>
  <c r="K153" i="1"/>
  <c r="L153" i="1"/>
  <c r="M153" i="1"/>
  <c r="N153" i="1"/>
  <c r="O153" i="1"/>
  <c r="K122" i="1"/>
  <c r="L122" i="1"/>
  <c r="M122" i="1"/>
  <c r="N122" i="1"/>
  <c r="O122" i="1"/>
  <c r="K202" i="1"/>
  <c r="L202" i="1"/>
  <c r="M202" i="1"/>
  <c r="N202" i="1"/>
  <c r="O202" i="1"/>
  <c r="K60" i="1"/>
  <c r="L60" i="1"/>
  <c r="M60" i="1"/>
  <c r="N60" i="1"/>
  <c r="O60" i="1"/>
  <c r="K48" i="1"/>
  <c r="L48" i="1"/>
  <c r="M48" i="1"/>
  <c r="N48" i="1"/>
  <c r="O48" i="1"/>
  <c r="K284" i="1"/>
  <c r="L284" i="1"/>
  <c r="M284" i="1"/>
  <c r="N284" i="1"/>
  <c r="O284" i="1"/>
  <c r="K34" i="1"/>
  <c r="L34" i="1"/>
  <c r="M34" i="1"/>
  <c r="N34" i="1"/>
  <c r="O34" i="1"/>
  <c r="K331" i="1"/>
  <c r="L331" i="1"/>
  <c r="M331" i="1"/>
  <c r="N331" i="1"/>
  <c r="O331" i="1"/>
  <c r="K170" i="1"/>
  <c r="L170" i="1"/>
  <c r="M170" i="1"/>
  <c r="N170" i="1"/>
  <c r="O170" i="1"/>
  <c r="K328" i="1"/>
  <c r="L328" i="1"/>
  <c r="M328" i="1"/>
  <c r="N328" i="1"/>
  <c r="O328" i="1"/>
  <c r="K41" i="1"/>
  <c r="L41" i="1"/>
  <c r="M41" i="1"/>
  <c r="N41" i="1"/>
  <c r="O41" i="1"/>
  <c r="K346" i="1"/>
  <c r="L346" i="1"/>
  <c r="M346" i="1"/>
  <c r="N346" i="1"/>
  <c r="O346" i="1"/>
  <c r="K258" i="1"/>
  <c r="L258" i="1"/>
  <c r="M258" i="1"/>
  <c r="N258" i="1"/>
  <c r="O258" i="1"/>
  <c r="K106" i="1"/>
  <c r="L106" i="1"/>
  <c r="M106" i="1"/>
  <c r="N106" i="1"/>
  <c r="O106" i="1"/>
  <c r="K265" i="1"/>
  <c r="L265" i="1"/>
  <c r="M265" i="1"/>
  <c r="N265" i="1"/>
  <c r="O265" i="1"/>
  <c r="K103" i="1"/>
  <c r="L103" i="1"/>
  <c r="M103" i="1"/>
  <c r="N103" i="1"/>
  <c r="O103" i="1"/>
  <c r="K50" i="1"/>
  <c r="L50" i="1"/>
  <c r="M50" i="1"/>
  <c r="N50" i="1"/>
  <c r="O50" i="1"/>
  <c r="K77" i="1"/>
  <c r="L77" i="1"/>
  <c r="M77" i="1"/>
  <c r="N77" i="1"/>
  <c r="O77" i="1"/>
  <c r="K303" i="1"/>
  <c r="L303" i="1"/>
  <c r="M303" i="1"/>
  <c r="N303" i="1"/>
  <c r="O303" i="1"/>
  <c r="K218" i="1"/>
  <c r="L218" i="1"/>
  <c r="M218" i="1"/>
  <c r="N218" i="1"/>
  <c r="O218" i="1"/>
  <c r="K345" i="1"/>
  <c r="L345" i="1"/>
  <c r="M345" i="1"/>
  <c r="N345" i="1"/>
  <c r="O345" i="1"/>
  <c r="K339" i="1"/>
  <c r="L339" i="1"/>
  <c r="M339" i="1"/>
  <c r="N339" i="1"/>
  <c r="O339" i="1"/>
  <c r="K358" i="1"/>
  <c r="L358" i="1"/>
  <c r="M358" i="1"/>
  <c r="N358" i="1"/>
  <c r="O358" i="1"/>
  <c r="K320" i="1"/>
  <c r="L320" i="1"/>
  <c r="M320" i="1"/>
  <c r="N320" i="1"/>
  <c r="O320" i="1"/>
  <c r="K277" i="1"/>
  <c r="L277" i="1"/>
  <c r="M277" i="1"/>
  <c r="N277" i="1"/>
  <c r="O277" i="1"/>
  <c r="K176" i="1"/>
  <c r="L176" i="1"/>
  <c r="M176" i="1"/>
  <c r="N176" i="1"/>
  <c r="O176" i="1"/>
  <c r="K72" i="1"/>
  <c r="L72" i="1"/>
  <c r="M72" i="1"/>
  <c r="N72" i="1"/>
  <c r="O72" i="1"/>
  <c r="K278" i="1"/>
  <c r="L278" i="1"/>
  <c r="M278" i="1"/>
  <c r="N278" i="1"/>
  <c r="O278" i="1"/>
  <c r="K165" i="1"/>
  <c r="L165" i="1"/>
  <c r="M165" i="1"/>
  <c r="N165" i="1"/>
  <c r="O165" i="1"/>
  <c r="K256" i="1"/>
  <c r="L256" i="1"/>
  <c r="M256" i="1"/>
  <c r="N256" i="1"/>
  <c r="O256" i="1"/>
  <c r="K191" i="1"/>
  <c r="L191" i="1"/>
  <c r="M191" i="1"/>
  <c r="N191" i="1"/>
  <c r="O191" i="1"/>
  <c r="K52" i="1"/>
  <c r="L52" i="1"/>
  <c r="M52" i="1"/>
  <c r="N52" i="1"/>
  <c r="O52" i="1"/>
  <c r="K233" i="1"/>
  <c r="L233" i="1"/>
  <c r="M233" i="1"/>
  <c r="N233" i="1"/>
  <c r="O233" i="1"/>
  <c r="K264" i="1"/>
  <c r="L264" i="1"/>
  <c r="M264" i="1"/>
  <c r="N264" i="1"/>
  <c r="O264" i="1"/>
  <c r="K195" i="1"/>
  <c r="L195" i="1"/>
  <c r="M195" i="1"/>
  <c r="N195" i="1"/>
  <c r="O195" i="1"/>
  <c r="K186" i="1"/>
  <c r="L186" i="1"/>
  <c r="M186" i="1"/>
  <c r="N186" i="1"/>
  <c r="O186" i="1"/>
  <c r="K266" i="1"/>
  <c r="L266" i="1"/>
  <c r="M266" i="1"/>
  <c r="N266" i="1"/>
  <c r="O266" i="1"/>
  <c r="K226" i="1"/>
  <c r="L226" i="1"/>
  <c r="M226" i="1"/>
  <c r="N226" i="1"/>
  <c r="O226" i="1"/>
  <c r="K61" i="1"/>
  <c r="L61" i="1"/>
  <c r="M61" i="1"/>
  <c r="N61" i="1"/>
  <c r="O61" i="1"/>
  <c r="K189" i="1"/>
  <c r="L189" i="1"/>
  <c r="M189" i="1"/>
  <c r="N189" i="1"/>
  <c r="O189" i="1"/>
  <c r="K154" i="1"/>
  <c r="L154" i="1"/>
  <c r="M154" i="1"/>
  <c r="N154" i="1"/>
  <c r="O154" i="1"/>
  <c r="K126" i="1"/>
  <c r="L126" i="1"/>
  <c r="M126" i="1"/>
  <c r="N126" i="1"/>
  <c r="O126" i="1"/>
  <c r="K194" i="1"/>
  <c r="L194" i="1"/>
  <c r="M194" i="1"/>
  <c r="N194" i="1"/>
  <c r="O194" i="1"/>
  <c r="K197" i="1"/>
  <c r="L197" i="1"/>
  <c r="M197" i="1"/>
  <c r="N197" i="1"/>
  <c r="O197" i="1"/>
  <c r="K312" i="1"/>
  <c r="L312" i="1"/>
  <c r="M312" i="1"/>
  <c r="N312" i="1"/>
  <c r="O312" i="1"/>
  <c r="K360" i="1"/>
  <c r="L360" i="1"/>
  <c r="M360" i="1"/>
  <c r="N360" i="1"/>
  <c r="O360" i="1"/>
  <c r="K203" i="1"/>
  <c r="L203" i="1"/>
  <c r="M203" i="1"/>
  <c r="N203" i="1"/>
  <c r="O203" i="1"/>
  <c r="K155" i="1"/>
  <c r="L155" i="1"/>
  <c r="M155" i="1"/>
  <c r="N155" i="1"/>
  <c r="O155" i="1"/>
  <c r="K178" i="1"/>
  <c r="L178" i="1"/>
  <c r="M178" i="1"/>
  <c r="N178" i="1"/>
  <c r="O178" i="1"/>
  <c r="K43" i="1"/>
  <c r="L43" i="1"/>
  <c r="M43" i="1"/>
  <c r="N43" i="1"/>
  <c r="O43" i="1"/>
  <c r="K184" i="1"/>
  <c r="L184" i="1"/>
  <c r="M184" i="1"/>
  <c r="N184" i="1"/>
  <c r="O184" i="1"/>
  <c r="K57" i="1"/>
  <c r="L57" i="1"/>
  <c r="M57" i="1"/>
  <c r="N57" i="1"/>
  <c r="O57" i="1"/>
  <c r="K227" i="1"/>
  <c r="L227" i="1"/>
  <c r="M227" i="1"/>
  <c r="N227" i="1"/>
  <c r="O227" i="1"/>
  <c r="K329" i="1"/>
  <c r="L329" i="1"/>
  <c r="M329" i="1"/>
  <c r="N329" i="1"/>
  <c r="O329" i="1"/>
  <c r="K162" i="1"/>
  <c r="L162" i="1"/>
  <c r="M162" i="1"/>
  <c r="N162" i="1"/>
  <c r="O162" i="1"/>
  <c r="K309" i="1"/>
  <c r="L309" i="1"/>
  <c r="M309" i="1"/>
  <c r="N309" i="1"/>
  <c r="O309" i="1"/>
  <c r="K300" i="1"/>
  <c r="L300" i="1"/>
  <c r="M300" i="1"/>
  <c r="N300" i="1"/>
  <c r="O300" i="1"/>
  <c r="K172" i="1"/>
  <c r="L172" i="1"/>
  <c r="M172" i="1"/>
  <c r="N172" i="1"/>
  <c r="O172" i="1"/>
  <c r="K138" i="1"/>
  <c r="L138" i="1"/>
  <c r="M138" i="1"/>
  <c r="N138" i="1"/>
  <c r="O138" i="1"/>
  <c r="K187" i="1"/>
  <c r="L187" i="1"/>
  <c r="M187" i="1"/>
  <c r="N187" i="1"/>
  <c r="O187" i="1"/>
  <c r="K245" i="1"/>
  <c r="L245" i="1"/>
  <c r="M245" i="1"/>
  <c r="N245" i="1"/>
  <c r="O245" i="1"/>
  <c r="K215" i="1"/>
  <c r="L215" i="1"/>
  <c r="M215" i="1"/>
  <c r="N215" i="1"/>
  <c r="O215" i="1"/>
  <c r="K32" i="1"/>
  <c r="L32" i="1"/>
  <c r="M32" i="1"/>
  <c r="N32" i="1"/>
  <c r="O32" i="1"/>
  <c r="K229" i="1"/>
  <c r="L229" i="1"/>
  <c r="M229" i="1"/>
  <c r="N229" i="1"/>
  <c r="O229" i="1"/>
  <c r="K73" i="1"/>
  <c r="L73" i="1"/>
  <c r="M73" i="1"/>
  <c r="N73" i="1"/>
  <c r="O73" i="1"/>
  <c r="K212" i="1"/>
  <c r="L212" i="1"/>
  <c r="M212" i="1"/>
  <c r="N212" i="1"/>
  <c r="O212" i="1"/>
  <c r="K213" i="1"/>
  <c r="L213" i="1"/>
  <c r="M213" i="1"/>
  <c r="N213" i="1"/>
  <c r="O213" i="1"/>
  <c r="K182" i="1"/>
  <c r="L182" i="1"/>
  <c r="M182" i="1"/>
  <c r="N182" i="1"/>
  <c r="O182" i="1"/>
  <c r="K146" i="1"/>
  <c r="L146" i="1"/>
  <c r="M146" i="1"/>
  <c r="N146" i="1"/>
  <c r="O146" i="1"/>
  <c r="K40" i="1"/>
  <c r="L40" i="1"/>
  <c r="M40" i="1"/>
  <c r="N40" i="1"/>
  <c r="O40" i="1"/>
  <c r="K143" i="1"/>
  <c r="L143" i="1"/>
  <c r="M143" i="1"/>
  <c r="N143" i="1"/>
  <c r="O143" i="1"/>
  <c r="K107" i="1"/>
  <c r="L107" i="1"/>
  <c r="M107" i="1"/>
  <c r="N107" i="1"/>
  <c r="O107" i="1"/>
  <c r="K157" i="1"/>
  <c r="L157" i="1"/>
  <c r="M157" i="1"/>
  <c r="N157" i="1"/>
  <c r="O157" i="1"/>
  <c r="K260" i="1"/>
  <c r="L260" i="1"/>
  <c r="M260" i="1"/>
  <c r="N260" i="1"/>
  <c r="O260" i="1"/>
  <c r="K168" i="1"/>
  <c r="L168" i="1"/>
  <c r="M168" i="1"/>
  <c r="N168" i="1"/>
  <c r="O168" i="1"/>
  <c r="K82" i="1"/>
  <c r="L82" i="1"/>
  <c r="M82" i="1"/>
  <c r="N82" i="1"/>
  <c r="O82" i="1"/>
  <c r="K315" i="1"/>
  <c r="L315" i="1"/>
  <c r="M315" i="1"/>
  <c r="N315" i="1"/>
  <c r="O315" i="1"/>
  <c r="K316" i="1"/>
  <c r="L316" i="1"/>
  <c r="M316" i="1"/>
  <c r="N316" i="1"/>
  <c r="O316" i="1"/>
  <c r="K74" i="1"/>
  <c r="L74" i="1"/>
  <c r="M74" i="1"/>
  <c r="N74" i="1"/>
  <c r="O74" i="1"/>
  <c r="K298" i="1"/>
  <c r="L298" i="1"/>
  <c r="M298" i="1"/>
  <c r="N298" i="1"/>
  <c r="O298" i="1"/>
  <c r="K296" i="1"/>
  <c r="L296" i="1"/>
  <c r="M296" i="1"/>
  <c r="N296" i="1"/>
  <c r="O296" i="1"/>
  <c r="K151" i="1"/>
  <c r="L151" i="1"/>
  <c r="M151" i="1"/>
  <c r="N151" i="1"/>
  <c r="O151" i="1"/>
  <c r="K123" i="1"/>
  <c r="L123" i="1"/>
  <c r="M123" i="1"/>
  <c r="N123" i="1"/>
  <c r="O123" i="1"/>
  <c r="K234" i="1"/>
  <c r="L234" i="1"/>
  <c r="M234" i="1"/>
  <c r="N234" i="1"/>
  <c r="O234" i="1"/>
  <c r="K173" i="1"/>
  <c r="L173" i="1"/>
  <c r="M173" i="1"/>
  <c r="N173" i="1"/>
  <c r="O173" i="1"/>
  <c r="K35" i="1"/>
  <c r="L35" i="1"/>
  <c r="M35" i="1"/>
  <c r="N35" i="1"/>
  <c r="O35" i="1"/>
  <c r="K160" i="1"/>
  <c r="L160" i="1"/>
  <c r="M160" i="1"/>
  <c r="N160" i="1"/>
  <c r="O160" i="1"/>
  <c r="K130" i="1"/>
  <c r="L130" i="1"/>
  <c r="M130" i="1"/>
  <c r="N130" i="1"/>
  <c r="O130" i="1"/>
  <c r="K47" i="1"/>
  <c r="L47" i="1"/>
  <c r="M47" i="1"/>
  <c r="N47" i="1"/>
  <c r="O47" i="1"/>
  <c r="K221" i="1"/>
  <c r="L221" i="1"/>
  <c r="M221" i="1"/>
  <c r="N221" i="1"/>
  <c r="O221" i="1"/>
  <c r="K99" i="1"/>
  <c r="L99" i="1"/>
  <c r="M99" i="1"/>
  <c r="N99" i="1"/>
  <c r="O99" i="1"/>
  <c r="K100" i="1"/>
  <c r="L100" i="1"/>
  <c r="M100" i="1"/>
  <c r="N100" i="1"/>
  <c r="O100" i="1"/>
  <c r="K139" i="1"/>
  <c r="L139" i="1"/>
  <c r="M139" i="1"/>
  <c r="N139" i="1"/>
  <c r="O139" i="1"/>
  <c r="K114" i="1"/>
  <c r="L114" i="1"/>
  <c r="M114" i="1"/>
  <c r="N114" i="1"/>
  <c r="O114" i="1"/>
  <c r="K179" i="1"/>
  <c r="L179" i="1"/>
  <c r="M179" i="1"/>
  <c r="N179" i="1"/>
  <c r="O179" i="1"/>
  <c r="K274" i="1"/>
  <c r="L274" i="1"/>
  <c r="M274" i="1"/>
  <c r="N274" i="1"/>
  <c r="O274" i="1"/>
  <c r="K307" i="1"/>
  <c r="L307" i="1"/>
  <c r="M307" i="1"/>
  <c r="N307" i="1"/>
  <c r="O307" i="1"/>
  <c r="K111" i="1"/>
  <c r="L111" i="1"/>
  <c r="M111" i="1"/>
  <c r="N111" i="1"/>
  <c r="O111" i="1"/>
  <c r="K102" i="1"/>
  <c r="L102" i="1"/>
  <c r="M102" i="1"/>
  <c r="N102" i="1"/>
  <c r="O102" i="1"/>
  <c r="K84" i="1"/>
  <c r="L84" i="1"/>
  <c r="M84" i="1"/>
  <c r="N84" i="1"/>
  <c r="O84" i="1"/>
  <c r="K248" i="1"/>
  <c r="L248" i="1"/>
  <c r="M248" i="1"/>
  <c r="N248" i="1"/>
  <c r="O248" i="1"/>
  <c r="K148" i="1"/>
  <c r="L148" i="1"/>
  <c r="M148" i="1"/>
  <c r="N148" i="1"/>
  <c r="O148" i="1"/>
  <c r="K350" i="1"/>
  <c r="L350" i="1"/>
  <c r="M350" i="1"/>
  <c r="N350" i="1"/>
  <c r="O350" i="1"/>
  <c r="K166" i="1"/>
  <c r="L166" i="1"/>
  <c r="M166" i="1"/>
  <c r="N166" i="1"/>
  <c r="O166" i="1"/>
  <c r="K81" i="1"/>
  <c r="L81" i="1"/>
  <c r="M81" i="1"/>
  <c r="N81" i="1"/>
  <c r="O81" i="1"/>
  <c r="K344" i="1"/>
  <c r="L344" i="1"/>
  <c r="M344" i="1"/>
  <c r="N344" i="1"/>
  <c r="O344" i="1"/>
  <c r="K11" i="1"/>
  <c r="L11" i="1"/>
  <c r="M11" i="1"/>
  <c r="N11" i="1"/>
  <c r="O11" i="1"/>
  <c r="K222" i="1"/>
  <c r="L222" i="1"/>
  <c r="M222" i="1"/>
  <c r="N222" i="1"/>
  <c r="O222" i="1"/>
  <c r="K204" i="1"/>
  <c r="L204" i="1"/>
  <c r="M204" i="1"/>
  <c r="N204" i="1"/>
  <c r="O204" i="1"/>
  <c r="K134" i="1"/>
  <c r="L134" i="1"/>
  <c r="M134" i="1"/>
  <c r="N134" i="1"/>
  <c r="O134" i="1"/>
  <c r="K80" i="1"/>
  <c r="L80" i="1"/>
  <c r="M80" i="1"/>
  <c r="N80" i="1"/>
  <c r="O80" i="1"/>
  <c r="K317" i="1"/>
  <c r="L317" i="1"/>
  <c r="M317" i="1"/>
  <c r="N317" i="1"/>
  <c r="O317" i="1"/>
  <c r="K39" i="1"/>
  <c r="L39" i="1"/>
  <c r="M39" i="1"/>
  <c r="N39" i="1"/>
  <c r="O39" i="1"/>
  <c r="M7" i="1"/>
  <c r="L363" i="1"/>
  <c r="M363" i="1"/>
  <c r="N7" i="1"/>
  <c r="O7" i="1"/>
  <c r="N363" i="1"/>
  <c r="O363" i="1"/>
  <c r="P363" i="1"/>
  <c r="P47" i="1"/>
  <c r="P130" i="1"/>
  <c r="P107" i="1"/>
  <c r="P309" i="1"/>
  <c r="P189" i="1"/>
  <c r="P179" i="1"/>
  <c r="P143" i="1"/>
  <c r="P162" i="1"/>
  <c r="P99" i="1"/>
  <c r="P221" i="1"/>
  <c r="P157" i="1"/>
  <c r="P300" i="1"/>
  <c r="P154" i="1"/>
  <c r="P277" i="1"/>
  <c r="P170" i="1"/>
  <c r="P283" i="1"/>
  <c r="P231" i="1"/>
  <c r="P171" i="1"/>
  <c r="P211" i="1"/>
  <c r="P127" i="1"/>
  <c r="P219" i="1"/>
  <c r="P37" i="1"/>
  <c r="P46" i="1"/>
  <c r="P136" i="1"/>
  <c r="P161" i="1"/>
  <c r="P20" i="1"/>
  <c r="P220" i="1"/>
  <c r="P29" i="1"/>
  <c r="P51" i="1"/>
  <c r="P217" i="1"/>
  <c r="P124" i="1"/>
  <c r="P278" i="1"/>
  <c r="P346" i="1"/>
  <c r="P108" i="1"/>
  <c r="P192" i="1"/>
  <c r="P252" i="1"/>
  <c r="P196" i="1"/>
  <c r="P239" i="1"/>
  <c r="P163" i="1"/>
  <c r="P145" i="1"/>
  <c r="P55" i="1"/>
  <c r="P289" i="1"/>
  <c r="P25" i="1"/>
  <c r="P21" i="1"/>
  <c r="P105" i="1"/>
  <c r="P279" i="1"/>
  <c r="P18" i="1"/>
  <c r="P230" i="1"/>
  <c r="P342" i="1"/>
  <c r="P195" i="1"/>
  <c r="P303" i="1"/>
  <c r="P202" i="1"/>
  <c r="P85" i="1"/>
  <c r="P310" i="1"/>
  <c r="P156" i="1"/>
  <c r="P207" i="1"/>
  <c r="P144" i="1"/>
  <c r="P354" i="1"/>
  <c r="P92" i="1"/>
  <c r="P250" i="1"/>
  <c r="P249" i="1"/>
  <c r="P66" i="1"/>
  <c r="P198" i="1"/>
  <c r="P158" i="1"/>
  <c r="P254" i="1"/>
  <c r="P353" i="1"/>
  <c r="P308" i="1"/>
  <c r="P263" i="1"/>
  <c r="P316" i="1"/>
  <c r="P215" i="1"/>
  <c r="P360" i="1"/>
  <c r="P256" i="1"/>
  <c r="P106" i="1"/>
  <c r="P117" i="1"/>
  <c r="P355" i="1"/>
  <c r="P261" i="1"/>
  <c r="P88" i="1"/>
  <c r="P335" i="1"/>
  <c r="P246" i="1"/>
  <c r="P116" i="1"/>
  <c r="P236" i="1"/>
  <c r="P326" i="1"/>
  <c r="P253" i="1"/>
  <c r="P311" i="1"/>
  <c r="P313" i="1"/>
  <c r="P247" i="1"/>
  <c r="P148" i="1"/>
  <c r="P344" i="1"/>
  <c r="P134" i="1"/>
  <c r="P321" i="1"/>
  <c r="P292" i="1"/>
  <c r="P166" i="1"/>
  <c r="P307" i="1"/>
  <c r="P234" i="1"/>
  <c r="P182" i="1"/>
  <c r="P57" i="1"/>
  <c r="P186" i="1"/>
  <c r="P160" i="1"/>
  <c r="P213" i="1"/>
  <c r="P184" i="1"/>
  <c r="P74" i="1"/>
  <c r="P173" i="1"/>
  <c r="P146" i="1"/>
  <c r="P227" i="1"/>
  <c r="P266" i="1"/>
  <c r="P345" i="1"/>
  <c r="P48" i="1"/>
  <c r="P243" i="1"/>
  <c r="P242" i="1"/>
  <c r="P33" i="1"/>
  <c r="P147" i="1"/>
  <c r="P267" i="1"/>
  <c r="P62" i="1"/>
  <c r="P294" i="1"/>
  <c r="P86" i="1"/>
  <c r="P167" i="1"/>
  <c r="P27" i="1"/>
  <c r="P120" i="1"/>
  <c r="P201" i="1"/>
  <c r="P128" i="1"/>
  <c r="P26" i="1"/>
  <c r="P8" i="1"/>
  <c r="P320" i="1"/>
  <c r="P331" i="1"/>
  <c r="P251" i="1"/>
  <c r="P98" i="1"/>
  <c r="P59" i="1"/>
  <c r="P259" i="1"/>
  <c r="P288" i="1"/>
  <c r="P352" i="1"/>
  <c r="P22" i="1"/>
  <c r="P293" i="1"/>
  <c r="P164" i="1"/>
  <c r="P17" i="1"/>
  <c r="P129" i="1"/>
  <c r="P325" i="1"/>
  <c r="P185" i="1"/>
  <c r="P225" i="1"/>
  <c r="P68" i="1"/>
  <c r="P200" i="1"/>
  <c r="P191" i="1"/>
  <c r="P265" i="1"/>
  <c r="P301" i="1"/>
  <c r="P58" i="1"/>
  <c r="P131" i="1"/>
  <c r="P159" i="1"/>
  <c r="P28" i="1"/>
  <c r="P322" i="1"/>
  <c r="P36" i="1"/>
  <c r="P337" i="1"/>
  <c r="P238" i="1"/>
  <c r="P348" i="1"/>
  <c r="P287" i="1"/>
  <c r="P112" i="1"/>
  <c r="P334" i="1"/>
  <c r="P89" i="1"/>
  <c r="P193" i="1"/>
  <c r="P24" i="1"/>
  <c r="P137" i="1"/>
  <c r="P260" i="1"/>
  <c r="P172" i="1"/>
  <c r="P126" i="1"/>
  <c r="P176" i="1"/>
  <c r="P328" i="1"/>
  <c r="P272" i="1"/>
  <c r="P135" i="1"/>
  <c r="P119" i="1"/>
  <c r="P330" i="1"/>
  <c r="P340" i="1"/>
  <c r="P304" i="1"/>
  <c r="P297" i="1"/>
  <c r="P10" i="1"/>
  <c r="P357" i="1"/>
  <c r="P209" i="1"/>
  <c r="P23" i="1"/>
  <c r="P276" i="1"/>
  <c r="P102" i="1"/>
  <c r="P350" i="1"/>
  <c r="P11" i="1"/>
  <c r="P80" i="1"/>
  <c r="P286" i="1"/>
  <c r="P49" i="1"/>
  <c r="P222" i="1"/>
  <c r="P274" i="1"/>
  <c r="P298" i="1"/>
  <c r="P229" i="1"/>
  <c r="P155" i="1"/>
  <c r="P52" i="1"/>
  <c r="P123" i="1"/>
  <c r="P32" i="1"/>
  <c r="P203" i="1"/>
  <c r="P111" i="1"/>
  <c r="P296" i="1"/>
  <c r="P73" i="1"/>
  <c r="P178" i="1"/>
  <c r="P233" i="1"/>
  <c r="P50" i="1"/>
  <c r="P153" i="1"/>
  <c r="P53" i="1"/>
  <c r="P347" i="1"/>
  <c r="P45" i="1"/>
  <c r="P244" i="1"/>
  <c r="P79" i="1"/>
  <c r="P183" i="1"/>
  <c r="P224" i="1"/>
  <c r="P280" i="1"/>
  <c r="P118" i="1"/>
  <c r="P356" i="1"/>
  <c r="P305" i="1"/>
  <c r="P327" i="1"/>
  <c r="P361" i="1"/>
  <c r="P121" i="1"/>
  <c r="P14" i="1"/>
  <c r="P218" i="1"/>
  <c r="P60" i="1"/>
  <c r="P338" i="1"/>
  <c r="P271" i="1"/>
  <c r="P97" i="1"/>
  <c r="P141" i="1"/>
  <c r="P110" i="1"/>
  <c r="P323" i="1"/>
  <c r="P295" i="1"/>
  <c r="P255" i="1"/>
  <c r="P13" i="1"/>
  <c r="P282" i="1"/>
  <c r="P190" i="1"/>
  <c r="P262" i="1"/>
  <c r="P270" i="1"/>
  <c r="P257" i="1"/>
  <c r="P76" i="1"/>
  <c r="P30" i="1"/>
  <c r="P72" i="1"/>
  <c r="P41" i="1"/>
  <c r="P199" i="1"/>
  <c r="P95" i="1"/>
  <c r="P83" i="1"/>
  <c r="P181" i="1"/>
  <c r="P336" i="1"/>
  <c r="P223" i="1"/>
  <c r="P91" i="1"/>
  <c r="P232" i="1"/>
  <c r="P285" i="1"/>
  <c r="P349" i="1"/>
  <c r="P71" i="1"/>
  <c r="P54" i="1"/>
  <c r="P70" i="1"/>
  <c r="P333" i="1"/>
  <c r="P152" i="1"/>
  <c r="P216" i="1"/>
  <c r="P35" i="1"/>
  <c r="P40" i="1"/>
  <c r="P329" i="1"/>
  <c r="P226" i="1"/>
  <c r="P339" i="1"/>
  <c r="P284" i="1"/>
  <c r="P94" i="1"/>
  <c r="P291" i="1"/>
  <c r="P240" i="1"/>
  <c r="P63" i="1"/>
  <c r="P42" i="1"/>
  <c r="P150" i="1"/>
  <c r="P104" i="1"/>
  <c r="P332" i="1"/>
  <c r="P281" i="1"/>
  <c r="P84" i="1"/>
  <c r="P317" i="1"/>
  <c r="P100" i="1"/>
  <c r="P82" i="1"/>
  <c r="P187" i="1"/>
  <c r="P197" i="1"/>
  <c r="P139" i="1"/>
  <c r="P168" i="1"/>
  <c r="P138" i="1"/>
  <c r="P194" i="1"/>
  <c r="P114" i="1"/>
  <c r="P315" i="1"/>
  <c r="P245" i="1"/>
  <c r="P312" i="1"/>
  <c r="P165" i="1"/>
  <c r="P258" i="1"/>
  <c r="P75" i="1"/>
  <c r="P174" i="1"/>
  <c r="P290" i="1"/>
  <c r="P64" i="1"/>
  <c r="P208" i="1"/>
  <c r="P113" i="1"/>
  <c r="P299" i="1"/>
  <c r="P269" i="1"/>
  <c r="P341" i="1"/>
  <c r="P109" i="1"/>
  <c r="P319" i="1"/>
  <c r="P19" i="1"/>
  <c r="P318" i="1"/>
  <c r="P15" i="1"/>
  <c r="P169" i="1"/>
  <c r="P359" i="1"/>
  <c r="P65" i="1"/>
  <c r="P103" i="1"/>
  <c r="P132" i="1"/>
  <c r="P362" i="1"/>
  <c r="P87" i="1"/>
  <c r="P78" i="1"/>
  <c r="P31" i="1"/>
  <c r="P275" i="1"/>
  <c r="P115" i="1"/>
  <c r="P149" i="1"/>
  <c r="P142" i="1"/>
  <c r="P273" i="1"/>
  <c r="P314" i="1"/>
  <c r="P180" i="1"/>
  <c r="P67" i="1"/>
  <c r="P324" i="1"/>
  <c r="P9" i="1"/>
  <c r="P101" i="1"/>
  <c r="P61" i="1"/>
  <c r="P358" i="1"/>
  <c r="P34" i="1"/>
  <c r="P133" i="1"/>
  <c r="P306" i="1"/>
  <c r="P38" i="1"/>
  <c r="P90" i="1"/>
  <c r="P210" i="1"/>
  <c r="P125" i="1"/>
  <c r="P93" i="1"/>
  <c r="P214" i="1"/>
  <c r="P12" i="1"/>
  <c r="P177" i="1"/>
  <c r="P237" i="1"/>
  <c r="P16" i="1"/>
  <c r="P140" i="1"/>
  <c r="P351" i="1"/>
  <c r="P268" i="1"/>
  <c r="P302" i="1"/>
  <c r="P151" i="1"/>
  <c r="P212" i="1"/>
  <c r="P43" i="1"/>
  <c r="P264" i="1"/>
  <c r="P77" i="1"/>
  <c r="P122" i="1"/>
  <c r="P235" i="1"/>
  <c r="P44" i="1"/>
  <c r="P205" i="1"/>
  <c r="P241" i="1"/>
  <c r="P175" i="1"/>
  <c r="P228" i="1"/>
  <c r="P206" i="1"/>
  <c r="P96" i="1"/>
  <c r="P56" i="1"/>
  <c r="P188" i="1"/>
  <c r="P343" i="1"/>
  <c r="P69" i="1"/>
  <c r="P248" i="1"/>
  <c r="P81" i="1"/>
  <c r="P204" i="1"/>
  <c r="P39" i="1"/>
  <c r="P7" i="1"/>
</calcChain>
</file>

<file path=xl/sharedStrings.xml><?xml version="1.0" encoding="utf-8"?>
<sst xmlns="http://schemas.openxmlformats.org/spreadsheetml/2006/main" count="499" uniqueCount="443">
  <si>
    <t>Nr</t>
  </si>
  <si>
    <t>Kommunenavn</t>
  </si>
  <si>
    <t>Skatter</t>
  </si>
  <si>
    <t>Skatt under 90% av landsgjennomsnittet</t>
  </si>
  <si>
    <t>Skatt og netto skatteutjevning</t>
  </si>
  <si>
    <t>Nto skatteutj.</t>
  </si>
  <si>
    <t>Innb.-</t>
  </si>
  <si>
    <t>Skatt</t>
  </si>
  <si>
    <t xml:space="preserve">Skatt </t>
  </si>
  <si>
    <t>1) Finansieringstrekk</t>
  </si>
  <si>
    <t>inntektsutjevning</t>
  </si>
  <si>
    <t>Tilleggskomp med 35%</t>
  </si>
  <si>
    <t>tall pr.</t>
  </si>
  <si>
    <t xml:space="preserve">   for perioden</t>
  </si>
  <si>
    <t>Pst av</t>
  </si>
  <si>
    <t>(trekk/komp 60%)</t>
  </si>
  <si>
    <t>Brutto</t>
  </si>
  <si>
    <t>Netto 1)</t>
  </si>
  <si>
    <t xml:space="preserve">(kol 5+9) </t>
  </si>
  <si>
    <t>(kol 1+10)</t>
  </si>
  <si>
    <t>pst av</t>
  </si>
  <si>
    <t>1000 kr</t>
  </si>
  <si>
    <t>kr pr innb</t>
  </si>
  <si>
    <t>landsgj.</t>
  </si>
  <si>
    <t>kr.pr.innb.</t>
  </si>
  <si>
    <t>landsgj</t>
  </si>
  <si>
    <t>i 1000 kr</t>
  </si>
  <si>
    <t>Oslo</t>
  </si>
  <si>
    <t>Eigersund</t>
  </si>
  <si>
    <t>Stavanger</t>
  </si>
  <si>
    <t>Haugesund</t>
  </si>
  <si>
    <t>Sandnes</t>
  </si>
  <si>
    <t>Sokndal</t>
  </si>
  <si>
    <t>Lund</t>
  </si>
  <si>
    <t>Bjerkreim</t>
  </si>
  <si>
    <t>Hå</t>
  </si>
  <si>
    <t>Klepp</t>
  </si>
  <si>
    <t>Time</t>
  </si>
  <si>
    <t>Gjesdal</t>
  </si>
  <si>
    <t>Sola</t>
  </si>
  <si>
    <t>Randaberg</t>
  </si>
  <si>
    <t>Strand</t>
  </si>
  <si>
    <t>Hjelmeland</t>
  </si>
  <si>
    <t>Suldal</t>
  </si>
  <si>
    <t>Sauda</t>
  </si>
  <si>
    <t>Kvitsøy</t>
  </si>
  <si>
    <t>Bokn</t>
  </si>
  <si>
    <t>Tysvær</t>
  </si>
  <si>
    <t>Karmøy</t>
  </si>
  <si>
    <t>Utsira</t>
  </si>
  <si>
    <t>Vindafjord</t>
  </si>
  <si>
    <t>Kristiansund</t>
  </si>
  <si>
    <t>Molde</t>
  </si>
  <si>
    <t>Ålesund</t>
  </si>
  <si>
    <t>Vanylven</t>
  </si>
  <si>
    <t>Sande</t>
  </si>
  <si>
    <t>Herøy</t>
  </si>
  <si>
    <t>Ulstein</t>
  </si>
  <si>
    <t>Hareid</t>
  </si>
  <si>
    <t>Ørsta</t>
  </si>
  <si>
    <t>Stranda</t>
  </si>
  <si>
    <t>Sykkylven</t>
  </si>
  <si>
    <t>Sula</t>
  </si>
  <si>
    <t>Giske</t>
  </si>
  <si>
    <t>Vestnes</t>
  </si>
  <si>
    <t>Rauma</t>
  </si>
  <si>
    <t>Aukra</t>
  </si>
  <si>
    <t>Averøy</t>
  </si>
  <si>
    <t>Gjemnes</t>
  </si>
  <si>
    <t>Tingvoll</t>
  </si>
  <si>
    <t>Sunndal</t>
  </si>
  <si>
    <t>Surnadal</t>
  </si>
  <si>
    <t>Smøla</t>
  </si>
  <si>
    <t>Aure</t>
  </si>
  <si>
    <t>Volda</t>
  </si>
  <si>
    <t>Fjord</t>
  </si>
  <si>
    <t>Hustadvika</t>
  </si>
  <si>
    <t>Bodø</t>
  </si>
  <si>
    <t>Narvik</t>
  </si>
  <si>
    <t>Bindal</t>
  </si>
  <si>
    <t>Sømna</t>
  </si>
  <si>
    <t>Brønnøy</t>
  </si>
  <si>
    <t>Vega</t>
  </si>
  <si>
    <t>Vevelstad</t>
  </si>
  <si>
    <t>Alstahaug</t>
  </si>
  <si>
    <t>Leirfjord</t>
  </si>
  <si>
    <t>Vefsn</t>
  </si>
  <si>
    <t>Grane</t>
  </si>
  <si>
    <t>Hattfjelldal</t>
  </si>
  <si>
    <t>Dønna</t>
  </si>
  <si>
    <t>Nesna</t>
  </si>
  <si>
    <t>Hemnes</t>
  </si>
  <si>
    <t>Rana</t>
  </si>
  <si>
    <t>Lurøy</t>
  </si>
  <si>
    <t>Træna</t>
  </si>
  <si>
    <t>Rødøy</t>
  </si>
  <si>
    <t>Meløy</t>
  </si>
  <si>
    <t>Gildeskål</t>
  </si>
  <si>
    <t>Beiarn</t>
  </si>
  <si>
    <t>Saltdal</t>
  </si>
  <si>
    <t>Fauske</t>
  </si>
  <si>
    <t>Sørfold</t>
  </si>
  <si>
    <t>Steigen</t>
  </si>
  <si>
    <t>Lødingen</t>
  </si>
  <si>
    <t>Evenes</t>
  </si>
  <si>
    <t>Røst</t>
  </si>
  <si>
    <t>Værøy</t>
  </si>
  <si>
    <t>Flakstad</t>
  </si>
  <si>
    <t>Vestvågøy</t>
  </si>
  <si>
    <t>Vågan</t>
  </si>
  <si>
    <t>Hadsel</t>
  </si>
  <si>
    <t>Bø</t>
  </si>
  <si>
    <t>Øksnes</t>
  </si>
  <si>
    <t>Sortland</t>
  </si>
  <si>
    <t>Andøy</t>
  </si>
  <si>
    <t>Moskenes</t>
  </si>
  <si>
    <t>Hamarøy</t>
  </si>
  <si>
    <t>Halden</t>
  </si>
  <si>
    <t>Moss</t>
  </si>
  <si>
    <t>Sarpsborg</t>
  </si>
  <si>
    <t>Fredrikstad</t>
  </si>
  <si>
    <t>Drammen</t>
  </si>
  <si>
    <t>Kongsberg</t>
  </si>
  <si>
    <t>Ringerike</t>
  </si>
  <si>
    <t>Hvaler</t>
  </si>
  <si>
    <t>Aremark</t>
  </si>
  <si>
    <t>Marker</t>
  </si>
  <si>
    <t>Indre Østfold</t>
  </si>
  <si>
    <t>Skiptvet</t>
  </si>
  <si>
    <t>Rakkestad</t>
  </si>
  <si>
    <t>Råde</t>
  </si>
  <si>
    <t>Våler</t>
  </si>
  <si>
    <t>Vestby</t>
  </si>
  <si>
    <t>Nordre Follo</t>
  </si>
  <si>
    <t>Ås</t>
  </si>
  <si>
    <t>Frogn</t>
  </si>
  <si>
    <t>Nesodden</t>
  </si>
  <si>
    <t>Bærum</t>
  </si>
  <si>
    <t>Asker</t>
  </si>
  <si>
    <t>Aurskog-Høland</t>
  </si>
  <si>
    <t>Rælingen</t>
  </si>
  <si>
    <t>Enebakk</t>
  </si>
  <si>
    <t>Lørenskog</t>
  </si>
  <si>
    <t>Lillestrøm</t>
  </si>
  <si>
    <t>Nittedal</t>
  </si>
  <si>
    <t>Gjerdrum</t>
  </si>
  <si>
    <t>Ullensaker</t>
  </si>
  <si>
    <t>Nes</t>
  </si>
  <si>
    <t>Eidsvoll</t>
  </si>
  <si>
    <t>Nannestad</t>
  </si>
  <si>
    <t>Hurdal</t>
  </si>
  <si>
    <t>Hole</t>
  </si>
  <si>
    <t>Flå</t>
  </si>
  <si>
    <t>Nesbyen</t>
  </si>
  <si>
    <t>Gol</t>
  </si>
  <si>
    <t>Hemsedal</t>
  </si>
  <si>
    <t>Ål</t>
  </si>
  <si>
    <t>Hol</t>
  </si>
  <si>
    <t>Sigdal</t>
  </si>
  <si>
    <t>Krødsherad</t>
  </si>
  <si>
    <t>Modum</t>
  </si>
  <si>
    <t>Øvre Eiker</t>
  </si>
  <si>
    <t>Lier</t>
  </si>
  <si>
    <t>Flesberg</t>
  </si>
  <si>
    <t>Rollag</t>
  </si>
  <si>
    <t>Nore og Uvdal</t>
  </si>
  <si>
    <t>Jevnaker</t>
  </si>
  <si>
    <t>Lunner</t>
  </si>
  <si>
    <t>Kongsvinger</t>
  </si>
  <si>
    <t>Hamar</t>
  </si>
  <si>
    <t>Lillehammer</t>
  </si>
  <si>
    <t>Gjøvik</t>
  </si>
  <si>
    <t>Ringsaker</t>
  </si>
  <si>
    <t>Løten</t>
  </si>
  <si>
    <t>Stange</t>
  </si>
  <si>
    <t>Nord-Odal</t>
  </si>
  <si>
    <t>Sør-Odal</t>
  </si>
  <si>
    <t>Eidskog</t>
  </si>
  <si>
    <t>Grue</t>
  </si>
  <si>
    <t>Åsnes</t>
  </si>
  <si>
    <t>Elverum</t>
  </si>
  <si>
    <t>Trysil</t>
  </si>
  <si>
    <t>Åmot</t>
  </si>
  <si>
    <t>Stor-Elvdal</t>
  </si>
  <si>
    <t>Rendalen</t>
  </si>
  <si>
    <t>Engerdal</t>
  </si>
  <si>
    <t>Tolga</t>
  </si>
  <si>
    <t>Tynset</t>
  </si>
  <si>
    <t>Alvdal</t>
  </si>
  <si>
    <t>Folldal</t>
  </si>
  <si>
    <t>Os</t>
  </si>
  <si>
    <t>Dovre</t>
  </si>
  <si>
    <t>Lesja</t>
  </si>
  <si>
    <t>Skjåk</t>
  </si>
  <si>
    <t>Lom</t>
  </si>
  <si>
    <t>Vågå</t>
  </si>
  <si>
    <t>Nord-Fron</t>
  </si>
  <si>
    <t>Sel</t>
  </si>
  <si>
    <t>Sør-Fron</t>
  </si>
  <si>
    <t>Ringebu</t>
  </si>
  <si>
    <t>Øyer</t>
  </si>
  <si>
    <t>Gausdal</t>
  </si>
  <si>
    <t>Østre Toten</t>
  </si>
  <si>
    <t>Vestre Toten</t>
  </si>
  <si>
    <t>Gran</t>
  </si>
  <si>
    <t>Søndre Land</t>
  </si>
  <si>
    <t>Nordre Land</t>
  </si>
  <si>
    <t>Sør-Aurdal</t>
  </si>
  <si>
    <t>Etnedal</t>
  </si>
  <si>
    <t>Nord-Aurdal</t>
  </si>
  <si>
    <t>Vestre Slidre</t>
  </si>
  <si>
    <t>Øystre Slidre</t>
  </si>
  <si>
    <t>Vang</t>
  </si>
  <si>
    <t>Horten</t>
  </si>
  <si>
    <t>Holmestrand</t>
  </si>
  <si>
    <t>Tønsberg</t>
  </si>
  <si>
    <t>Sandefjord</t>
  </si>
  <si>
    <t>Larvik</t>
  </si>
  <si>
    <t>Porsgrunn</t>
  </si>
  <si>
    <t>Skien</t>
  </si>
  <si>
    <t>Notodden</t>
  </si>
  <si>
    <t>Færder</t>
  </si>
  <si>
    <t>Siljan</t>
  </si>
  <si>
    <t>Bamble</t>
  </si>
  <si>
    <t>Kragerø</t>
  </si>
  <si>
    <t>Drangedal</t>
  </si>
  <si>
    <t>Nome</t>
  </si>
  <si>
    <t>Midt-Telemark</t>
  </si>
  <si>
    <t>Tinn</t>
  </si>
  <si>
    <t>Hjartdal</t>
  </si>
  <si>
    <t>Seljord</t>
  </si>
  <si>
    <t>Kviteseid</t>
  </si>
  <si>
    <t>Nissedal</t>
  </si>
  <si>
    <t>Fyresdal</t>
  </si>
  <si>
    <t>Tokke</t>
  </si>
  <si>
    <t>Vinje</t>
  </si>
  <si>
    <t>Risør</t>
  </si>
  <si>
    <t>Grimstad</t>
  </si>
  <si>
    <t>Arendal</t>
  </si>
  <si>
    <t>Kristiansand</t>
  </si>
  <si>
    <t>Lindesnes</t>
  </si>
  <si>
    <t>Farsund</t>
  </si>
  <si>
    <t>Flekkefjord</t>
  </si>
  <si>
    <t>Gjerstad</t>
  </si>
  <si>
    <t>Vegårshei</t>
  </si>
  <si>
    <t>Tvedestrand</t>
  </si>
  <si>
    <t>Froland</t>
  </si>
  <si>
    <t>Lillesand</t>
  </si>
  <si>
    <t>Birkenes</t>
  </si>
  <si>
    <t>Åmli</t>
  </si>
  <si>
    <t>Iveland</t>
  </si>
  <si>
    <t>Evje og Hornnes</t>
  </si>
  <si>
    <t>Bygland</t>
  </si>
  <si>
    <t>Valle</t>
  </si>
  <si>
    <t>Bykle</t>
  </si>
  <si>
    <t>Vennesla</t>
  </si>
  <si>
    <t>Åseral</t>
  </si>
  <si>
    <t>Lyngdal</t>
  </si>
  <si>
    <t>Hægebostad</t>
  </si>
  <si>
    <t>Kvinesdal</t>
  </si>
  <si>
    <t>Sirdal</t>
  </si>
  <si>
    <t>Bergen</t>
  </si>
  <si>
    <t>Kinn</t>
  </si>
  <si>
    <t>Etne</t>
  </si>
  <si>
    <t>Sveio</t>
  </si>
  <si>
    <t>Bømlo</t>
  </si>
  <si>
    <t>Stord</t>
  </si>
  <si>
    <t>Fitjar</t>
  </si>
  <si>
    <t>Tysnes</t>
  </si>
  <si>
    <t>Kvinnherad</t>
  </si>
  <si>
    <t>Ullensvang</t>
  </si>
  <si>
    <t>Eidfjord</t>
  </si>
  <si>
    <t>Ulvik</t>
  </si>
  <si>
    <t>Voss</t>
  </si>
  <si>
    <t>Kvam</t>
  </si>
  <si>
    <t>Samnanger</t>
  </si>
  <si>
    <t>Bjørnafjorden</t>
  </si>
  <si>
    <t>Austevoll</t>
  </si>
  <si>
    <t>Øygarden</t>
  </si>
  <si>
    <t>Askøy</t>
  </si>
  <si>
    <t>Vaksdal</t>
  </si>
  <si>
    <t>Modalen</t>
  </si>
  <si>
    <t>Osterøy</t>
  </si>
  <si>
    <t>Alver</t>
  </si>
  <si>
    <t>Austrheim</t>
  </si>
  <si>
    <t>Fedje</t>
  </si>
  <si>
    <t>Masfjorden</t>
  </si>
  <si>
    <t>Gulen</t>
  </si>
  <si>
    <t>Solund</t>
  </si>
  <si>
    <t>Hyllestad</t>
  </si>
  <si>
    <t>Høyanger</t>
  </si>
  <si>
    <t>Vik</t>
  </si>
  <si>
    <t>Sogndal</t>
  </si>
  <si>
    <t>Aurland</t>
  </si>
  <si>
    <t>Lærdal</t>
  </si>
  <si>
    <t>Årdal</t>
  </si>
  <si>
    <t>Luster</t>
  </si>
  <si>
    <t>Askvoll</t>
  </si>
  <si>
    <t>Fjaler</t>
  </si>
  <si>
    <t>Sunnfjord</t>
  </si>
  <si>
    <t>Bremanger</t>
  </si>
  <si>
    <t>Stad</t>
  </si>
  <si>
    <t>Gloppen</t>
  </si>
  <si>
    <t>Stryn</t>
  </si>
  <si>
    <t>Trondheim</t>
  </si>
  <si>
    <t>Steinkjer</t>
  </si>
  <si>
    <t>Namsos</t>
  </si>
  <si>
    <t>Frøya</t>
  </si>
  <si>
    <t>Osen</t>
  </si>
  <si>
    <t>Oppdal</t>
  </si>
  <si>
    <t>Rennebu</t>
  </si>
  <si>
    <t>Røros</t>
  </si>
  <si>
    <t>Holtålen</t>
  </si>
  <si>
    <t>Midtre Gauldal</t>
  </si>
  <si>
    <t>Melhus</t>
  </si>
  <si>
    <t>Skaun</t>
  </si>
  <si>
    <t>Malvik</t>
  </si>
  <si>
    <t>Selbu</t>
  </si>
  <si>
    <t>Tydal</t>
  </si>
  <si>
    <t>Meråker</t>
  </si>
  <si>
    <t>Stjørdal</t>
  </si>
  <si>
    <t>Frosta</t>
  </si>
  <si>
    <t>Levanger</t>
  </si>
  <si>
    <t>Verdal</t>
  </si>
  <si>
    <t>Snåsa</t>
  </si>
  <si>
    <t>Lierne</t>
  </si>
  <si>
    <t>Røyrvik</t>
  </si>
  <si>
    <t>Namsskogan</t>
  </si>
  <si>
    <t>Grong</t>
  </si>
  <si>
    <t>Høylandet</t>
  </si>
  <si>
    <t>Overhalla</t>
  </si>
  <si>
    <t>Flatanger</t>
  </si>
  <si>
    <t>Leka</t>
  </si>
  <si>
    <t>Inderøy</t>
  </si>
  <si>
    <t>Indre Fosen</t>
  </si>
  <si>
    <t>Heim</t>
  </si>
  <si>
    <t>Hitra</t>
  </si>
  <si>
    <t>Ørland</t>
  </si>
  <si>
    <t>Åfjord</t>
  </si>
  <si>
    <t>Orkland</t>
  </si>
  <si>
    <t>Nærøysund</t>
  </si>
  <si>
    <t>Rindal</t>
  </si>
  <si>
    <t>Tromsø</t>
  </si>
  <si>
    <t>Harstad</t>
  </si>
  <si>
    <t>Alta</t>
  </si>
  <si>
    <t>Vardø</t>
  </si>
  <si>
    <t>Vadsø</t>
  </si>
  <si>
    <t>Hammerfest</t>
  </si>
  <si>
    <t>Kvæfjord</t>
  </si>
  <si>
    <t>Tjeldsund</t>
  </si>
  <si>
    <t>Ibestad</t>
  </si>
  <si>
    <t>Gratangen</t>
  </si>
  <si>
    <t>Lavangen</t>
  </si>
  <si>
    <t>Bardu</t>
  </si>
  <si>
    <t>Salangen</t>
  </si>
  <si>
    <t>Målselv</t>
  </si>
  <si>
    <t>Sørreisa</t>
  </si>
  <si>
    <t>Dyrøy</t>
  </si>
  <si>
    <t>Senja</t>
  </si>
  <si>
    <t>Balsfjord</t>
  </si>
  <si>
    <t>Karlsøy</t>
  </si>
  <si>
    <t>Lyngen</t>
  </si>
  <si>
    <t>Storfjord</t>
  </si>
  <si>
    <t>Kåfjord</t>
  </si>
  <si>
    <t>Skjervøy</t>
  </si>
  <si>
    <t>Nordreisa</t>
  </si>
  <si>
    <t>Kvænangen</t>
  </si>
  <si>
    <t>Kautokeino</t>
  </si>
  <si>
    <t>Loppa</t>
  </si>
  <si>
    <t>Hasvik</t>
  </si>
  <si>
    <t>Måsøy</t>
  </si>
  <si>
    <t>Nordkapp</t>
  </si>
  <si>
    <t>Porsanger</t>
  </si>
  <si>
    <t>Karasjok</t>
  </si>
  <si>
    <t>Lebesby</t>
  </si>
  <si>
    <t>Gamvik</t>
  </si>
  <si>
    <t>Berlevåg</t>
  </si>
  <si>
    <t>Tana</t>
  </si>
  <si>
    <t>Nesseby</t>
  </si>
  <si>
    <t>Båtsfjord</t>
  </si>
  <si>
    <t>Sør-Varanger</t>
  </si>
  <si>
    <t>Symmetrisk</t>
  </si>
  <si>
    <t>Hele landet</t>
  </si>
  <si>
    <t>i prosent</t>
  </si>
  <si>
    <t>Nr.</t>
  </si>
  <si>
    <t>Fylkeskommune</t>
  </si>
  <si>
    <t>Skatteutjevning (87,5 pst utjevning)</t>
  </si>
  <si>
    <t>Netto skatte-</t>
  </si>
  <si>
    <t>Endring fra i fjor</t>
  </si>
  <si>
    <t>utjevning for</t>
  </si>
  <si>
    <t xml:space="preserve">skatt </t>
  </si>
  <si>
    <t>1000 kr   1)</t>
  </si>
  <si>
    <t>kr pr innb.</t>
  </si>
  <si>
    <t>Januar</t>
  </si>
  <si>
    <t>Skatt 2020</t>
  </si>
  <si>
    <t>Rogaland</t>
  </si>
  <si>
    <t>Møre og Romsdal</t>
  </si>
  <si>
    <t>Nordland</t>
  </si>
  <si>
    <t>Viken</t>
  </si>
  <si>
    <t>Innlandet</t>
  </si>
  <si>
    <t>Vestfold og Telemark</t>
  </si>
  <si>
    <t>Agder</t>
  </si>
  <si>
    <t>Vestland</t>
  </si>
  <si>
    <t>Trøndelag</t>
  </si>
  <si>
    <t>Troms og Finnmark</t>
  </si>
  <si>
    <t>Netto utjevn.</t>
  </si>
  <si>
    <t>Alle tall i 1000 kr</t>
  </si>
  <si>
    <t>Kommunene</t>
  </si>
  <si>
    <t>Fylkeskommunene</t>
  </si>
  <si>
    <t>Kommuner og fylkeskommuner i alt</t>
  </si>
  <si>
    <t>Februar</t>
  </si>
  <si>
    <t>Mars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</si>
  <si>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</si>
  <si>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</si>
  <si>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</si>
  <si>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</si>
  <si>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</si>
  <si>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</si>
  <si>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</si>
  <si>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</si>
  <si>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Desember</t>
  </si>
  <si>
    <t>Pst-vis endring</t>
  </si>
  <si>
    <t>fra året før</t>
  </si>
  <si>
    <t>Analyse pr måned:</t>
  </si>
  <si>
    <t>Hele året</t>
  </si>
  <si>
    <t>Anslag NB2021</t>
  </si>
  <si>
    <t>i kr pr innb.</t>
  </si>
  <si>
    <t xml:space="preserve">Finansieringstrekk i prosent av samlet skatteinngang </t>
  </si>
  <si>
    <t>2)</t>
  </si>
  <si>
    <t>1)</t>
  </si>
  <si>
    <t>Trekk for finansiering av inntektsutjevningen - kr pr innb:</t>
  </si>
  <si>
    <t>2021   2)</t>
  </si>
  <si>
    <t>Endring fra 2020</t>
  </si>
  <si>
    <t>1.1.2021</t>
  </si>
  <si>
    <t>Skatt 2021</t>
  </si>
  <si>
    <t>Skatt og netto skatteutjevning 2021</t>
  </si>
  <si>
    <t>Folketall 1.1.2021</t>
  </si>
  <si>
    <t>februar</t>
  </si>
  <si>
    <t>februar 2021</t>
  </si>
  <si>
    <t>Utbetales/trekkes ved 4. termin rammetilskudd i april.</t>
  </si>
  <si>
    <t>endring 20-21</t>
  </si>
  <si>
    <t>Anslag RNB2021</t>
  </si>
  <si>
    <t>Anslag NB2022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</si>
</sst>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-* #,##0.00_-;\-* #,##0.00_-;_-* &quot;-&quot;??_-;_-@_-"/>
    <numFmt numFmtId="164" formatCode="_ * #,##0_ ;_ * \-#,##0_ ;_ * &quot;-&quot;??_ ;_ @_ "/>
    <numFmt numFmtId="165" formatCode="&quot;kr&quot;\ #,##0.00;&quot;kr&quot;\ \-#,##0.00"/>
    <numFmt numFmtId="166" formatCode="_ * #,##0.00000000_ ;_ * \-#,##0.00000000_ ;_ * &quot;-&quot;??_ ;_ @_ "/>
    <numFmt numFmtId="167" formatCode="0.0\ %"/>
    <numFmt numFmtId="168" formatCode="_-* #,##0_-;\-* #,##0_-;_-* &quot;-&quot;??_-;_-@_-"/>
    <numFmt numFmtId="169" formatCode="&quot; &quot;#,##0.00&quot; &quot;;&quot; -&quot;#,##0.00&quot; &quot;;&quot; -&quot;00&quot; &quot;;&quot; &quot;@&quot; &quot;"/>
    <numFmt numFmtId="170" formatCode="#,##0_ ;\-#,##0\ "/>
    <numFmt numFmtId="171" formatCode="_ * #,##0.00_ ;_ * \-#,##0.00_ ;_ * &quot;-&quot;??_ ;_ @_ "/>
    <numFmt numFmtId="172" formatCode="&quot;kr&quot;\ #,##0;&quot;kr&quot;\ \-#,##0"/>
    <numFmt numFmtId="173" formatCode="0000"/>
    <numFmt numFmtId="174" formatCode="_ * #,##0.0_ ;_ * \-#,##0.0_ ;_ * &quot;-&quot;??_ ;_ @_ "/>
    <numFmt numFmtId="175" formatCode="_(* #,##0.00_);_(* \(#,##0.00\);_(* &quot;-&quot;??_);_(@_)"/>
    <numFmt numFmtId="176" formatCode="#,##0.0000"/>
    <numFmt numFmtId="177" formatCode="#,##0.000"/>
  </numFmts>
  <fonts count="4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Tms Rmn"/>
    </font>
    <font>
      <sz val="10"/>
      <name val="MS Sans Serif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9"/>
      <name val="Times New Roman"/>
      <family val="1"/>
    </font>
    <font>
      <b/>
      <sz val="9"/>
      <name val="Times New Roman"/>
      <family val="1"/>
    </font>
    <font>
      <sz val="11"/>
      <color rgb="FF0070C0"/>
      <name val="Calibri"/>
      <family val="2"/>
      <scheme val="minor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10"/>
      <color rgb="FFFF0000"/>
      <name val="DepCentury Old Style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9"/>
      <name val="Arial"/>
      <family val="2"/>
    </font>
    <font>
      <i/>
      <sz val="9"/>
      <name val="Times New Roman"/>
      <family val="1"/>
    </font>
    <font>
      <sz val="10"/>
      <color rgb="FFFF0000"/>
      <name val="Arial"/>
      <family val="2"/>
    </font>
    <font>
      <sz val="8"/>
      <name val="Arial"/>
      <family val="2"/>
    </font>
    <font>
      <sz val="11"/>
      <name val="Times New Roman"/>
      <family val="1"/>
    </font>
    <font>
      <b/>
      <sz val="9"/>
      <color indexed="10"/>
      <name val="Times New Roman"/>
      <family val="1"/>
    </font>
    <font>
      <b/>
      <sz val="9"/>
      <name val="Arial"/>
      <family val="2"/>
    </font>
    <font>
      <b/>
      <sz val="9"/>
      <color rgb="FFFF0000"/>
      <name val="Times New Roman"/>
      <family val="1"/>
    </font>
    <font>
      <b/>
      <sz val="10"/>
      <color indexed="10"/>
      <name val="Arial"/>
      <family val="2"/>
    </font>
    <font>
      <b/>
      <sz val="10"/>
      <color indexed="10"/>
      <name val="Times New Roman"/>
      <family val="1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sz val="11"/>
      <color rgb="FF00B05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 Light"/>
      <family val="2"/>
      <scheme val="major"/>
    </font>
    <font>
      <b/>
      <sz val="11"/>
      <name val="Calibri Light"/>
      <family val="2"/>
      <scheme val="major"/>
    </font>
    <font>
      <i/>
      <sz val="11"/>
      <name val="Calibri Light"/>
      <family val="2"/>
      <scheme val="major"/>
    </font>
    <font>
      <sz val="11"/>
      <color rgb="FFFF0000"/>
      <name val="Calibri Light"/>
      <family val="2"/>
      <scheme val="major"/>
    </font>
    <font>
      <sz val="11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b/>
      <sz val="9"/>
      <name val="Calibri Light"/>
      <family val="2"/>
      <scheme val="major"/>
    </font>
    <font>
      <sz val="10"/>
      <color rgb="FF000000"/>
      <name val="Calibri Light"/>
      <family val="2"/>
      <scheme val="major"/>
    </font>
    <font>
      <sz val="10"/>
      <name val="Calibri Light"/>
      <family val="2"/>
      <scheme val="major"/>
    </font>
    <font>
      <sz val="10"/>
      <color theme="1"/>
      <name val="Calibri Light"/>
      <family val="2"/>
      <scheme val="major"/>
    </font>
    <font>
      <b/>
      <sz val="11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gray0625"/>
    </fill>
    <fill>
      <patternFill patternType="gray0625">
        <bgColor rgb="FFCCFFCC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gray0625">
        <bgColor theme="2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gray0625">
        <bgColor theme="6" tint="0.79998168889431442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C1C1C1"/>
      </right>
      <top/>
      <bottom style="thin">
        <color rgb="FFC1C1C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" fontId="4" fillId="0" borderId="0" applyFont="0" applyFill="0" applyBorder="0" applyAlignment="0" applyProtection="0"/>
    <xf numFmtId="0" fontId="5" fillId="0" borderId="0"/>
    <xf numFmtId="9" fontId="1" fillId="0" borderId="0" applyFont="0" applyFill="0" applyBorder="0" applyAlignment="0" applyProtection="0"/>
    <xf numFmtId="0" fontId="12" fillId="0" borderId="0"/>
    <xf numFmtId="169" fontId="12" fillId="0" borderId="0" applyFont="0" applyFill="0" applyBorder="0" applyAlignment="0" applyProtection="0"/>
    <xf numFmtId="0" fontId="13" fillId="0" borderId="0" applyNumberFormat="0" applyBorder="0" applyProtection="0"/>
    <xf numFmtId="0" fontId="3" fillId="0" borderId="0"/>
    <xf numFmtId="171" fontId="5" fillId="0" borderId="0" applyFont="0" applyFill="0" applyBorder="0" applyAlignment="0" applyProtection="0"/>
    <xf numFmtId="175" fontId="5" fillId="0" borderId="0" applyFont="0" applyFill="0" applyBorder="0" applyAlignment="0" applyProtection="0"/>
    <xf numFmtId="0" fontId="1" fillId="0" borderId="0"/>
    <xf numFmtId="175" fontId="5" fillId="0" borderId="0" applyFont="0" applyFill="0" applyBorder="0" applyAlignment="0" applyProtection="0"/>
  </cellStyleXfs>
  <cellXfs count="260">
    <xf numFmtId="0" fontId="0" fillId="0" borderId="0" xfId="0"/>
    <xf numFmtId="3" fontId="0" fillId="0" borderId="0" xfId="0" applyNumberFormat="1"/>
    <xf numFmtId="0" fontId="6" fillId="0" borderId="1" xfId="2" applyFont="1" applyBorder="1" applyAlignment="1">
      <alignment horizontal="left"/>
    </xf>
    <xf numFmtId="0" fontId="6" fillId="0" borderId="0" xfId="2" applyFont="1" applyBorder="1"/>
    <xf numFmtId="0" fontId="6" fillId="0" borderId="0" xfId="2" applyFont="1" applyBorder="1" applyAlignment="1">
      <alignment horizontal="centerContinuous"/>
    </xf>
    <xf numFmtId="0" fontId="7" fillId="0" borderId="0" xfId="2" applyFont="1" applyBorder="1" applyAlignment="1">
      <alignment horizontal="center"/>
    </xf>
    <xf numFmtId="0" fontId="6" fillId="0" borderId="0" xfId="2" applyFont="1" applyBorder="1" applyAlignment="1">
      <alignment horizontal="right"/>
    </xf>
    <xf numFmtId="0" fontId="8" fillId="3" borderId="3" xfId="2" applyFont="1" applyFill="1" applyBorder="1" applyAlignment="1">
      <alignment horizontal="right"/>
    </xf>
    <xf numFmtId="0" fontId="8" fillId="3" borderId="3" xfId="2" applyFont="1" applyFill="1" applyBorder="1" applyAlignment="1">
      <alignment horizontal="center"/>
    </xf>
    <xf numFmtId="164" fontId="0" fillId="0" borderId="0" xfId="0" applyNumberFormat="1"/>
    <xf numFmtId="167" fontId="0" fillId="0" borderId="0" xfId="5" applyNumberFormat="1" applyFont="1"/>
    <xf numFmtId="164" fontId="6" fillId="0" borderId="0" xfId="1" applyNumberFormat="1" applyFont="1"/>
    <xf numFmtId="3" fontId="0" fillId="0" borderId="0" xfId="0" applyNumberFormat="1" applyFill="1" applyBorder="1"/>
    <xf numFmtId="0" fontId="0" fillId="0" borderId="0" xfId="0" applyFill="1" applyBorder="1"/>
    <xf numFmtId="1" fontId="0" fillId="0" borderId="0" xfId="0" applyNumberFormat="1" applyFill="1" applyBorder="1"/>
    <xf numFmtId="0" fontId="0" fillId="0" borderId="0" xfId="0" applyFill="1"/>
    <xf numFmtId="3" fontId="0" fillId="0" borderId="0" xfId="0" applyNumberFormat="1" applyFill="1"/>
    <xf numFmtId="0" fontId="17" fillId="0" borderId="0" xfId="0" applyFont="1" applyAlignment="1">
      <alignment horizontal="center"/>
    </xf>
    <xf numFmtId="0" fontId="18" fillId="3" borderId="3" xfId="2" applyFont="1" applyFill="1" applyBorder="1" applyAlignment="1">
      <alignment horizontal="center"/>
    </xf>
    <xf numFmtId="0" fontId="9" fillId="0" borderId="0" xfId="2" applyFont="1" applyBorder="1" applyAlignment="1"/>
    <xf numFmtId="0" fontId="18" fillId="0" borderId="0" xfId="2" applyFont="1" applyBorder="1" applyAlignment="1">
      <alignment horizontal="right"/>
    </xf>
    <xf numFmtId="0" fontId="15" fillId="0" borderId="0" xfId="2" applyFont="1"/>
    <xf numFmtId="0" fontId="16" fillId="0" borderId="0" xfId="2" applyFont="1" applyFill="1"/>
    <xf numFmtId="0" fontId="19" fillId="8" borderId="0" xfId="0" applyFont="1" applyFill="1"/>
    <xf numFmtId="0" fontId="17" fillId="0" borderId="0" xfId="0" applyFont="1"/>
    <xf numFmtId="173" fontId="9" fillId="0" borderId="0" xfId="2" applyNumberFormat="1" applyFont="1" applyBorder="1"/>
    <xf numFmtId="0" fontId="9" fillId="0" borderId="0" xfId="2" applyFont="1" applyBorder="1"/>
    <xf numFmtId="0" fontId="0" fillId="8" borderId="0" xfId="0" applyFont="1" applyFill="1"/>
    <xf numFmtId="164" fontId="17" fillId="0" borderId="0" xfId="0" applyNumberFormat="1" applyFont="1"/>
    <xf numFmtId="0" fontId="10" fillId="0" borderId="4" xfId="2" applyFont="1" applyBorder="1"/>
    <xf numFmtId="0" fontId="9" fillId="0" borderId="4" xfId="2" applyFont="1" applyBorder="1"/>
    <xf numFmtId="3" fontId="0" fillId="8" borderId="4" xfId="0" applyNumberFormat="1" applyFont="1" applyFill="1" applyBorder="1"/>
    <xf numFmtId="164" fontId="17" fillId="0" borderId="4" xfId="0" applyNumberFormat="1" applyFont="1" applyBorder="1"/>
    <xf numFmtId="164" fontId="0" fillId="0" borderId="4" xfId="0" applyNumberFormat="1" applyBorder="1"/>
    <xf numFmtId="1" fontId="6" fillId="0" borderId="0" xfId="9" applyNumberFormat="1" applyFont="1"/>
    <xf numFmtId="0" fontId="6" fillId="0" borderId="0" xfId="9" applyFont="1"/>
    <xf numFmtId="0" fontId="17" fillId="0" borderId="0" xfId="0" applyFont="1" applyFill="1" applyBorder="1" applyAlignment="1">
      <alignment horizontal="center"/>
    </xf>
    <xf numFmtId="0" fontId="18" fillId="0" borderId="0" xfId="2" applyFont="1" applyFill="1" applyBorder="1" applyAlignment="1">
      <alignment horizontal="center"/>
    </xf>
    <xf numFmtId="0" fontId="17" fillId="0" borderId="0" xfId="0" applyFont="1" applyFill="1" applyBorder="1"/>
    <xf numFmtId="164" fontId="0" fillId="0" borderId="0" xfId="0" applyNumberFormat="1" applyFill="1" applyBorder="1"/>
    <xf numFmtId="164" fontId="17" fillId="0" borderId="0" xfId="0" applyNumberFormat="1" applyFont="1" applyFill="1" applyBorder="1"/>
    <xf numFmtId="3" fontId="17" fillId="0" borderId="0" xfId="0" applyNumberFormat="1" applyFont="1" applyFill="1" applyBorder="1"/>
    <xf numFmtId="164" fontId="21" fillId="0" borderId="1" xfId="1" applyNumberFormat="1" applyFont="1" applyBorder="1"/>
    <xf numFmtId="0" fontId="0" fillId="0" borderId="1" xfId="0" applyBorder="1" applyAlignment="1">
      <alignment horizontal="center"/>
    </xf>
    <xf numFmtId="0" fontId="0" fillId="0" borderId="3" xfId="0" applyBorder="1"/>
    <xf numFmtId="0" fontId="21" fillId="0" borderId="3" xfId="0" applyFont="1" applyBorder="1" applyAlignment="1">
      <alignment horizontal="center"/>
    </xf>
    <xf numFmtId="164" fontId="19" fillId="0" borderId="0" xfId="0" applyNumberFormat="1" applyFont="1"/>
    <xf numFmtId="164" fontId="9" fillId="0" borderId="0" xfId="11" applyNumberFormat="1" applyFont="1"/>
    <xf numFmtId="164" fontId="9" fillId="0" borderId="0" xfId="1" applyNumberFormat="1" applyFont="1" applyBorder="1"/>
    <xf numFmtId="164" fontId="22" fillId="0" borderId="0" xfId="11" applyNumberFormat="1" applyFont="1"/>
    <xf numFmtId="164" fontId="23" fillId="0" borderId="0" xfId="0" applyNumberFormat="1" applyFont="1"/>
    <xf numFmtId="164" fontId="22" fillId="0" borderId="0" xfId="1" applyNumberFormat="1" applyFont="1"/>
    <xf numFmtId="164" fontId="24" fillId="0" borderId="0" xfId="1" applyNumberFormat="1" applyFont="1" applyBorder="1"/>
    <xf numFmtId="10" fontId="17" fillId="0" borderId="0" xfId="5" applyNumberFormat="1" applyFont="1"/>
    <xf numFmtId="164" fontId="0" fillId="0" borderId="1" xfId="0" applyNumberFormat="1" applyBorder="1"/>
    <xf numFmtId="167" fontId="0" fillId="0" borderId="0" xfId="0" applyNumberFormat="1"/>
    <xf numFmtId="167" fontId="9" fillId="0" borderId="0" xfId="5" applyNumberFormat="1" applyFont="1"/>
    <xf numFmtId="0" fontId="25" fillId="0" borderId="0" xfId="0" applyFont="1"/>
    <xf numFmtId="3" fontId="26" fillId="0" borderId="0" xfId="0" applyNumberFormat="1" applyFont="1"/>
    <xf numFmtId="164" fontId="9" fillId="0" borderId="0" xfId="1" applyNumberFormat="1" applyFont="1" applyAlignment="1">
      <alignment horizontal="center"/>
    </xf>
    <xf numFmtId="0" fontId="21" fillId="0" borderId="0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167" fontId="0" fillId="0" borderId="1" xfId="5" applyNumberFormat="1" applyFont="1" applyBorder="1"/>
    <xf numFmtId="164" fontId="0" fillId="0" borderId="0" xfId="0" applyNumberFormat="1" applyBorder="1"/>
    <xf numFmtId="167" fontId="0" fillId="0" borderId="0" xfId="5" applyNumberFormat="1" applyFont="1" applyBorder="1"/>
    <xf numFmtId="164" fontId="0" fillId="0" borderId="3" xfId="0" applyNumberFormat="1" applyBorder="1"/>
    <xf numFmtId="167" fontId="0" fillId="0" borderId="3" xfId="5" applyNumberFormat="1" applyFont="1" applyBorder="1"/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Font="1" applyFill="1"/>
    <xf numFmtId="3" fontId="6" fillId="0" borderId="0" xfId="11" applyNumberFormat="1" applyFont="1" applyFill="1"/>
    <xf numFmtId="3" fontId="6" fillId="0" borderId="0" xfId="0" applyNumberFormat="1" applyFont="1" applyFill="1" applyBorder="1"/>
    <xf numFmtId="3" fontId="6" fillId="0" borderId="0" xfId="0" applyNumberFormat="1" applyFont="1" applyFill="1" applyBorder="1" applyAlignment="1">
      <alignment horizontal="right"/>
    </xf>
    <xf numFmtId="0" fontId="1" fillId="0" borderId="0" xfId="0" applyFont="1"/>
    <xf numFmtId="3" fontId="2" fillId="0" borderId="0" xfId="11" applyNumberFormat="1" applyFont="1" applyFill="1"/>
    <xf numFmtId="3" fontId="6" fillId="0" borderId="0" xfId="1" applyNumberFormat="1" applyFont="1" applyFill="1"/>
    <xf numFmtId="3" fontId="2" fillId="0" borderId="0" xfId="1" applyNumberFormat="1" applyFont="1" applyFill="1"/>
    <xf numFmtId="3" fontId="6" fillId="0" borderId="0" xfId="12" applyNumberFormat="1" applyFont="1" applyBorder="1"/>
    <xf numFmtId="164" fontId="6" fillId="0" borderId="0" xfId="12" applyNumberFormat="1" applyFont="1" applyBorder="1"/>
    <xf numFmtId="164" fontId="6" fillId="0" borderId="0" xfId="1" applyNumberFormat="1" applyFont="1" applyFill="1"/>
    <xf numFmtId="3" fontId="6" fillId="0" borderId="0" xfId="13" applyNumberFormat="1" applyFont="1" applyFill="1"/>
    <xf numFmtId="3" fontId="28" fillId="11" borderId="5" xfId="0" applyNumberFormat="1" applyFont="1" applyFill="1" applyBorder="1" applyAlignment="1" applyProtection="1">
      <alignment horizontal="right" wrapText="1"/>
    </xf>
    <xf numFmtId="3" fontId="2" fillId="0" borderId="0" xfId="13" applyNumberFormat="1" applyFont="1" applyFill="1"/>
    <xf numFmtId="164" fontId="6" fillId="0" borderId="0" xfId="11" applyNumberFormat="1" applyFont="1" applyFill="1"/>
    <xf numFmtId="3" fontId="1" fillId="12" borderId="0" xfId="1" applyNumberFormat="1" applyFont="1" applyFill="1"/>
    <xf numFmtId="3" fontId="1" fillId="0" borderId="0" xfId="1" applyNumberFormat="1" applyFont="1" applyFill="1"/>
    <xf numFmtId="164" fontId="27" fillId="0" borderId="6" xfId="1" applyNumberFormat="1" applyFont="1" applyBorder="1"/>
    <xf numFmtId="164" fontId="1" fillId="0" borderId="0" xfId="1" applyNumberFormat="1" applyFont="1" applyFill="1"/>
    <xf numFmtId="164" fontId="2" fillId="0" borderId="0" xfId="1" applyNumberFormat="1" applyFont="1" applyFill="1"/>
    <xf numFmtId="164" fontId="1" fillId="0" borderId="0" xfId="0" applyNumberFormat="1" applyFont="1"/>
    <xf numFmtId="164" fontId="6" fillId="0" borderId="3" xfId="1" applyNumberFormat="1" applyFont="1" applyBorder="1"/>
    <xf numFmtId="3" fontId="6" fillId="0" borderId="3" xfId="11" applyNumberFormat="1" applyFont="1" applyFill="1" applyBorder="1"/>
    <xf numFmtId="3" fontId="2" fillId="0" borderId="3" xfId="11" applyNumberFormat="1" applyFont="1" applyFill="1" applyBorder="1"/>
    <xf numFmtId="164" fontId="27" fillId="0" borderId="7" xfId="1" applyNumberFormat="1" applyFont="1" applyBorder="1"/>
    <xf numFmtId="164" fontId="6" fillId="0" borderId="3" xfId="11" applyNumberFormat="1" applyFont="1" applyFill="1" applyBorder="1"/>
    <xf numFmtId="0" fontId="27" fillId="0" borderId="0" xfId="0" applyFont="1"/>
    <xf numFmtId="164" fontId="27" fillId="0" borderId="0" xfId="0" applyNumberFormat="1" applyFont="1"/>
    <xf numFmtId="164" fontId="6" fillId="0" borderId="1" xfId="1" applyNumberFormat="1" applyFont="1" applyBorder="1" applyAlignment="1">
      <alignment horizontal="center"/>
    </xf>
    <xf numFmtId="164" fontId="1" fillId="0" borderId="1" xfId="0" applyNumberFormat="1" applyFont="1" applyBorder="1"/>
    <xf numFmtId="0" fontId="1" fillId="0" borderId="3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167" fontId="6" fillId="0" borderId="0" xfId="5" applyNumberFormat="1" applyFont="1"/>
    <xf numFmtId="164" fontId="6" fillId="0" borderId="0" xfId="1" applyNumberFormat="1" applyFont="1" applyBorder="1"/>
    <xf numFmtId="167" fontId="6" fillId="0" borderId="0" xfId="5" applyNumberFormat="1" applyFont="1" applyBorder="1"/>
    <xf numFmtId="167" fontId="6" fillId="0" borderId="3" xfId="5" applyNumberFormat="1" applyFont="1" applyBorder="1"/>
    <xf numFmtId="164" fontId="6" fillId="0" borderId="0" xfId="11" applyNumberFormat="1" applyFont="1"/>
    <xf numFmtId="164" fontId="6" fillId="0" borderId="0" xfId="7" applyNumberFormat="1" applyFont="1" applyBorder="1" applyProtection="1"/>
    <xf numFmtId="164" fontId="6" fillId="0" borderId="8" xfId="1" applyNumberFormat="1" applyFont="1" applyBorder="1"/>
    <xf numFmtId="164" fontId="6" fillId="0" borderId="0" xfId="7" applyNumberFormat="1" applyFont="1" applyFill="1" applyBorder="1" applyAlignment="1" applyProtection="1">
      <alignment horizontal="center"/>
    </xf>
    <xf numFmtId="164" fontId="6" fillId="0" borderId="0" xfId="1" applyNumberFormat="1" applyFont="1" applyFill="1" applyBorder="1"/>
    <xf numFmtId="164" fontId="29" fillId="0" borderId="0" xfId="0" applyNumberFormat="1" applyFont="1"/>
    <xf numFmtId="0" fontId="6" fillId="0" borderId="0" xfId="0" applyFont="1"/>
    <xf numFmtId="164" fontId="11" fillId="0" borderId="0" xfId="0" applyNumberFormat="1" applyFont="1"/>
    <xf numFmtId="170" fontId="6" fillId="0" borderId="0" xfId="1" applyNumberFormat="1" applyFont="1" applyBorder="1"/>
    <xf numFmtId="164" fontId="6" fillId="0" borderId="9" xfId="1" applyNumberFormat="1" applyFont="1" applyBorder="1"/>
    <xf numFmtId="3" fontId="14" fillId="0" borderId="0" xfId="6" applyNumberFormat="1" applyFont="1" applyFill="1" applyBorder="1" applyAlignment="1">
      <alignment horizontal="right" vertical="center"/>
    </xf>
    <xf numFmtId="1" fontId="0" fillId="0" borderId="0" xfId="0" applyNumberFormat="1"/>
    <xf numFmtId="1" fontId="0" fillId="0" borderId="0" xfId="0" applyNumberFormat="1" applyFill="1"/>
    <xf numFmtId="4" fontId="0" fillId="0" borderId="0" xfId="0" applyNumberFormat="1" applyFill="1"/>
    <xf numFmtId="167" fontId="2" fillId="0" borderId="0" xfId="5" applyNumberFormat="1" applyFont="1"/>
    <xf numFmtId="167" fontId="2" fillId="0" borderId="3" xfId="5" applyNumberFormat="1" applyFont="1" applyBorder="1"/>
    <xf numFmtId="3" fontId="6" fillId="0" borderId="0" xfId="3" applyNumberFormat="1" applyFont="1" applyBorder="1" applyAlignment="1">
      <alignment horizontal="center"/>
    </xf>
    <xf numFmtId="0" fontId="6" fillId="0" borderId="0" xfId="2" applyFont="1" applyBorder="1" applyAlignment="1">
      <alignment horizontal="center"/>
    </xf>
    <xf numFmtId="1" fontId="14" fillId="0" borderId="0" xfId="6" applyNumberFormat="1" applyFont="1" applyFill="1" applyBorder="1" applyAlignment="1">
      <alignment horizontal="right" vertical="center"/>
    </xf>
    <xf numFmtId="0" fontId="6" fillId="0" borderId="1" xfId="2" applyFont="1" applyBorder="1"/>
    <xf numFmtId="3" fontId="6" fillId="8" borderId="1" xfId="3" applyNumberFormat="1" applyFont="1" applyFill="1" applyBorder="1" applyAlignment="1">
      <alignment horizontal="center"/>
    </xf>
    <xf numFmtId="0" fontId="6" fillId="0" borderId="0" xfId="2" applyFont="1" applyBorder="1" applyAlignment="1">
      <alignment horizontal="left"/>
    </xf>
    <xf numFmtId="3" fontId="6" fillId="8" borderId="0" xfId="3" applyNumberFormat="1" applyFont="1" applyFill="1" applyBorder="1" applyAlignment="1">
      <alignment horizontal="center"/>
    </xf>
    <xf numFmtId="172" fontId="6" fillId="0" borderId="0" xfId="2" applyNumberFormat="1" applyFont="1" applyBorder="1" applyAlignment="1">
      <alignment horizontal="left"/>
    </xf>
    <xf numFmtId="49" fontId="6" fillId="8" borderId="0" xfId="3" quotePrefix="1" applyNumberFormat="1" applyFont="1" applyFill="1" applyBorder="1" applyAlignment="1">
      <alignment horizontal="center"/>
    </xf>
    <xf numFmtId="3" fontId="6" fillId="9" borderId="0" xfId="3" applyNumberFormat="1" applyFont="1" applyFill="1" applyBorder="1" applyAlignment="1">
      <alignment horizontal="center"/>
    </xf>
    <xf numFmtId="0" fontId="2" fillId="8" borderId="0" xfId="2" applyFont="1" applyFill="1" applyBorder="1" applyAlignment="1">
      <alignment horizontal="center"/>
    </xf>
    <xf numFmtId="0" fontId="6" fillId="9" borderId="0" xfId="0" applyFont="1" applyFill="1" applyAlignment="1">
      <alignment horizontal="center"/>
    </xf>
    <xf numFmtId="0" fontId="30" fillId="10" borderId="3" xfId="2" applyFont="1" applyFill="1" applyBorder="1" applyAlignment="1">
      <alignment horizontal="center"/>
    </xf>
    <xf numFmtId="164" fontId="6" fillId="0" borderId="0" xfId="7" applyNumberFormat="1" applyFont="1"/>
    <xf numFmtId="164" fontId="6" fillId="0" borderId="0" xfId="10" applyNumberFormat="1" applyFont="1"/>
    <xf numFmtId="3" fontId="6" fillId="0" borderId="0" xfId="3" applyNumberFormat="1" applyFont="1"/>
    <xf numFmtId="164" fontId="7" fillId="0" borderId="0" xfId="7" applyNumberFormat="1" applyFont="1" applyFill="1"/>
    <xf numFmtId="164" fontId="2" fillId="0" borderId="0" xfId="7" applyNumberFormat="1" applyFont="1"/>
    <xf numFmtId="174" fontId="6" fillId="0" borderId="0" xfId="7" applyNumberFormat="1" applyFont="1"/>
    <xf numFmtId="167" fontId="7" fillId="0" borderId="0" xfId="5" applyNumberFormat="1" applyFont="1" applyFill="1"/>
    <xf numFmtId="164" fontId="6" fillId="0" borderId="4" xfId="7" applyNumberFormat="1" applyFont="1" applyBorder="1"/>
    <xf numFmtId="167" fontId="6" fillId="0" borderId="4" xfId="5" applyNumberFormat="1" applyFont="1" applyBorder="1"/>
    <xf numFmtId="174" fontId="6" fillId="0" borderId="4" xfId="7" applyNumberFormat="1" applyFont="1" applyBorder="1"/>
    <xf numFmtId="3" fontId="6" fillId="0" borderId="4" xfId="3" applyNumberFormat="1" applyFont="1" applyBorder="1"/>
    <xf numFmtId="164" fontId="7" fillId="0" borderId="4" xfId="7" applyNumberFormat="1" applyFont="1" applyFill="1" applyBorder="1"/>
    <xf numFmtId="3" fontId="6" fillId="8" borderId="0" xfId="0" applyNumberFormat="1" applyFont="1" applyFill="1"/>
    <xf numFmtId="3" fontId="6" fillId="0" borderId="0" xfId="7" applyNumberFormat="1" applyFont="1" applyAlignment="1">
      <alignment horizontal="right" indent="1"/>
    </xf>
    <xf numFmtId="164" fontId="6" fillId="0" borderId="0" xfId="0" applyNumberFormat="1" applyFont="1" applyFill="1" applyBorder="1"/>
    <xf numFmtId="3" fontId="21" fillId="0" borderId="0" xfId="1" applyNumberFormat="1" applyFont="1" applyFill="1" applyAlignment="1">
      <alignment horizontal="right"/>
    </xf>
    <xf numFmtId="0" fontId="31" fillId="0" borderId="0" xfId="0" applyFont="1" applyFill="1" applyAlignment="1">
      <alignment horizontal="right"/>
    </xf>
    <xf numFmtId="0" fontId="28" fillId="0" borderId="0" xfId="2" applyFont="1" applyFill="1"/>
    <xf numFmtId="0" fontId="31" fillId="0" borderId="0" xfId="0" applyFont="1" applyFill="1"/>
    <xf numFmtId="167" fontId="0" fillId="0" borderId="0" xfId="0" applyNumberFormat="1" applyFill="1"/>
    <xf numFmtId="176" fontId="0" fillId="0" borderId="0" xfId="0" applyNumberFormat="1"/>
    <xf numFmtId="3" fontId="21" fillId="0" borderId="0" xfId="12" applyNumberFormat="1" applyFont="1"/>
    <xf numFmtId="3" fontId="17" fillId="0" borderId="0" xfId="0" applyNumberFormat="1" applyFont="1"/>
    <xf numFmtId="164" fontId="1" fillId="0" borderId="0" xfId="12" applyNumberFormat="1" applyFont="1" applyFill="1" applyBorder="1"/>
    <xf numFmtId="3" fontId="13" fillId="0" borderId="0" xfId="0" applyNumberFormat="1" applyFont="1"/>
    <xf numFmtId="177" fontId="0" fillId="0" borderId="0" xfId="0" applyNumberFormat="1" applyFill="1" applyBorder="1"/>
    <xf numFmtId="10" fontId="0" fillId="0" borderId="4" xfId="5" applyNumberFormat="1" applyFont="1" applyBorder="1"/>
    <xf numFmtId="10" fontId="0" fillId="0" borderId="0" xfId="0" applyNumberFormat="1"/>
    <xf numFmtId="164" fontId="6" fillId="0" borderId="5" xfId="0" applyNumberFormat="1" applyFont="1" applyFill="1" applyBorder="1" applyAlignment="1" applyProtection="1">
      <alignment horizontal="right" wrapText="1"/>
    </xf>
    <xf numFmtId="3" fontId="6" fillId="0" borderId="5" xfId="0" applyNumberFormat="1" applyFont="1" applyFill="1" applyBorder="1" applyAlignment="1" applyProtection="1">
      <alignment horizontal="right" wrapText="1"/>
    </xf>
    <xf numFmtId="0" fontId="32" fillId="0" borderId="1" xfId="2" applyFont="1" applyBorder="1" applyAlignment="1">
      <alignment horizontal="left"/>
    </xf>
    <xf numFmtId="0" fontId="33" fillId="0" borderId="1" xfId="2" applyFont="1" applyBorder="1" applyAlignment="1">
      <alignment horizontal="center"/>
    </xf>
    <xf numFmtId="0" fontId="33" fillId="0" borderId="1" xfId="2" applyFont="1" applyBorder="1" applyAlignment="1">
      <alignment horizontal="center" wrapText="1"/>
    </xf>
    <xf numFmtId="3" fontId="32" fillId="2" borderId="1" xfId="3" applyNumberFormat="1" applyFont="1" applyFill="1" applyBorder="1" applyAlignment="1">
      <alignment horizontal="center"/>
    </xf>
    <xf numFmtId="3" fontId="32" fillId="0" borderId="1" xfId="3" applyNumberFormat="1" applyFont="1" applyFill="1" applyBorder="1" applyAlignment="1">
      <alignment horizontal="center"/>
    </xf>
    <xf numFmtId="164" fontId="32" fillId="0" borderId="1" xfId="1" applyNumberFormat="1" applyFont="1" applyFill="1" applyBorder="1" applyAlignment="1">
      <alignment horizontal="center"/>
    </xf>
    <xf numFmtId="0" fontId="34" fillId="0" borderId="0" xfId="2" applyFont="1" applyBorder="1" applyAlignment="1">
      <alignment horizontal="left"/>
    </xf>
    <xf numFmtId="0" fontId="32" fillId="0" borderId="0" xfId="2" applyFont="1" applyBorder="1"/>
    <xf numFmtId="0" fontId="32" fillId="0" borderId="0" xfId="2" applyFont="1" applyBorder="1" applyAlignment="1">
      <alignment horizontal="centerContinuous"/>
    </xf>
    <xf numFmtId="49" fontId="33" fillId="0" borderId="0" xfId="2" applyNumberFormat="1" applyFont="1" applyBorder="1" applyAlignment="1">
      <alignment horizontal="center"/>
    </xf>
    <xf numFmtId="0" fontId="33" fillId="0" borderId="0" xfId="2" applyFont="1" applyBorder="1" applyAlignment="1">
      <alignment horizontal="center"/>
    </xf>
    <xf numFmtId="3" fontId="32" fillId="2" borderId="0" xfId="3" applyNumberFormat="1" applyFont="1" applyFill="1" applyBorder="1" applyAlignment="1">
      <alignment horizontal="center"/>
    </xf>
    <xf numFmtId="164" fontId="32" fillId="0" borderId="0" xfId="1" applyNumberFormat="1" applyFont="1" applyFill="1" applyBorder="1" applyAlignment="1">
      <alignment horizontal="center"/>
    </xf>
    <xf numFmtId="0" fontId="34" fillId="0" borderId="0" xfId="2" applyFont="1" applyBorder="1"/>
    <xf numFmtId="0" fontId="32" fillId="0" borderId="0" xfId="2" applyFont="1" applyBorder="1" applyAlignment="1">
      <alignment horizontal="right"/>
    </xf>
    <xf numFmtId="3" fontId="32" fillId="0" borderId="0" xfId="3" applyNumberFormat="1" applyFont="1" applyBorder="1" applyAlignment="1">
      <alignment horizontal="center"/>
    </xf>
    <xf numFmtId="3" fontId="32" fillId="0" borderId="0" xfId="3" applyNumberFormat="1" applyFont="1" applyBorder="1" applyAlignment="1">
      <alignment horizontal="centerContinuous"/>
    </xf>
    <xf numFmtId="0" fontId="32" fillId="0" borderId="0" xfId="2" applyFont="1" applyBorder="1" applyAlignment="1">
      <alignment horizontal="center"/>
    </xf>
    <xf numFmtId="17" fontId="33" fillId="0" borderId="0" xfId="2" applyNumberFormat="1" applyFont="1" applyBorder="1" applyAlignment="1">
      <alignment horizontal="center"/>
    </xf>
    <xf numFmtId="3" fontId="32" fillId="6" borderId="0" xfId="3" applyNumberFormat="1" applyFont="1" applyFill="1" applyBorder="1" applyAlignment="1">
      <alignment horizontal="center"/>
    </xf>
    <xf numFmtId="0" fontId="32" fillId="6" borderId="0" xfId="2" applyFont="1" applyFill="1" applyBorder="1" applyAlignment="1">
      <alignment horizontal="center"/>
    </xf>
    <xf numFmtId="3" fontId="33" fillId="2" borderId="0" xfId="3" quotePrefix="1" applyNumberFormat="1" applyFont="1" applyFill="1" applyBorder="1" applyAlignment="1">
      <alignment horizontal="center"/>
    </xf>
    <xf numFmtId="3" fontId="32" fillId="0" borderId="0" xfId="3" quotePrefix="1" applyNumberFormat="1" applyFont="1" applyFill="1" applyBorder="1" applyAlignment="1">
      <alignment horizontal="center"/>
    </xf>
    <xf numFmtId="165" fontId="33" fillId="2" borderId="2" xfId="2" applyNumberFormat="1" applyFont="1" applyFill="1" applyBorder="1" applyAlignment="1">
      <alignment horizontal="left"/>
    </xf>
    <xf numFmtId="0" fontId="32" fillId="0" borderId="0" xfId="4" applyFont="1" applyFill="1" applyBorder="1" applyAlignment="1">
      <alignment horizontal="center"/>
    </xf>
    <xf numFmtId="14" fontId="35" fillId="2" borderId="0" xfId="2" applyNumberFormat="1" applyFont="1" applyFill="1" applyBorder="1" applyAlignment="1">
      <alignment horizontal="center"/>
    </xf>
    <xf numFmtId="166" fontId="32" fillId="0" borderId="0" xfId="1" applyNumberFormat="1" applyFont="1" applyFill="1" applyBorder="1" applyAlignment="1">
      <alignment horizontal="center"/>
    </xf>
    <xf numFmtId="0" fontId="34" fillId="3" borderId="3" xfId="2" applyFont="1" applyFill="1" applyBorder="1" applyAlignment="1">
      <alignment horizontal="right"/>
    </xf>
    <xf numFmtId="0" fontId="34" fillId="3" borderId="3" xfId="2" applyFont="1" applyFill="1" applyBorder="1" applyAlignment="1">
      <alignment horizontal="center"/>
    </xf>
    <xf numFmtId="0" fontId="34" fillId="7" borderId="3" xfId="2" applyFont="1" applyFill="1" applyBorder="1" applyAlignment="1">
      <alignment horizontal="center"/>
    </xf>
    <xf numFmtId="0" fontId="34" fillId="4" borderId="3" xfId="2" applyFont="1" applyFill="1" applyBorder="1" applyAlignment="1">
      <alignment horizontal="center"/>
    </xf>
    <xf numFmtId="0" fontId="35" fillId="0" borderId="0" xfId="0" applyFont="1"/>
    <xf numFmtId="0" fontId="36" fillId="0" borderId="0" xfId="0" applyFont="1"/>
    <xf numFmtId="0" fontId="36" fillId="5" borderId="0" xfId="0" applyFont="1" applyFill="1"/>
    <xf numFmtId="168" fontId="32" fillId="0" borderId="0" xfId="1" applyNumberFormat="1" applyFont="1" applyBorder="1"/>
    <xf numFmtId="9" fontId="36" fillId="0" borderId="0" xfId="5" applyFont="1"/>
    <xf numFmtId="3" fontId="32" fillId="0" borderId="0" xfId="2" applyNumberFormat="1" applyFont="1" applyBorder="1"/>
    <xf numFmtId="164" fontId="32" fillId="0" borderId="0" xfId="1" applyNumberFormat="1" applyFont="1"/>
    <xf numFmtId="164" fontId="36" fillId="0" borderId="0" xfId="0" applyNumberFormat="1" applyFont="1"/>
    <xf numFmtId="167" fontId="36" fillId="0" borderId="0" xfId="5" applyNumberFormat="1" applyFont="1"/>
    <xf numFmtId="170" fontId="37" fillId="0" borderId="0" xfId="1" applyNumberFormat="1" applyFont="1"/>
    <xf numFmtId="3" fontId="32" fillId="2" borderId="0" xfId="8" applyNumberFormat="1" applyFont="1" applyFill="1" applyBorder="1" applyAlignment="1" applyProtection="1">
      <alignment horizontal="right"/>
    </xf>
    <xf numFmtId="3" fontId="36" fillId="0" borderId="0" xfId="0" applyNumberFormat="1" applyFont="1"/>
    <xf numFmtId="167" fontId="36" fillId="0" borderId="0" xfId="5" applyNumberFormat="1" applyFont="1" applyFill="1"/>
    <xf numFmtId="167" fontId="32" fillId="0" borderId="0" xfId="5" applyNumberFormat="1" applyFont="1" applyFill="1"/>
    <xf numFmtId="0" fontId="37" fillId="0" borderId="4" xfId="0" applyFont="1" applyBorder="1"/>
    <xf numFmtId="3" fontId="37" fillId="0" borderId="4" xfId="0" applyNumberFormat="1" applyFont="1" applyBorder="1"/>
    <xf numFmtId="168" fontId="33" fillId="0" borderId="4" xfId="1" applyNumberFormat="1" applyFont="1" applyBorder="1"/>
    <xf numFmtId="167" fontId="37" fillId="0" borderId="4" xfId="5" applyNumberFormat="1" applyFont="1" applyBorder="1"/>
    <xf numFmtId="3" fontId="33" fillId="0" borderId="4" xfId="2" applyNumberFormat="1" applyFont="1" applyBorder="1"/>
    <xf numFmtId="3" fontId="38" fillId="0" borderId="4" xfId="2" applyNumberFormat="1" applyFont="1" applyBorder="1"/>
    <xf numFmtId="164" fontId="37" fillId="0" borderId="4" xfId="0" applyNumberFormat="1" applyFont="1" applyBorder="1"/>
    <xf numFmtId="170" fontId="37" fillId="0" borderId="4" xfId="1" applyNumberFormat="1" applyFont="1" applyBorder="1"/>
    <xf numFmtId="3" fontId="37" fillId="2" borderId="4" xfId="0" applyNumberFormat="1" applyFont="1" applyFill="1" applyBorder="1"/>
    <xf numFmtId="3" fontId="37" fillId="0" borderId="4" xfId="0" applyNumberFormat="1" applyFont="1" applyFill="1" applyBorder="1"/>
    <xf numFmtId="0" fontId="39" fillId="2" borderId="0" xfId="0" applyFont="1" applyFill="1" applyBorder="1" applyAlignment="1">
      <alignment horizontal="right"/>
    </xf>
    <xf numFmtId="0" fontId="40" fillId="2" borderId="0" xfId="2" applyFont="1" applyFill="1" applyBorder="1"/>
    <xf numFmtId="3" fontId="40" fillId="2" borderId="0" xfId="3" applyNumberFormat="1" applyFont="1" applyFill="1" applyBorder="1"/>
    <xf numFmtId="4" fontId="40" fillId="2" borderId="0" xfId="1" applyNumberFormat="1" applyFont="1" applyFill="1" applyBorder="1"/>
    <xf numFmtId="10" fontId="36" fillId="0" borderId="0" xfId="0" applyNumberFormat="1" applyFont="1"/>
    <xf numFmtId="0" fontId="41" fillId="2" borderId="0" xfId="0" applyFont="1" applyFill="1" applyAlignment="1">
      <alignment horizontal="right"/>
    </xf>
    <xf numFmtId="0" fontId="40" fillId="2" borderId="0" xfId="2" applyFont="1" applyFill="1"/>
    <xf numFmtId="167" fontId="40" fillId="2" borderId="0" xfId="5" applyNumberFormat="1" applyFont="1" applyFill="1"/>
    <xf numFmtId="0" fontId="41" fillId="2" borderId="0" xfId="0" applyFont="1" applyFill="1"/>
    <xf numFmtId="1" fontId="42" fillId="0" borderId="0" xfId="0" applyNumberFormat="1" applyFont="1"/>
    <xf numFmtId="3" fontId="6" fillId="0" borderId="0" xfId="1" applyNumberFormat="1" applyFont="1" applyFill="1" applyBorder="1"/>
    <xf numFmtId="3" fontId="7" fillId="0" borderId="0" xfId="2" applyNumberFormat="1" applyFont="1" applyAlignment="1">
      <alignment horizontal="center"/>
    </xf>
    <xf numFmtId="3" fontId="32" fillId="6" borderId="1" xfId="3" applyNumberFormat="1" applyFont="1" applyFill="1" applyBorder="1" applyAlignment="1">
      <alignment horizontal="center"/>
    </xf>
    <xf numFmtId="49" fontId="32" fillId="0" borderId="0" xfId="3" applyNumberFormat="1" applyFont="1" applyBorder="1" applyAlignment="1">
      <alignment horizontal="center"/>
    </xf>
    <xf numFmtId="3" fontId="32" fillId="0" borderId="0" xfId="3" applyNumberFormat="1" applyFont="1" applyBorder="1" applyAlignment="1">
      <alignment horizontal="center"/>
    </xf>
    <xf numFmtId="49" fontId="32" fillId="0" borderId="0" xfId="2" applyNumberFormat="1" applyFont="1" applyBorder="1" applyAlignment="1">
      <alignment horizontal="center"/>
    </xf>
    <xf numFmtId="0" fontId="32" fillId="0" borderId="0" xfId="2" applyNumberFormat="1" applyFont="1" applyBorder="1" applyAlignment="1">
      <alignment horizontal="center"/>
    </xf>
    <xf numFmtId="0" fontId="32" fillId="0" borderId="0" xfId="2" applyFont="1" applyBorder="1" applyAlignment="1">
      <alignment horizontal="center"/>
    </xf>
    <xf numFmtId="3" fontId="32" fillId="0" borderId="1" xfId="3" applyNumberFormat="1" applyFont="1" applyBorder="1" applyAlignment="1">
      <alignment horizontal="center"/>
    </xf>
    <xf numFmtId="0" fontId="32" fillId="0" borderId="1" xfId="2" applyFont="1" applyBorder="1" applyAlignment="1">
      <alignment horizontal="center"/>
    </xf>
    <xf numFmtId="3" fontId="32" fillId="6" borderId="0" xfId="3" applyNumberFormat="1" applyFont="1" applyFill="1" applyBorder="1" applyAlignment="1">
      <alignment horizontal="center"/>
    </xf>
    <xf numFmtId="3" fontId="6" fillId="0" borderId="1" xfId="3" applyNumberFormat="1" applyFont="1" applyBorder="1" applyAlignment="1">
      <alignment horizontal="center"/>
    </xf>
    <xf numFmtId="0" fontId="6" fillId="0" borderId="1" xfId="2" applyFont="1" applyBorder="1" applyAlignment="1">
      <alignment horizontal="center" wrapText="1"/>
    </xf>
    <xf numFmtId="0" fontId="6" fillId="9" borderId="0" xfId="0" applyFont="1" applyFill="1" applyBorder="1" applyAlignment="1">
      <alignment horizontal="center"/>
    </xf>
    <xf numFmtId="3" fontId="6" fillId="0" borderId="3" xfId="3" applyNumberFormat="1" applyFont="1" applyBorder="1" applyAlignment="1">
      <alignment horizontal="center"/>
    </xf>
    <xf numFmtId="3" fontId="6" fillId="0" borderId="3" xfId="2" applyNumberFormat="1" applyFont="1" applyBorder="1" applyAlignment="1">
      <alignment horizontal="center"/>
    </xf>
    <xf numFmtId="0" fontId="6" fillId="0" borderId="3" xfId="2" applyFont="1" applyBorder="1" applyAlignment="1">
      <alignment horizontal="center"/>
    </xf>
    <xf numFmtId="3" fontId="6" fillId="9" borderId="3" xfId="3" applyNumberFormat="1" applyFont="1" applyFill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" fontId="0" fillId="0" borderId="0" xfId="0" applyNumberFormat="1" applyFill="1" applyBorder="1" applyAlignment="1">
      <alignment horizontal="center"/>
    </xf>
    <xf numFmtId="3" fontId="6" fillId="0" borderId="0" xfId="3" applyNumberFormat="1" applyFont="1" applyBorder="1" applyAlignment="1">
      <alignment horizontal="center"/>
    </xf>
    <xf numFmtId="3" fontId="6" fillId="0" borderId="0" xfId="3" quotePrefix="1" applyNumberFormat="1" applyFont="1" applyBorder="1" applyAlignment="1">
      <alignment horizontal="center"/>
    </xf>
    <xf numFmtId="3" fontId="6" fillId="0" borderId="0" xfId="2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4">
    <cellStyle name="Komma" xfId="1" builtinId="3"/>
    <cellStyle name="Komma 2" xfId="7" xr:uid="{EC602C58-7580-47B2-B498-B1E97BE359C7}"/>
    <cellStyle name="Normal" xfId="0" builtinId="0"/>
    <cellStyle name="Normal 2" xfId="4" xr:uid="{00000000-0005-0000-0000-000002000000}"/>
    <cellStyle name="Normal 2 2" xfId="8" xr:uid="{9E6F5070-3409-446B-83C2-B458A4E05EA4}"/>
    <cellStyle name="Normal 3" xfId="6" xr:uid="{2059A852-F784-4533-BC28-A20721E26FCF}"/>
    <cellStyle name="Normal 9" xfId="12" xr:uid="{62AAA706-6D88-467B-AF04-F80280B3D3CE}"/>
    <cellStyle name="Normal_innutj" xfId="2" xr:uid="{00000000-0005-0000-0000-000003000000}"/>
    <cellStyle name="Normal_TABELL1" xfId="9" xr:uid="{A1C4BA26-A61B-411F-92AF-498F6E660ACA}"/>
    <cellStyle name="Prosent" xfId="5" builtinId="5"/>
    <cellStyle name="Tusenskille_innutj" xfId="3" xr:uid="{00000000-0005-0000-0000-000004000000}"/>
    <cellStyle name="Tusenskille_sammenligningskatt04" xfId="13" xr:uid="{C78843C7-AB92-441F-B839-B01C6EF3273B}"/>
    <cellStyle name="Tusenskille_sammenligningskatt08okt" xfId="11" xr:uid="{C640C5B1-DD01-4EFA-A317-120298FABF41}"/>
    <cellStyle name="Tusenskille_skatt04analyserev" xfId="10" xr:uid="{D8129143-4A6A-4CA6-9202-C5BF1BB25AFB}"/>
  </cellStyles>
  <dxfs count="0"/>
  <tableStyles count="0" defaultTableStyle="TableStyleMedium2" defaultPivotStyle="PivotStyleLight16"/>
  <colors>
    <mruColors>
      <color rgb="FFCC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chartsheet" Target="chartsheets/sheet2.xml"/><Relationship Id="rId4" Type="http://schemas.openxmlformats.org/officeDocument/2006/relationships/chartsheet" Target="chartsheets/sheet1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Skatt og skatteutjevning 2020.</a:t>
            </a:r>
            <a:r>
              <a:rPr lang="nb-NO" baseline="0"/>
              <a:t> </a:t>
            </a:r>
          </a:p>
          <a:p>
            <a:pPr>
              <a:defRPr/>
            </a:pPr>
            <a:r>
              <a:rPr lang="nb-NO" baseline="0"/>
              <a:t>P</a:t>
            </a:r>
            <a:r>
              <a:rPr lang="nb-NO"/>
              <a:t>rosent av landsgjennomsnittet. Møre og Romsdal</a:t>
            </a:r>
            <a:r>
              <a:rPr lang="nb-NO" baseline="0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skatt pr innbygger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komm!$C$31:$C$56</c:f>
              <c:strCache>
                <c:ptCount val="26"/>
                <c:pt idx="0">
                  <c:v> Kristiansund </c:v>
                </c:pt>
                <c:pt idx="1">
                  <c:v> Molde </c:v>
                </c:pt>
                <c:pt idx="2">
                  <c:v> Ålesund </c:v>
                </c:pt>
                <c:pt idx="3">
                  <c:v> Vanylven </c:v>
                </c:pt>
                <c:pt idx="4">
                  <c:v> Sande </c:v>
                </c:pt>
                <c:pt idx="5">
                  <c:v> Herøy </c:v>
                </c:pt>
                <c:pt idx="6">
                  <c:v> Ulstein </c:v>
                </c:pt>
                <c:pt idx="7">
                  <c:v> Hareid </c:v>
                </c:pt>
                <c:pt idx="8">
                  <c:v> Ørsta </c:v>
                </c:pt>
                <c:pt idx="9">
                  <c:v> Stranda </c:v>
                </c:pt>
                <c:pt idx="10">
                  <c:v> Sykkylven </c:v>
                </c:pt>
                <c:pt idx="11">
                  <c:v> Sula </c:v>
                </c:pt>
                <c:pt idx="12">
                  <c:v> Giske </c:v>
                </c:pt>
                <c:pt idx="13">
                  <c:v> Vestnes </c:v>
                </c:pt>
                <c:pt idx="14">
                  <c:v> Rauma </c:v>
                </c:pt>
                <c:pt idx="15">
                  <c:v> Aukra </c:v>
                </c:pt>
                <c:pt idx="16">
                  <c:v> Averøy </c:v>
                </c:pt>
                <c:pt idx="17">
                  <c:v> Gjemnes </c:v>
                </c:pt>
                <c:pt idx="18">
                  <c:v> Tingvoll </c:v>
                </c:pt>
                <c:pt idx="19">
                  <c:v> Sunndal </c:v>
                </c:pt>
                <c:pt idx="20">
                  <c:v> Surnadal </c:v>
                </c:pt>
                <c:pt idx="21">
                  <c:v> Smøla </c:v>
                </c:pt>
                <c:pt idx="22">
                  <c:v> Aure </c:v>
                </c:pt>
                <c:pt idx="23">
                  <c:v> Volda </c:v>
                </c:pt>
                <c:pt idx="24">
                  <c:v> Fjord </c:v>
                </c:pt>
                <c:pt idx="25">
                  <c:v> Hustadvika </c:v>
                </c:pt>
              </c:strCache>
            </c:strRef>
          </c:cat>
          <c:val>
            <c:numRef>
              <c:f>komm!$F$31:$F$56</c:f>
              <c:numCache>
                <c:formatCode>0%</c:formatCode>
                <c:ptCount val="26"/>
                <c:pt idx="0">
                  <c:v>0.87475139258998102</c:v>
                </c:pt>
                <c:pt idx="1">
                  <c:v>1.005336254418304</c:v>
                </c:pt>
                <c:pt idx="2">
                  <c:v>1.0152670714769476</c:v>
                </c:pt>
                <c:pt idx="3">
                  <c:v>0.95196335433864043</c:v>
                </c:pt>
                <c:pt idx="4">
                  <c:v>1.0762891139329789</c:v>
                </c:pt>
                <c:pt idx="5">
                  <c:v>1.4142107033096531</c:v>
                </c:pt>
                <c:pt idx="6">
                  <c:v>1.0511202406781379</c:v>
                </c:pt>
                <c:pt idx="7">
                  <c:v>0.84101290767906911</c:v>
                </c:pt>
                <c:pt idx="8">
                  <c:v>0.83488225349140521</c:v>
                </c:pt>
                <c:pt idx="9">
                  <c:v>0.99569700935221161</c:v>
                </c:pt>
                <c:pt idx="10">
                  <c:v>0.89797047784426254</c:v>
                </c:pt>
                <c:pt idx="11">
                  <c:v>0.94119641426682898</c:v>
                </c:pt>
                <c:pt idx="12">
                  <c:v>1.0584760591970142</c:v>
                </c:pt>
                <c:pt idx="13">
                  <c:v>0.99814648037233755</c:v>
                </c:pt>
                <c:pt idx="14">
                  <c:v>0.83934716815301225</c:v>
                </c:pt>
                <c:pt idx="15">
                  <c:v>1.1013043360263817</c:v>
                </c:pt>
                <c:pt idx="16">
                  <c:v>0.99859714490856732</c:v>
                </c:pt>
                <c:pt idx="17">
                  <c:v>0.74851572611298933</c:v>
                </c:pt>
                <c:pt idx="18">
                  <c:v>0.79060972206823776</c:v>
                </c:pt>
                <c:pt idx="19">
                  <c:v>1.1333248232146094</c:v>
                </c:pt>
                <c:pt idx="20">
                  <c:v>0.89526249769593658</c:v>
                </c:pt>
                <c:pt idx="21">
                  <c:v>1.0269400152924872</c:v>
                </c:pt>
                <c:pt idx="22">
                  <c:v>0.8615496484418369</c:v>
                </c:pt>
                <c:pt idx="23">
                  <c:v>0.81389389260698619</c:v>
                </c:pt>
                <c:pt idx="24">
                  <c:v>1.2142819714929625</c:v>
                </c:pt>
                <c:pt idx="25">
                  <c:v>0.85289657467306235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470-41F0-86D9-5D2517E5DB5D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komm!$C$31:$C$56</c:f>
              <c:strCache>
                <c:ptCount val="26"/>
                <c:pt idx="0">
                  <c:v> Kristiansund </c:v>
                </c:pt>
                <c:pt idx="1">
                  <c:v> Molde </c:v>
                </c:pt>
                <c:pt idx="2">
                  <c:v> Ålesund </c:v>
                </c:pt>
                <c:pt idx="3">
                  <c:v> Vanylven </c:v>
                </c:pt>
                <c:pt idx="4">
                  <c:v> Sande </c:v>
                </c:pt>
                <c:pt idx="5">
                  <c:v> Herøy </c:v>
                </c:pt>
                <c:pt idx="6">
                  <c:v> Ulstein </c:v>
                </c:pt>
                <c:pt idx="7">
                  <c:v> Hareid </c:v>
                </c:pt>
                <c:pt idx="8">
                  <c:v> Ørsta </c:v>
                </c:pt>
                <c:pt idx="9">
                  <c:v> Stranda </c:v>
                </c:pt>
                <c:pt idx="10">
                  <c:v> Sykkylven </c:v>
                </c:pt>
                <c:pt idx="11">
                  <c:v> Sula </c:v>
                </c:pt>
                <c:pt idx="12">
                  <c:v> Giske </c:v>
                </c:pt>
                <c:pt idx="13">
                  <c:v> Vestnes </c:v>
                </c:pt>
                <c:pt idx="14">
                  <c:v> Rauma </c:v>
                </c:pt>
                <c:pt idx="15">
                  <c:v> Aukra </c:v>
                </c:pt>
                <c:pt idx="16">
                  <c:v> Averøy </c:v>
                </c:pt>
                <c:pt idx="17">
                  <c:v> Gjemnes </c:v>
                </c:pt>
                <c:pt idx="18">
                  <c:v> Tingvoll </c:v>
                </c:pt>
                <c:pt idx="19">
                  <c:v> Sunndal </c:v>
                </c:pt>
                <c:pt idx="20">
                  <c:v> Surnadal </c:v>
                </c:pt>
                <c:pt idx="21">
                  <c:v> Smøla </c:v>
                </c:pt>
                <c:pt idx="22">
                  <c:v> Aure </c:v>
                </c:pt>
                <c:pt idx="23">
                  <c:v> Volda </c:v>
                </c:pt>
                <c:pt idx="24">
                  <c:v> Fjord </c:v>
                </c:pt>
                <c:pt idx="25">
                  <c:v> Hustadvika </c:v>
                </c:pt>
              </c:strCache>
            </c:strRef>
          </c:cat>
          <c:val>
            <c:numRef>
              <c:f>komm!$P$31:$P$56</c:f>
              <c:numCache>
                <c:formatCode>0.0\ %</c:formatCode>
                <c:ptCount val="26"/>
                <c:pt idx="0">
                  <c:v>0.94831659878227759</c:v>
                </c:pt>
                <c:pt idx="1">
                  <c:v>0.99171353092010028</c:v>
                </c:pt>
                <c:pt idx="2">
                  <c:v>0.99568585774355767</c:v>
                </c:pt>
                <c:pt idx="3">
                  <c:v>0.9703643708882348</c:v>
                </c:pt>
                <c:pt idx="4">
                  <c:v>1.0200946747259703</c:v>
                </c:pt>
                <c:pt idx="5">
                  <c:v>1.1552633104766401</c:v>
                </c:pt>
                <c:pt idx="6">
                  <c:v>1.0100271254240338</c:v>
                </c:pt>
                <c:pt idx="7">
                  <c:v>0.94662967453673197</c:v>
                </c:pt>
                <c:pt idx="8">
                  <c:v>0.94632314182734889</c:v>
                </c:pt>
                <c:pt idx="9">
                  <c:v>0.98785783289366325</c:v>
                </c:pt>
                <c:pt idx="10">
                  <c:v>0.94947755304499171</c:v>
                </c:pt>
                <c:pt idx="11">
                  <c:v>0.96605759485951026</c:v>
                </c:pt>
                <c:pt idx="12">
                  <c:v>1.012969452831584</c:v>
                </c:pt>
                <c:pt idx="13">
                  <c:v>0.98883762130171349</c:v>
                </c:pt>
                <c:pt idx="14">
                  <c:v>0.94654638756042919</c:v>
                </c:pt>
                <c:pt idx="15">
                  <c:v>1.0301007635633315</c:v>
                </c:pt>
                <c:pt idx="16">
                  <c:v>0.98901788711620553</c:v>
                </c:pt>
                <c:pt idx="17">
                  <c:v>0.94200481545842796</c:v>
                </c:pt>
                <c:pt idx="18">
                  <c:v>0.94410951525619047</c:v>
                </c:pt>
                <c:pt idx="19">
                  <c:v>1.0429089584386224</c:v>
                </c:pt>
                <c:pt idx="20">
                  <c:v>0.94934215403757538</c:v>
                </c:pt>
                <c:pt idx="21">
                  <c:v>1.0003550352697737</c:v>
                </c:pt>
                <c:pt idx="22">
                  <c:v>0.94765651157487041</c:v>
                </c:pt>
                <c:pt idx="23">
                  <c:v>0.94527372378312779</c:v>
                </c:pt>
                <c:pt idx="24">
                  <c:v>1.0752918177499635</c:v>
                </c:pt>
                <c:pt idx="25">
                  <c:v>0.9472238578864316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470-41F0-86D9-5D2517E5DB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317632"/>
        <c:axId val="527315992"/>
      </c:lineChart>
      <c:catAx>
        <c:axId val="52731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5992"/>
        <c:crosses val="autoZero"/>
        <c:auto val="1"/>
        <c:lblAlgn val="ctr"/>
        <c:lblOffset val="100"/>
        <c:noMultiLvlLbl val="0"/>
      </c:catAx>
      <c:valAx>
        <c:axId val="527315992"/>
        <c:scaling>
          <c:orientation val="minMax"/>
          <c:min val="0.70000000000000007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7632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Skatt og skatteutjevning 2020.</a:t>
            </a:r>
            <a:r>
              <a:rPr lang="nb-NO" baseline="0"/>
              <a:t> </a:t>
            </a:r>
          </a:p>
          <a:p>
            <a:pPr>
              <a:defRPr/>
            </a:pPr>
            <a:r>
              <a:rPr lang="nb-NO" baseline="0"/>
              <a:t>Prosent av </a:t>
            </a:r>
            <a:r>
              <a:rPr lang="nb-NO"/>
              <a:t>landsgjennomsnittet. Troms og Finnmark</a:t>
            </a:r>
            <a:endParaRPr lang="nb-NO" baseline="0"/>
          </a:p>
          <a:p>
            <a:pPr>
              <a:defRPr/>
            </a:pPr>
            <a:endParaRPr lang="nb-N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6.9027390836823202E-2"/>
          <c:y val="0.20044321329639886"/>
          <c:w val="0.91043106223030035"/>
          <c:h val="0.53207698068212383"/>
        </c:manualLayout>
      </c:layout>
      <c:lineChart>
        <c:grouping val="standard"/>
        <c:varyColors val="0"/>
        <c:ser>
          <c:idx val="0"/>
          <c:order val="0"/>
          <c:tx>
            <c:v>skatt pr innbygger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komm!$C$324:$C$362</c:f>
              <c:strCache>
                <c:ptCount val="39"/>
                <c:pt idx="0">
                  <c:v> Tromsø </c:v>
                </c:pt>
                <c:pt idx="1">
                  <c:v> Harstad </c:v>
                </c:pt>
                <c:pt idx="2">
                  <c:v> Alta </c:v>
                </c:pt>
                <c:pt idx="3">
                  <c:v> Vardø </c:v>
                </c:pt>
                <c:pt idx="4">
                  <c:v> Vadsø </c:v>
                </c:pt>
                <c:pt idx="5">
                  <c:v> Hammerfest </c:v>
                </c:pt>
                <c:pt idx="6">
                  <c:v> Kvæfjord </c:v>
                </c:pt>
                <c:pt idx="7">
                  <c:v> Tjeldsund </c:v>
                </c:pt>
                <c:pt idx="8">
                  <c:v> Ibestad </c:v>
                </c:pt>
                <c:pt idx="9">
                  <c:v> Gratangen </c:v>
                </c:pt>
                <c:pt idx="10">
                  <c:v> Lavangen </c:v>
                </c:pt>
                <c:pt idx="11">
                  <c:v> Bardu </c:v>
                </c:pt>
                <c:pt idx="12">
                  <c:v> Salangen </c:v>
                </c:pt>
                <c:pt idx="13">
                  <c:v> Målselv </c:v>
                </c:pt>
                <c:pt idx="14">
                  <c:v> Sørreisa </c:v>
                </c:pt>
                <c:pt idx="15">
                  <c:v> Dyrøy </c:v>
                </c:pt>
                <c:pt idx="16">
                  <c:v> Senja </c:v>
                </c:pt>
                <c:pt idx="17">
                  <c:v> Balsfjord </c:v>
                </c:pt>
                <c:pt idx="18">
                  <c:v> Karlsøy </c:v>
                </c:pt>
                <c:pt idx="19">
                  <c:v> Lyngen </c:v>
                </c:pt>
                <c:pt idx="20">
                  <c:v> Storfjord </c:v>
                </c:pt>
                <c:pt idx="21">
                  <c:v> Kåfjord </c:v>
                </c:pt>
                <c:pt idx="22">
                  <c:v> Skjervøy </c:v>
                </c:pt>
                <c:pt idx="23">
                  <c:v> Nordreisa </c:v>
                </c:pt>
                <c:pt idx="24">
                  <c:v> Kvænangen </c:v>
                </c:pt>
                <c:pt idx="25">
                  <c:v> Kautokeino </c:v>
                </c:pt>
                <c:pt idx="26">
                  <c:v> Loppa </c:v>
                </c:pt>
                <c:pt idx="27">
                  <c:v> Hasvik </c:v>
                </c:pt>
                <c:pt idx="28">
                  <c:v> Måsøy </c:v>
                </c:pt>
                <c:pt idx="29">
                  <c:v> Nordkapp </c:v>
                </c:pt>
                <c:pt idx="30">
                  <c:v> Porsanger </c:v>
                </c:pt>
                <c:pt idx="31">
                  <c:v> Karasjok </c:v>
                </c:pt>
                <c:pt idx="32">
                  <c:v> Lebesby </c:v>
                </c:pt>
                <c:pt idx="33">
                  <c:v> Gamvik </c:v>
                </c:pt>
                <c:pt idx="34">
                  <c:v> Berlevåg </c:v>
                </c:pt>
                <c:pt idx="35">
                  <c:v> Tana </c:v>
                </c:pt>
                <c:pt idx="36">
                  <c:v> Nesseby </c:v>
                </c:pt>
                <c:pt idx="37">
                  <c:v> Båtsfjord </c:v>
                </c:pt>
                <c:pt idx="38">
                  <c:v> Sør-Varanger </c:v>
                </c:pt>
              </c:strCache>
            </c:strRef>
          </c:cat>
          <c:val>
            <c:numRef>
              <c:f>komm!$F$324:$F$362</c:f>
              <c:numCache>
                <c:formatCode>0%</c:formatCode>
                <c:ptCount val="39"/>
                <c:pt idx="0">
                  <c:v>1.0052324256106713</c:v>
                </c:pt>
                <c:pt idx="1">
                  <c:v>0.86930923157358941</c:v>
                </c:pt>
                <c:pt idx="2">
                  <c:v>0.96340167390143772</c:v>
                </c:pt>
                <c:pt idx="3">
                  <c:v>0.79675585772862678</c:v>
                </c:pt>
                <c:pt idx="4">
                  <c:v>0.90274193616277432</c:v>
                </c:pt>
                <c:pt idx="5">
                  <c:v>0.984807130810742</c:v>
                </c:pt>
                <c:pt idx="6">
                  <c:v>0.74486721823653967</c:v>
                </c:pt>
                <c:pt idx="7">
                  <c:v>0.75442368629850998</c:v>
                </c:pt>
                <c:pt idx="8">
                  <c:v>0.85749375404997341</c:v>
                </c:pt>
                <c:pt idx="9">
                  <c:v>0.90729819484196228</c:v>
                </c:pt>
                <c:pt idx="10">
                  <c:v>0.54960998303006114</c:v>
                </c:pt>
                <c:pt idx="11">
                  <c:v>1.3582867943418058</c:v>
                </c:pt>
                <c:pt idx="12">
                  <c:v>0.80740280162822842</c:v>
                </c:pt>
                <c:pt idx="13">
                  <c:v>1.0204245669411887</c:v>
                </c:pt>
                <c:pt idx="14">
                  <c:v>0.86012249026717136</c:v>
                </c:pt>
                <c:pt idx="15">
                  <c:v>0.77072963206043688</c:v>
                </c:pt>
                <c:pt idx="16">
                  <c:v>0.940256081763305</c:v>
                </c:pt>
                <c:pt idx="17">
                  <c:v>0.73934702771784344</c:v>
                </c:pt>
                <c:pt idx="18">
                  <c:v>0.79857956363525773</c:v>
                </c:pt>
                <c:pt idx="19">
                  <c:v>0.75592708417896026</c:v>
                </c:pt>
                <c:pt idx="20">
                  <c:v>1.0749208192676383</c:v>
                </c:pt>
                <c:pt idx="21">
                  <c:v>0.88248806219079068</c:v>
                </c:pt>
                <c:pt idx="22">
                  <c:v>0.89055985729611131</c:v>
                </c:pt>
                <c:pt idx="23">
                  <c:v>0.80117062230203961</c:v>
                </c:pt>
                <c:pt idx="24">
                  <c:v>1.1359413978867532</c:v>
                </c:pt>
                <c:pt idx="25">
                  <c:v>0.66854415586715266</c:v>
                </c:pt>
                <c:pt idx="26">
                  <c:v>0.72925055202696898</c:v>
                </c:pt>
                <c:pt idx="27">
                  <c:v>0.80825054504618221</c:v>
                </c:pt>
                <c:pt idx="28">
                  <c:v>0.97259550581984444</c:v>
                </c:pt>
                <c:pt idx="29">
                  <c:v>0.93429747599232849</c:v>
                </c:pt>
                <c:pt idx="30">
                  <c:v>0.94519137094246186</c:v>
                </c:pt>
                <c:pt idx="31">
                  <c:v>0.74340102822781662</c:v>
                </c:pt>
                <c:pt idx="32">
                  <c:v>1.155615605396219</c:v>
                </c:pt>
                <c:pt idx="33">
                  <c:v>0.79577524515033149</c:v>
                </c:pt>
                <c:pt idx="34">
                  <c:v>1.0027280308222932</c:v>
                </c:pt>
                <c:pt idx="35">
                  <c:v>0.85610049597854643</c:v>
                </c:pt>
                <c:pt idx="36">
                  <c:v>0.65692118067776928</c:v>
                </c:pt>
                <c:pt idx="37">
                  <c:v>1.1715278400288756</c:v>
                </c:pt>
                <c:pt idx="38">
                  <c:v>0.94289892971308387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D93-47EE-8561-99237CB8C599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komm!$C$324:$C$362</c:f>
              <c:strCache>
                <c:ptCount val="39"/>
                <c:pt idx="0">
                  <c:v> Tromsø </c:v>
                </c:pt>
                <c:pt idx="1">
                  <c:v> Harstad </c:v>
                </c:pt>
                <c:pt idx="2">
                  <c:v> Alta </c:v>
                </c:pt>
                <c:pt idx="3">
                  <c:v> Vardø </c:v>
                </c:pt>
                <c:pt idx="4">
                  <c:v> Vadsø </c:v>
                </c:pt>
                <c:pt idx="5">
                  <c:v> Hammerfest </c:v>
                </c:pt>
                <c:pt idx="6">
                  <c:v> Kvæfjord </c:v>
                </c:pt>
                <c:pt idx="7">
                  <c:v> Tjeldsund </c:v>
                </c:pt>
                <c:pt idx="8">
                  <c:v> Ibestad </c:v>
                </c:pt>
                <c:pt idx="9">
                  <c:v> Gratangen </c:v>
                </c:pt>
                <c:pt idx="10">
                  <c:v> Lavangen </c:v>
                </c:pt>
                <c:pt idx="11">
                  <c:v> Bardu </c:v>
                </c:pt>
                <c:pt idx="12">
                  <c:v> Salangen </c:v>
                </c:pt>
                <c:pt idx="13">
                  <c:v> Målselv </c:v>
                </c:pt>
                <c:pt idx="14">
                  <c:v> Sørreisa </c:v>
                </c:pt>
                <c:pt idx="15">
                  <c:v> Dyrøy </c:v>
                </c:pt>
                <c:pt idx="16">
                  <c:v> Senja </c:v>
                </c:pt>
                <c:pt idx="17">
                  <c:v> Balsfjord </c:v>
                </c:pt>
                <c:pt idx="18">
                  <c:v> Karlsøy </c:v>
                </c:pt>
                <c:pt idx="19">
                  <c:v> Lyngen </c:v>
                </c:pt>
                <c:pt idx="20">
                  <c:v> Storfjord </c:v>
                </c:pt>
                <c:pt idx="21">
                  <c:v> Kåfjord </c:v>
                </c:pt>
                <c:pt idx="22">
                  <c:v> Skjervøy </c:v>
                </c:pt>
                <c:pt idx="23">
                  <c:v> Nordreisa </c:v>
                </c:pt>
                <c:pt idx="24">
                  <c:v> Kvænangen </c:v>
                </c:pt>
                <c:pt idx="25">
                  <c:v> Kautokeino </c:v>
                </c:pt>
                <c:pt idx="26">
                  <c:v> Loppa </c:v>
                </c:pt>
                <c:pt idx="27">
                  <c:v> Hasvik </c:v>
                </c:pt>
                <c:pt idx="28">
                  <c:v> Måsøy </c:v>
                </c:pt>
                <c:pt idx="29">
                  <c:v> Nordkapp </c:v>
                </c:pt>
                <c:pt idx="30">
                  <c:v> Porsanger </c:v>
                </c:pt>
                <c:pt idx="31">
                  <c:v> Karasjok </c:v>
                </c:pt>
                <c:pt idx="32">
                  <c:v> Lebesby </c:v>
                </c:pt>
                <c:pt idx="33">
                  <c:v> Gamvik </c:v>
                </c:pt>
                <c:pt idx="34">
                  <c:v> Berlevåg </c:v>
                </c:pt>
                <c:pt idx="35">
                  <c:v> Tana </c:v>
                </c:pt>
                <c:pt idx="36">
                  <c:v> Nesseby </c:v>
                </c:pt>
                <c:pt idx="37">
                  <c:v> Båtsfjord </c:v>
                </c:pt>
                <c:pt idx="38">
                  <c:v> Sør-Varanger </c:v>
                </c:pt>
              </c:strCache>
            </c:strRef>
          </c:cat>
          <c:val>
            <c:numRef>
              <c:f>komm!$P$324:$P$362</c:f>
              <c:numCache>
                <c:formatCode>0.0\ %</c:formatCode>
                <c:ptCount val="39"/>
                <c:pt idx="0">
                  <c:v>0.99167199939704709</c:v>
                </c:pt>
                <c:pt idx="1">
                  <c:v>0.94804449073145802</c:v>
                </c:pt>
                <c:pt idx="2">
                  <c:v>0.97493969871335351</c:v>
                </c:pt>
                <c:pt idx="3">
                  <c:v>0.94441682203920985</c:v>
                </c:pt>
                <c:pt idx="4">
                  <c:v>0.95067580361788828</c:v>
                </c:pt>
                <c:pt idx="5">
                  <c:v>0.98350188147707518</c:v>
                </c:pt>
                <c:pt idx="6">
                  <c:v>0.94182239006460555</c:v>
                </c:pt>
                <c:pt idx="7">
                  <c:v>0.94230021346770421</c:v>
                </c:pt>
                <c:pt idx="8">
                  <c:v>0.94745371685527724</c:v>
                </c:pt>
                <c:pt idx="9">
                  <c:v>0.95249830708956362</c:v>
                </c:pt>
                <c:pt idx="10">
                  <c:v>0.93205952830428174</c:v>
                </c:pt>
                <c:pt idx="11">
                  <c:v>1.1328937468895008</c:v>
                </c:pt>
                <c:pt idx="12">
                  <c:v>0.94494916923418992</c:v>
                </c:pt>
                <c:pt idx="13">
                  <c:v>0.997748855929254</c:v>
                </c:pt>
                <c:pt idx="14">
                  <c:v>0.94758515366613705</c:v>
                </c:pt>
                <c:pt idx="15">
                  <c:v>0.94311551075580036</c:v>
                </c:pt>
                <c:pt idx="16">
                  <c:v>0.96568146185810055</c:v>
                </c:pt>
                <c:pt idx="17">
                  <c:v>0.94154638053867068</c:v>
                </c:pt>
                <c:pt idx="18">
                  <c:v>0.94450800733454154</c:v>
                </c:pt>
                <c:pt idx="19">
                  <c:v>0.94237538336172644</c:v>
                </c:pt>
                <c:pt idx="20">
                  <c:v>1.0195473568598339</c:v>
                </c:pt>
                <c:pt idx="21">
                  <c:v>0.94870343226231801</c:v>
                </c:pt>
                <c:pt idx="22">
                  <c:v>0.94910702201758423</c:v>
                </c:pt>
                <c:pt idx="23">
                  <c:v>0.9446375602678807</c:v>
                </c:pt>
                <c:pt idx="24">
                  <c:v>1.0439555883074798</c:v>
                </c:pt>
                <c:pt idx="25">
                  <c:v>0.93800623694613616</c:v>
                </c:pt>
                <c:pt idx="26">
                  <c:v>0.94104155675412715</c:v>
                </c:pt>
                <c:pt idx="27">
                  <c:v>0.9449915564050877</c:v>
                </c:pt>
                <c:pt idx="28">
                  <c:v>0.97861723148071655</c:v>
                </c:pt>
                <c:pt idx="29">
                  <c:v>0.96329801954970995</c:v>
                </c:pt>
                <c:pt idx="30">
                  <c:v>0.96765557752976328</c:v>
                </c:pt>
                <c:pt idx="31">
                  <c:v>0.94174908056416951</c:v>
                </c:pt>
                <c:pt idx="32">
                  <c:v>1.0518252713112659</c:v>
                </c:pt>
                <c:pt idx="33">
                  <c:v>0.94436779141029514</c:v>
                </c:pt>
                <c:pt idx="34">
                  <c:v>0.99067024148169602</c:v>
                </c:pt>
                <c:pt idx="35">
                  <c:v>0.947384053951706</c:v>
                </c:pt>
                <c:pt idx="36">
                  <c:v>0.93742508818666703</c:v>
                </c:pt>
                <c:pt idx="37">
                  <c:v>1.0581901651643291</c:v>
                </c:pt>
                <c:pt idx="38">
                  <c:v>0.96673860103801212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93-47EE-8561-99237CB8C5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317632"/>
        <c:axId val="527315992"/>
      </c:lineChart>
      <c:catAx>
        <c:axId val="52731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5992"/>
        <c:crosses val="autoZero"/>
        <c:auto val="1"/>
        <c:lblAlgn val="ctr"/>
        <c:lblOffset val="100"/>
        <c:noMultiLvlLbl val="0"/>
      </c:catAx>
      <c:valAx>
        <c:axId val="527315992"/>
        <c:scaling>
          <c:orientation val="minMax"/>
          <c:max val="1.3"/>
          <c:min val="0.60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7632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 sz="1200" b="1"/>
              <a:t>Skatteinngang</a:t>
            </a:r>
            <a:r>
              <a:rPr lang="nb-NO" sz="1200" b="1" baseline="0"/>
              <a:t> - kommunene. Akkumulert endring fra året før i prosent.</a:t>
            </a:r>
            <a:endParaRPr lang="nb-NO" sz="1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2018-2019</c:v>
          </c:tx>
          <c:spPr>
            <a:solidFill>
              <a:schemeClr val="accent1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tabellalle!$A$23:$A$37</c:f>
              <c:strCache>
                <c:ptCount val="15"/>
                <c:pt idx="0">
                  <c:v> Januar </c:v>
                </c:pt>
                <c:pt idx="1">
                  <c:v> Februar </c:v>
                </c:pt>
                <c:pt idx="2">
                  <c:v> Mars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  <c:pt idx="9">
                  <c:v> Oktober </c:v>
                </c:pt>
                <c:pt idx="10">
                  <c:v> November </c:v>
                </c:pt>
                <c:pt idx="11">
                  <c:v> Desember </c:v>
                </c:pt>
                <c:pt idx="12">
                  <c:v> Anslag NB2021 </c:v>
                </c:pt>
                <c:pt idx="13">
                  <c:v> Anslag RNB2021 </c:v>
                </c:pt>
                <c:pt idx="14">
                  <c:v> Anslag NB2022 </c:v>
                </c:pt>
              </c:strCache>
            </c:strRef>
          </c:cat>
          <c:val>
            <c:numRef>
              <c:f>tabellalle!$C$23:$C$37</c:f>
              <c:numCache>
                <c:formatCode>0.0\ %</c:formatCode>
                <c:ptCount val="15"/>
                <c:pt idx="0">
                  <c:v>3.0746113615962672E-2</c:v>
                </c:pt>
                <c:pt idx="1">
                  <c:v>2.6474443429102629E-2</c:v>
                </c:pt>
                <c:pt idx="2">
                  <c:v>1.5979408592894182E-2</c:v>
                </c:pt>
                <c:pt idx="3">
                  <c:v>1.1582888104399681E-2</c:v>
                </c:pt>
                <c:pt idx="4">
                  <c:v>-3.5277100205936024E-2</c:v>
                </c:pt>
                <c:pt idx="5">
                  <c:v>-2.2990931084298054E-2</c:v>
                </c:pt>
                <c:pt idx="6">
                  <c:v>4.1055409585105422E-3</c:v>
                </c:pt>
                <c:pt idx="7">
                  <c:v>5.640009789606863E-3</c:v>
                </c:pt>
                <c:pt idx="8">
                  <c:v>-9.4198804596434154E-4</c:v>
                </c:pt>
                <c:pt idx="9">
                  <c:v>7.7850546456893538E-4</c:v>
                </c:pt>
                <c:pt idx="10">
                  <c:v>-8.8272203882596659E-3</c:v>
                </c:pt>
                <c:pt idx="11">
                  <c:v>-7.2252672304739772E-3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E7-462D-B832-01CBDA7CF2CC}"/>
            </c:ext>
          </c:extLst>
        </c:ser>
        <c:ser>
          <c:idx val="1"/>
          <c:order val="1"/>
          <c:tx>
            <c:v>2019-2020</c:v>
          </c:tx>
          <c:spPr>
            <a:solidFill>
              <a:schemeClr val="accent2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Pt>
            <c:idx val="12"/>
            <c:invertIfNegative val="0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FAE7-462D-B832-01CBDA7CF2CC}"/>
              </c:ext>
            </c:extLst>
          </c:dPt>
          <c:dPt>
            <c:idx val="13"/>
            <c:invertIfNegative val="0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FAE7-462D-B832-01CBDA7CF2CC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FAE7-462D-B832-01CBDA7CF2C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tabellalle!$A$23:$A$37</c:f>
              <c:strCache>
                <c:ptCount val="15"/>
                <c:pt idx="0">
                  <c:v> Januar </c:v>
                </c:pt>
                <c:pt idx="1">
                  <c:v> Februar </c:v>
                </c:pt>
                <c:pt idx="2">
                  <c:v> Mars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  <c:pt idx="9">
                  <c:v> Oktober </c:v>
                </c:pt>
                <c:pt idx="10">
                  <c:v> November </c:v>
                </c:pt>
                <c:pt idx="11">
                  <c:v> Desember </c:v>
                </c:pt>
                <c:pt idx="12">
                  <c:v> Anslag NB2021 </c:v>
                </c:pt>
                <c:pt idx="13">
                  <c:v> Anslag RNB2021 </c:v>
                </c:pt>
                <c:pt idx="14">
                  <c:v> Anslag NB2022 </c:v>
                </c:pt>
              </c:strCache>
            </c:strRef>
          </c:cat>
          <c:val>
            <c:numRef>
              <c:f>tabellalle!$D$23:$D$37</c:f>
              <c:numCache>
                <c:formatCode>0.0\ %</c:formatCode>
                <c:ptCount val="15"/>
                <c:pt idx="0">
                  <c:v>6.6961061728874824E-3</c:v>
                </c:pt>
                <c:pt idx="1">
                  <c:v>1.0327737969847123E-2</c:v>
                </c:pt>
                <c:pt idx="12">
                  <c:v>6.9526961549956565E-2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AE7-462D-B832-01CBDA7CF2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08817936"/>
        <c:axId val="308812360"/>
      </c:barChart>
      <c:catAx>
        <c:axId val="308817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308812360"/>
        <c:crosses val="autoZero"/>
        <c:auto val="1"/>
        <c:lblAlgn val="ctr"/>
        <c:lblOffset val="100"/>
        <c:noMultiLvlLbl val="0"/>
      </c:catAx>
      <c:valAx>
        <c:axId val="308812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\ 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308817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 sz="1200" b="1"/>
              <a:t>Skatteinngang</a:t>
            </a:r>
            <a:r>
              <a:rPr lang="nb-NO" sz="1200" b="1" baseline="0"/>
              <a:t> - fylkeskommunene. Akkumulert endring fra året før i prosent.</a:t>
            </a:r>
            <a:endParaRPr lang="nb-NO" sz="1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2018-2019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tabellalle!$A$23:$A$37</c:f>
              <c:strCache>
                <c:ptCount val="15"/>
                <c:pt idx="0">
                  <c:v> Januar </c:v>
                </c:pt>
                <c:pt idx="1">
                  <c:v> Februar </c:v>
                </c:pt>
                <c:pt idx="2">
                  <c:v> Mars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  <c:pt idx="9">
                  <c:v> Oktober </c:v>
                </c:pt>
                <c:pt idx="10">
                  <c:v> November </c:v>
                </c:pt>
                <c:pt idx="11">
                  <c:v> Desember </c:v>
                </c:pt>
                <c:pt idx="12">
                  <c:v> Anslag NB2021 </c:v>
                </c:pt>
                <c:pt idx="13">
                  <c:v> Anslag RNB2021 </c:v>
                </c:pt>
                <c:pt idx="14">
                  <c:v> Anslag NB2022 </c:v>
                </c:pt>
              </c:strCache>
            </c:strRef>
          </c:cat>
          <c:val>
            <c:numRef>
              <c:f>tabellalle!$G$23:$G$37</c:f>
              <c:numCache>
                <c:formatCode>0.0\ %</c:formatCode>
                <c:ptCount val="15"/>
                <c:pt idx="0">
                  <c:v>2.6398549428736897E-2</c:v>
                </c:pt>
                <c:pt idx="1">
                  <c:v>2.2562749033607651E-2</c:v>
                </c:pt>
                <c:pt idx="2">
                  <c:v>1.4934014244971374E-2</c:v>
                </c:pt>
                <c:pt idx="3">
                  <c:v>1.0104384462184084E-2</c:v>
                </c:pt>
                <c:pt idx="4">
                  <c:v>-5.2112404672988916E-2</c:v>
                </c:pt>
                <c:pt idx="5">
                  <c:v>-3.9963492214182127E-2</c:v>
                </c:pt>
                <c:pt idx="6">
                  <c:v>-1.4943817671916276E-2</c:v>
                </c:pt>
                <c:pt idx="7">
                  <c:v>-1.3261331612922787E-2</c:v>
                </c:pt>
                <c:pt idx="8">
                  <c:v>-2.0615363952366648E-2</c:v>
                </c:pt>
                <c:pt idx="9">
                  <c:v>-1.9177454835129955E-2</c:v>
                </c:pt>
                <c:pt idx="10">
                  <c:v>-2.4905754189902474E-2</c:v>
                </c:pt>
                <c:pt idx="11">
                  <c:v>-2.3347396245920006E-2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5E-4104-BB67-50E50D1AB65B}"/>
            </c:ext>
          </c:extLst>
        </c:ser>
        <c:ser>
          <c:idx val="1"/>
          <c:order val="1"/>
          <c:tx>
            <c:v>2019-2020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12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425E-4104-BB67-50E50D1AB65B}"/>
              </c:ext>
            </c:extLst>
          </c:dPt>
          <c:dPt>
            <c:idx val="13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425E-4104-BB67-50E50D1AB65B}"/>
              </c:ext>
            </c:extLst>
          </c:dPt>
          <c:dPt>
            <c:idx val="14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425E-4104-BB67-50E50D1AB65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tabellalle!$A$23:$A$37</c:f>
              <c:strCache>
                <c:ptCount val="15"/>
                <c:pt idx="0">
                  <c:v> Januar </c:v>
                </c:pt>
                <c:pt idx="1">
                  <c:v> Februar </c:v>
                </c:pt>
                <c:pt idx="2">
                  <c:v> Mars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  <c:pt idx="9">
                  <c:v> Oktober </c:v>
                </c:pt>
                <c:pt idx="10">
                  <c:v> November </c:v>
                </c:pt>
                <c:pt idx="11">
                  <c:v> Desember </c:v>
                </c:pt>
                <c:pt idx="12">
                  <c:v> Anslag NB2021 </c:v>
                </c:pt>
                <c:pt idx="13">
                  <c:v> Anslag RNB2021 </c:v>
                </c:pt>
                <c:pt idx="14">
                  <c:v> Anslag NB2022 </c:v>
                </c:pt>
              </c:strCache>
            </c:strRef>
          </c:cat>
          <c:val>
            <c:numRef>
              <c:f>tabellalle!$H$23:$H$37</c:f>
              <c:numCache>
                <c:formatCode>0.0\ %</c:formatCode>
                <c:ptCount val="15"/>
                <c:pt idx="0">
                  <c:v>-1.7725790945053971E-2</c:v>
                </c:pt>
                <c:pt idx="1">
                  <c:v>-1.3458364191117674E-2</c:v>
                </c:pt>
                <c:pt idx="12">
                  <c:v>9.2621017465590663E-2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25E-4104-BB67-50E50D1AB6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08817936"/>
        <c:axId val="308812360"/>
      </c:barChart>
      <c:catAx>
        <c:axId val="308817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308812360"/>
        <c:crosses val="autoZero"/>
        <c:auto val="1"/>
        <c:lblAlgn val="ctr"/>
        <c:lblOffset val="100"/>
        <c:noMultiLvlLbl val="0"/>
      </c:catAx>
      <c:valAx>
        <c:axId val="308812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308817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Skatt og skatteutjevning 2020.</a:t>
            </a:r>
            <a:r>
              <a:rPr lang="nb-NO" baseline="0"/>
              <a:t> </a:t>
            </a:r>
          </a:p>
          <a:p>
            <a:pPr>
              <a:defRPr/>
            </a:pPr>
            <a:r>
              <a:rPr lang="nb-NO" baseline="0"/>
              <a:t>Prosent av </a:t>
            </a:r>
            <a:r>
              <a:rPr lang="nb-NO"/>
              <a:t>landsgjennomsnittet. Rogaland</a:t>
            </a:r>
            <a:endParaRPr lang="nb-NO" baseline="0"/>
          </a:p>
          <a:p>
            <a:pPr>
              <a:defRPr/>
            </a:pPr>
            <a:endParaRPr lang="nb-N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6.9027390836823202E-2"/>
          <c:y val="0.20044321329639886"/>
          <c:w val="0.91043106223030035"/>
          <c:h val="0.53207698068212383"/>
        </c:manualLayout>
      </c:layout>
      <c:lineChart>
        <c:grouping val="standard"/>
        <c:varyColors val="0"/>
        <c:ser>
          <c:idx val="0"/>
          <c:order val="0"/>
          <c:tx>
            <c:v>skatt pr innbygger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komm!$C$8:$C$30</c:f>
              <c:strCache>
                <c:ptCount val="23"/>
                <c:pt idx="0">
                  <c:v> Eigersund </c:v>
                </c:pt>
                <c:pt idx="1">
                  <c:v> Stavanger </c:v>
                </c:pt>
                <c:pt idx="2">
                  <c:v> Haugesund </c:v>
                </c:pt>
                <c:pt idx="3">
                  <c:v> Sandnes </c:v>
                </c:pt>
                <c:pt idx="4">
                  <c:v> Sokndal </c:v>
                </c:pt>
                <c:pt idx="5">
                  <c:v> Lund </c:v>
                </c:pt>
                <c:pt idx="6">
                  <c:v> Bjerkreim </c:v>
                </c:pt>
                <c:pt idx="7">
                  <c:v> Hå </c:v>
                </c:pt>
                <c:pt idx="8">
                  <c:v> Klepp </c:v>
                </c:pt>
                <c:pt idx="9">
                  <c:v> Time </c:v>
                </c:pt>
                <c:pt idx="10">
                  <c:v> Gjesdal </c:v>
                </c:pt>
                <c:pt idx="11">
                  <c:v> Sola </c:v>
                </c:pt>
                <c:pt idx="12">
                  <c:v> Randaberg </c:v>
                </c:pt>
                <c:pt idx="13">
                  <c:v> Strand </c:v>
                </c:pt>
                <c:pt idx="14">
                  <c:v> Hjelmeland </c:v>
                </c:pt>
                <c:pt idx="15">
                  <c:v> Suldal </c:v>
                </c:pt>
                <c:pt idx="16">
                  <c:v> Sauda </c:v>
                </c:pt>
                <c:pt idx="17">
                  <c:v> Kvitsøy </c:v>
                </c:pt>
                <c:pt idx="18">
                  <c:v> Bokn </c:v>
                </c:pt>
                <c:pt idx="19">
                  <c:v> Tysvær </c:v>
                </c:pt>
                <c:pt idx="20">
                  <c:v> Karmøy </c:v>
                </c:pt>
                <c:pt idx="21">
                  <c:v> Utsira </c:v>
                </c:pt>
                <c:pt idx="22">
                  <c:v> Vindafjord </c:v>
                </c:pt>
              </c:strCache>
            </c:strRef>
          </c:cat>
          <c:val>
            <c:numRef>
              <c:f>komm!$F$8:$F$30</c:f>
              <c:numCache>
                <c:formatCode>0%</c:formatCode>
                <c:ptCount val="23"/>
                <c:pt idx="0">
                  <c:v>1.0426573679668329</c:v>
                </c:pt>
                <c:pt idx="1">
                  <c:v>1.1543349325431127</c:v>
                </c:pt>
                <c:pt idx="2">
                  <c:v>0.99658434772440063</c:v>
                </c:pt>
                <c:pt idx="3">
                  <c:v>0.99657390382181077</c:v>
                </c:pt>
                <c:pt idx="4">
                  <c:v>0.89290283896666511</c:v>
                </c:pt>
                <c:pt idx="5">
                  <c:v>0.84837318230508652</c:v>
                </c:pt>
                <c:pt idx="6">
                  <c:v>0.80413897978301763</c:v>
                </c:pt>
                <c:pt idx="7">
                  <c:v>0.79845453839096847</c:v>
                </c:pt>
                <c:pt idx="8">
                  <c:v>0.9003693317719893</c:v>
                </c:pt>
                <c:pt idx="9">
                  <c:v>0.90720210200116946</c:v>
                </c:pt>
                <c:pt idx="10">
                  <c:v>0.89791100918783628</c:v>
                </c:pt>
                <c:pt idx="11">
                  <c:v>1.1682006860235772</c:v>
                </c:pt>
                <c:pt idx="12">
                  <c:v>1.037590876834602</c:v>
                </c:pt>
                <c:pt idx="13">
                  <c:v>0.89062821983968821</c:v>
                </c:pt>
                <c:pt idx="14">
                  <c:v>1.8284926699545303</c:v>
                </c:pt>
                <c:pt idx="15">
                  <c:v>2.4423437053731143</c:v>
                </c:pt>
                <c:pt idx="16">
                  <c:v>1.408376925937642</c:v>
                </c:pt>
                <c:pt idx="17">
                  <c:v>0.89253216353435272</c:v>
                </c:pt>
                <c:pt idx="18">
                  <c:v>1.0286994573859765</c:v>
                </c:pt>
                <c:pt idx="19">
                  <c:v>0.88051149326838818</c:v>
                </c:pt>
                <c:pt idx="20">
                  <c:v>0.90558705582259447</c:v>
                </c:pt>
                <c:pt idx="21">
                  <c:v>1.7002665852836381</c:v>
                </c:pt>
                <c:pt idx="22">
                  <c:v>1.0986230616619788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7B-412B-9F12-F0B510206461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komm!$C$8:$C$30</c:f>
              <c:strCache>
                <c:ptCount val="23"/>
                <c:pt idx="0">
                  <c:v> Eigersund </c:v>
                </c:pt>
                <c:pt idx="1">
                  <c:v> Stavanger </c:v>
                </c:pt>
                <c:pt idx="2">
                  <c:v> Haugesund </c:v>
                </c:pt>
                <c:pt idx="3">
                  <c:v> Sandnes </c:v>
                </c:pt>
                <c:pt idx="4">
                  <c:v> Sokndal </c:v>
                </c:pt>
                <c:pt idx="5">
                  <c:v> Lund </c:v>
                </c:pt>
                <c:pt idx="6">
                  <c:v> Bjerkreim </c:v>
                </c:pt>
                <c:pt idx="7">
                  <c:v> Hå </c:v>
                </c:pt>
                <c:pt idx="8">
                  <c:v> Klepp </c:v>
                </c:pt>
                <c:pt idx="9">
                  <c:v> Time </c:v>
                </c:pt>
                <c:pt idx="10">
                  <c:v> Gjesdal </c:v>
                </c:pt>
                <c:pt idx="11">
                  <c:v> Sola </c:v>
                </c:pt>
                <c:pt idx="12">
                  <c:v> Randaberg </c:v>
                </c:pt>
                <c:pt idx="13">
                  <c:v> Strand </c:v>
                </c:pt>
                <c:pt idx="14">
                  <c:v> Hjelmeland </c:v>
                </c:pt>
                <c:pt idx="15">
                  <c:v> Suldal </c:v>
                </c:pt>
                <c:pt idx="16">
                  <c:v> Sauda </c:v>
                </c:pt>
                <c:pt idx="17">
                  <c:v> Kvitsøy </c:v>
                </c:pt>
                <c:pt idx="18">
                  <c:v> Bokn </c:v>
                </c:pt>
                <c:pt idx="19">
                  <c:v> Tysvær </c:v>
                </c:pt>
                <c:pt idx="20">
                  <c:v> Karmøy </c:v>
                </c:pt>
                <c:pt idx="21">
                  <c:v> Utsira </c:v>
                </c:pt>
                <c:pt idx="22">
                  <c:v> Vindafjord </c:v>
                </c:pt>
              </c:strCache>
            </c:strRef>
          </c:cat>
          <c:val>
            <c:numRef>
              <c:f>komm!$P$8:$P$30</c:f>
              <c:numCache>
                <c:formatCode>0.0\ %</c:formatCode>
                <c:ptCount val="23"/>
                <c:pt idx="0">
                  <c:v>1.0066419763395118</c:v>
                </c:pt>
                <c:pt idx="1">
                  <c:v>1.0513130021700239</c:v>
                </c:pt>
                <c:pt idx="2">
                  <c:v>0.98821276824253912</c:v>
                </c:pt>
                <c:pt idx="3">
                  <c:v>0.9882085906815028</c:v>
                </c:pt>
                <c:pt idx="4">
                  <c:v>0.94922417110111201</c:v>
                </c:pt>
                <c:pt idx="5">
                  <c:v>0.94699768826803288</c:v>
                </c:pt>
                <c:pt idx="6">
                  <c:v>0.94478597814192944</c:v>
                </c:pt>
                <c:pt idx="7">
                  <c:v>0.94450175607232711</c:v>
                </c:pt>
                <c:pt idx="8">
                  <c:v>0.94972676186157434</c:v>
                </c:pt>
                <c:pt idx="9">
                  <c:v>0.95245986995324639</c:v>
                </c:pt>
                <c:pt idx="10">
                  <c:v>0.94947457961217052</c:v>
                </c:pt>
                <c:pt idx="11">
                  <c:v>1.0568593035622096</c:v>
                </c:pt>
                <c:pt idx="12">
                  <c:v>1.0046153798866193</c:v>
                </c:pt>
                <c:pt idx="13">
                  <c:v>0.94911044014476287</c:v>
                </c:pt>
                <c:pt idx="14">
                  <c:v>1.320976097134591</c:v>
                </c:pt>
                <c:pt idx="15">
                  <c:v>1.5665165113020245</c:v>
                </c:pt>
                <c:pt idx="16">
                  <c:v>1.1529297995278354</c:v>
                </c:pt>
                <c:pt idx="17">
                  <c:v>0.94920563732949625</c:v>
                </c:pt>
                <c:pt idx="18">
                  <c:v>1.0010588121071691</c:v>
                </c:pt>
                <c:pt idx="19">
                  <c:v>0.94860460381619782</c:v>
                </c:pt>
                <c:pt idx="20">
                  <c:v>0.95181385148181652</c:v>
                </c:pt>
                <c:pt idx="21">
                  <c:v>1.2696856632662339</c:v>
                </c:pt>
                <c:pt idx="22">
                  <c:v>1.0290282538175703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7B-412B-9F12-F0B5102064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317632"/>
        <c:axId val="527315992"/>
      </c:lineChart>
      <c:catAx>
        <c:axId val="52731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5992"/>
        <c:crosses val="autoZero"/>
        <c:auto val="1"/>
        <c:lblAlgn val="ctr"/>
        <c:lblOffset val="100"/>
        <c:noMultiLvlLbl val="0"/>
      </c:catAx>
      <c:valAx>
        <c:axId val="527315992"/>
        <c:scaling>
          <c:orientation val="minMax"/>
          <c:max val="2.2000000000000002"/>
          <c:min val="0.60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7632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Skatt og skatteutjevning 2020. </a:t>
            </a:r>
          </a:p>
          <a:p>
            <a:pPr>
              <a:defRPr/>
            </a:pPr>
            <a:r>
              <a:rPr lang="nb-NO"/>
              <a:t>Prosent av landsgjennomsnittet. Nordland</a:t>
            </a:r>
            <a:r>
              <a:rPr lang="nb-NO" baseline="0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skatt pr innbygger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komm!$C$57:$C$97</c:f>
              <c:strCache>
                <c:ptCount val="41"/>
                <c:pt idx="0">
                  <c:v> Bodø </c:v>
                </c:pt>
                <c:pt idx="1">
                  <c:v> Narvik </c:v>
                </c:pt>
                <c:pt idx="2">
                  <c:v> Bindal </c:v>
                </c:pt>
                <c:pt idx="3">
                  <c:v> Sømna </c:v>
                </c:pt>
                <c:pt idx="4">
                  <c:v> Brønnøy </c:v>
                </c:pt>
                <c:pt idx="5">
                  <c:v> Vega </c:v>
                </c:pt>
                <c:pt idx="6">
                  <c:v> Vevelstad </c:v>
                </c:pt>
                <c:pt idx="7">
                  <c:v> Herøy </c:v>
                </c:pt>
                <c:pt idx="8">
                  <c:v> Alstahaug </c:v>
                </c:pt>
                <c:pt idx="9">
                  <c:v> Leirfjord </c:v>
                </c:pt>
                <c:pt idx="10">
                  <c:v> Vefsn </c:v>
                </c:pt>
                <c:pt idx="11">
                  <c:v> Grane </c:v>
                </c:pt>
                <c:pt idx="12">
                  <c:v> Hattfjelldal </c:v>
                </c:pt>
                <c:pt idx="13">
                  <c:v> Dønna </c:v>
                </c:pt>
                <c:pt idx="14">
                  <c:v> Nesna </c:v>
                </c:pt>
                <c:pt idx="15">
                  <c:v> Hemnes </c:v>
                </c:pt>
                <c:pt idx="16">
                  <c:v> Rana </c:v>
                </c:pt>
                <c:pt idx="17">
                  <c:v> Lurøy </c:v>
                </c:pt>
                <c:pt idx="18">
                  <c:v> Træna </c:v>
                </c:pt>
                <c:pt idx="19">
                  <c:v> Rødøy </c:v>
                </c:pt>
                <c:pt idx="20">
                  <c:v> Meløy </c:v>
                </c:pt>
                <c:pt idx="21">
                  <c:v> Gildeskål </c:v>
                </c:pt>
                <c:pt idx="22">
                  <c:v> Beiarn </c:v>
                </c:pt>
                <c:pt idx="23">
                  <c:v> Saltdal </c:v>
                </c:pt>
                <c:pt idx="24">
                  <c:v> Fauske </c:v>
                </c:pt>
                <c:pt idx="25">
                  <c:v> Sørfold </c:v>
                </c:pt>
                <c:pt idx="26">
                  <c:v> Steigen </c:v>
                </c:pt>
                <c:pt idx="27">
                  <c:v> Lødingen </c:v>
                </c:pt>
                <c:pt idx="28">
                  <c:v> Evenes </c:v>
                </c:pt>
                <c:pt idx="29">
                  <c:v> Røst </c:v>
                </c:pt>
                <c:pt idx="30">
                  <c:v> Værøy </c:v>
                </c:pt>
                <c:pt idx="31">
                  <c:v> Flakstad </c:v>
                </c:pt>
                <c:pt idx="32">
                  <c:v> Vestvågøy </c:v>
                </c:pt>
                <c:pt idx="33">
                  <c:v> Vågan </c:v>
                </c:pt>
                <c:pt idx="34">
                  <c:v> Hadsel </c:v>
                </c:pt>
                <c:pt idx="35">
                  <c:v> Bø </c:v>
                </c:pt>
                <c:pt idx="36">
                  <c:v> Øksnes </c:v>
                </c:pt>
                <c:pt idx="37">
                  <c:v> Sortland </c:v>
                </c:pt>
                <c:pt idx="38">
                  <c:v> Andøy </c:v>
                </c:pt>
                <c:pt idx="39">
                  <c:v> Moskenes </c:v>
                </c:pt>
                <c:pt idx="40">
                  <c:v> Hamarøy </c:v>
                </c:pt>
              </c:strCache>
            </c:strRef>
          </c:cat>
          <c:val>
            <c:numRef>
              <c:f>komm!$F$57:$F$97</c:f>
              <c:numCache>
                <c:formatCode>0%</c:formatCode>
                <c:ptCount val="41"/>
                <c:pt idx="0">
                  <c:v>1.0125810285786816</c:v>
                </c:pt>
                <c:pt idx="1">
                  <c:v>0.99949126175474345</c:v>
                </c:pt>
                <c:pt idx="2">
                  <c:v>1.2687233124874433</c:v>
                </c:pt>
                <c:pt idx="3">
                  <c:v>0.70134470919165726</c:v>
                </c:pt>
                <c:pt idx="4">
                  <c:v>0.80884141542648524</c:v>
                </c:pt>
                <c:pt idx="5">
                  <c:v>0.69354601466428312</c:v>
                </c:pt>
                <c:pt idx="6">
                  <c:v>0.66861481694717573</c:v>
                </c:pt>
                <c:pt idx="7">
                  <c:v>0.87295975424808891</c:v>
                </c:pt>
                <c:pt idx="8">
                  <c:v>0.84655260834575041</c:v>
                </c:pt>
                <c:pt idx="9">
                  <c:v>0.68923386474811477</c:v>
                </c:pt>
                <c:pt idx="10">
                  <c:v>0.84716758366623923</c:v>
                </c:pt>
                <c:pt idx="11">
                  <c:v>0.88248031695136431</c:v>
                </c:pt>
                <c:pt idx="12">
                  <c:v>0.91636873127249852</c:v>
                </c:pt>
                <c:pt idx="13">
                  <c:v>0.86829285552517554</c:v>
                </c:pt>
                <c:pt idx="14">
                  <c:v>0.73910975438213744</c:v>
                </c:pt>
                <c:pt idx="15">
                  <c:v>1.6321922907831543</c:v>
                </c:pt>
                <c:pt idx="16">
                  <c:v>0.99107175083284227</c:v>
                </c:pt>
                <c:pt idx="17">
                  <c:v>1.0925106188412532</c:v>
                </c:pt>
                <c:pt idx="18">
                  <c:v>1.0551104860195815</c:v>
                </c:pt>
                <c:pt idx="19">
                  <c:v>0.94076583983177842</c:v>
                </c:pt>
                <c:pt idx="20">
                  <c:v>1.345430370019203</c:v>
                </c:pt>
                <c:pt idx="21">
                  <c:v>1.0902453446409517</c:v>
                </c:pt>
                <c:pt idx="22">
                  <c:v>1.4449713022080168</c:v>
                </c:pt>
                <c:pt idx="23">
                  <c:v>0.80802516076472919</c:v>
                </c:pt>
                <c:pt idx="24">
                  <c:v>1.0266858706365205</c:v>
                </c:pt>
                <c:pt idx="25">
                  <c:v>1.8267956886116792</c:v>
                </c:pt>
                <c:pt idx="26">
                  <c:v>0.80392120779155107</c:v>
                </c:pt>
                <c:pt idx="27">
                  <c:v>0.8414627940434467</c:v>
                </c:pt>
                <c:pt idx="28">
                  <c:v>0.76445952318482091</c:v>
                </c:pt>
                <c:pt idx="29">
                  <c:v>0.75705663823665503</c:v>
                </c:pt>
                <c:pt idx="30">
                  <c:v>1.1417467593769171</c:v>
                </c:pt>
                <c:pt idx="31">
                  <c:v>1.045548192127453</c:v>
                </c:pt>
                <c:pt idx="32">
                  <c:v>0.87293436784590916</c:v>
                </c:pt>
                <c:pt idx="33">
                  <c:v>0.90901089459047968</c:v>
                </c:pt>
                <c:pt idx="34">
                  <c:v>0.82277181548779932</c:v>
                </c:pt>
                <c:pt idx="35">
                  <c:v>0.78601498751799059</c:v>
                </c:pt>
                <c:pt idx="36">
                  <c:v>1.0080481919155422</c:v>
                </c:pt>
                <c:pt idx="37">
                  <c:v>0.88180623876024433</c:v>
                </c:pt>
                <c:pt idx="38">
                  <c:v>0.92324539110603321</c:v>
                </c:pt>
                <c:pt idx="39">
                  <c:v>1.183039743075442</c:v>
                </c:pt>
                <c:pt idx="40">
                  <c:v>1.0932533388318184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07-4AF0-9634-98E33D2DA2C5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komm!$C$57:$C$97</c:f>
              <c:strCache>
                <c:ptCount val="41"/>
                <c:pt idx="0">
                  <c:v> Bodø </c:v>
                </c:pt>
                <c:pt idx="1">
                  <c:v> Narvik </c:v>
                </c:pt>
                <c:pt idx="2">
                  <c:v> Bindal </c:v>
                </c:pt>
                <c:pt idx="3">
                  <c:v> Sømna </c:v>
                </c:pt>
                <c:pt idx="4">
                  <c:v> Brønnøy </c:v>
                </c:pt>
                <c:pt idx="5">
                  <c:v> Vega </c:v>
                </c:pt>
                <c:pt idx="6">
                  <c:v> Vevelstad </c:v>
                </c:pt>
                <c:pt idx="7">
                  <c:v> Herøy </c:v>
                </c:pt>
                <c:pt idx="8">
                  <c:v> Alstahaug </c:v>
                </c:pt>
                <c:pt idx="9">
                  <c:v> Leirfjord </c:v>
                </c:pt>
                <c:pt idx="10">
                  <c:v> Vefsn </c:v>
                </c:pt>
                <c:pt idx="11">
                  <c:v> Grane </c:v>
                </c:pt>
                <c:pt idx="12">
                  <c:v> Hattfjelldal </c:v>
                </c:pt>
                <c:pt idx="13">
                  <c:v> Dønna </c:v>
                </c:pt>
                <c:pt idx="14">
                  <c:v> Nesna </c:v>
                </c:pt>
                <c:pt idx="15">
                  <c:v> Hemnes </c:v>
                </c:pt>
                <c:pt idx="16">
                  <c:v> Rana </c:v>
                </c:pt>
                <c:pt idx="17">
                  <c:v> Lurøy </c:v>
                </c:pt>
                <c:pt idx="18">
                  <c:v> Træna </c:v>
                </c:pt>
                <c:pt idx="19">
                  <c:v> Rødøy </c:v>
                </c:pt>
                <c:pt idx="20">
                  <c:v> Meløy </c:v>
                </c:pt>
                <c:pt idx="21">
                  <c:v> Gildeskål </c:v>
                </c:pt>
                <c:pt idx="22">
                  <c:v> Beiarn </c:v>
                </c:pt>
                <c:pt idx="23">
                  <c:v> Saltdal </c:v>
                </c:pt>
                <c:pt idx="24">
                  <c:v> Fauske </c:v>
                </c:pt>
                <c:pt idx="25">
                  <c:v> Sørfold </c:v>
                </c:pt>
                <c:pt idx="26">
                  <c:v> Steigen </c:v>
                </c:pt>
                <c:pt idx="27">
                  <c:v> Lødingen </c:v>
                </c:pt>
                <c:pt idx="28">
                  <c:v> Evenes </c:v>
                </c:pt>
                <c:pt idx="29">
                  <c:v> Røst </c:v>
                </c:pt>
                <c:pt idx="30">
                  <c:v> Værøy </c:v>
                </c:pt>
                <c:pt idx="31">
                  <c:v> Flakstad </c:v>
                </c:pt>
                <c:pt idx="32">
                  <c:v> Vestvågøy </c:v>
                </c:pt>
                <c:pt idx="33">
                  <c:v> Vågan </c:v>
                </c:pt>
                <c:pt idx="34">
                  <c:v> Hadsel </c:v>
                </c:pt>
                <c:pt idx="35">
                  <c:v> Bø </c:v>
                </c:pt>
                <c:pt idx="36">
                  <c:v> Øksnes </c:v>
                </c:pt>
                <c:pt idx="37">
                  <c:v> Sortland </c:v>
                </c:pt>
                <c:pt idx="38">
                  <c:v> Andøy </c:v>
                </c:pt>
                <c:pt idx="39">
                  <c:v> Moskenes </c:v>
                </c:pt>
                <c:pt idx="40">
                  <c:v> Hamarøy </c:v>
                </c:pt>
              </c:strCache>
            </c:strRef>
          </c:cat>
          <c:val>
            <c:numRef>
              <c:f>komm!$P$57:$P$97</c:f>
              <c:numCache>
                <c:formatCode>0.0\ %</c:formatCode>
                <c:ptCount val="41"/>
                <c:pt idx="0">
                  <c:v>0.99461144058425111</c:v>
                </c:pt>
                <c:pt idx="1">
                  <c:v>0.98937553385467614</c:v>
                </c:pt>
                <c:pt idx="2">
                  <c:v>1.0970683541477559</c:v>
                </c:pt>
                <c:pt idx="3">
                  <c:v>0.93964626461236134</c:v>
                </c:pt>
                <c:pt idx="4">
                  <c:v>0.94502109992410288</c:v>
                </c:pt>
                <c:pt idx="5">
                  <c:v>0.93925632988599261</c:v>
                </c:pt>
                <c:pt idx="6">
                  <c:v>0.93800977000013741</c:v>
                </c:pt>
                <c:pt idx="7">
                  <c:v>0.94822701686518307</c:v>
                </c:pt>
                <c:pt idx="8">
                  <c:v>0.94690665957006614</c:v>
                </c:pt>
                <c:pt idx="9">
                  <c:v>0.93904072239018432</c:v>
                </c:pt>
                <c:pt idx="10">
                  <c:v>0.94693740833609052</c:v>
                </c:pt>
                <c:pt idx="11">
                  <c:v>0.94870304500034675</c:v>
                </c:pt>
                <c:pt idx="12">
                  <c:v>0.95612652166177803</c:v>
                </c:pt>
                <c:pt idx="13">
                  <c:v>0.94799367192903738</c:v>
                </c:pt>
                <c:pt idx="14">
                  <c:v>0.9415345168718855</c:v>
                </c:pt>
                <c:pt idx="15">
                  <c:v>1.2424559454660407</c:v>
                </c:pt>
                <c:pt idx="16">
                  <c:v>0.98600772948591575</c:v>
                </c:pt>
                <c:pt idx="17">
                  <c:v>1.02658327668928</c:v>
                </c:pt>
                <c:pt idx="18">
                  <c:v>1.0116232235606113</c:v>
                </c:pt>
                <c:pt idx="19">
                  <c:v>0.96588536508549006</c:v>
                </c:pt>
                <c:pt idx="20">
                  <c:v>1.12775117716046</c:v>
                </c:pt>
                <c:pt idx="21">
                  <c:v>1.0256771670091596</c:v>
                </c:pt>
                <c:pt idx="22">
                  <c:v>1.167567550035985</c:v>
                </c:pt>
                <c:pt idx="23">
                  <c:v>0.94498028719101512</c:v>
                </c:pt>
                <c:pt idx="24">
                  <c:v>1.0002533774073867</c:v>
                </c:pt>
                <c:pt idx="25">
                  <c:v>1.3202973045974506</c:v>
                </c:pt>
                <c:pt idx="26">
                  <c:v>0.94477508954235612</c:v>
                </c:pt>
                <c:pt idx="27">
                  <c:v>0.94665216885495074</c:v>
                </c:pt>
                <c:pt idx="28">
                  <c:v>0.94280200531201963</c:v>
                </c:pt>
                <c:pt idx="29">
                  <c:v>0.9424318610646113</c:v>
                </c:pt>
                <c:pt idx="30">
                  <c:v>1.0462777329035455</c:v>
                </c:pt>
                <c:pt idx="31">
                  <c:v>1.0077983060037599</c:v>
                </c:pt>
                <c:pt idx="32">
                  <c:v>0.94822574754507405</c:v>
                </c:pt>
                <c:pt idx="33">
                  <c:v>0.95318338698897076</c:v>
                </c:pt>
                <c:pt idx="34">
                  <c:v>0.94571761992716852</c:v>
                </c:pt>
                <c:pt idx="35">
                  <c:v>0.94387977852867821</c:v>
                </c:pt>
                <c:pt idx="36">
                  <c:v>0.99279830591899543</c:v>
                </c:pt>
                <c:pt idx="37">
                  <c:v>0.94866934109079082</c:v>
                </c:pt>
                <c:pt idx="38">
                  <c:v>0.95887718559519197</c:v>
                </c:pt>
                <c:pt idx="39">
                  <c:v>1.0627949263829555</c:v>
                </c:pt>
                <c:pt idx="40">
                  <c:v>1.026880364685506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07-4AF0-9634-98E33D2DA2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317632"/>
        <c:axId val="527315992"/>
      </c:lineChart>
      <c:catAx>
        <c:axId val="52731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5992"/>
        <c:crosses val="autoZero"/>
        <c:auto val="1"/>
        <c:lblAlgn val="ctr"/>
        <c:lblOffset val="100"/>
        <c:noMultiLvlLbl val="0"/>
      </c:catAx>
      <c:valAx>
        <c:axId val="527315992"/>
        <c:scaling>
          <c:orientation val="minMax"/>
          <c:max val="1.8"/>
          <c:min val="0.60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7632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 sz="1200" b="0" i="0" baseline="0">
                <a:effectLst/>
              </a:rPr>
              <a:t>Skatt og skatteutjevning 2020. Prosent av landsgjennomsnittet. Viken </a:t>
            </a:r>
            <a:endParaRPr lang="nb-NO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skatt pr. innb.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komm!$C$98:$C$148</c:f>
              <c:strCache>
                <c:ptCount val="51"/>
                <c:pt idx="0">
                  <c:v> Halden </c:v>
                </c:pt>
                <c:pt idx="1">
                  <c:v> Moss </c:v>
                </c:pt>
                <c:pt idx="2">
                  <c:v> Sarpsborg </c:v>
                </c:pt>
                <c:pt idx="3">
                  <c:v> Fredrikstad </c:v>
                </c:pt>
                <c:pt idx="4">
                  <c:v> Drammen </c:v>
                </c:pt>
                <c:pt idx="5">
                  <c:v> Kongsberg </c:v>
                </c:pt>
                <c:pt idx="6">
                  <c:v> Ringerike </c:v>
                </c:pt>
                <c:pt idx="7">
                  <c:v> Hvaler </c:v>
                </c:pt>
                <c:pt idx="8">
                  <c:v> Aremark </c:v>
                </c:pt>
                <c:pt idx="9">
                  <c:v> Marker </c:v>
                </c:pt>
                <c:pt idx="10">
                  <c:v> Indre Østfold </c:v>
                </c:pt>
                <c:pt idx="11">
                  <c:v> Skiptvet </c:v>
                </c:pt>
                <c:pt idx="12">
                  <c:v> Rakkestad </c:v>
                </c:pt>
                <c:pt idx="13">
                  <c:v> Råde </c:v>
                </c:pt>
                <c:pt idx="14">
                  <c:v> Våler </c:v>
                </c:pt>
                <c:pt idx="15">
                  <c:v> Vestby </c:v>
                </c:pt>
                <c:pt idx="16">
                  <c:v> Nordre Follo </c:v>
                </c:pt>
                <c:pt idx="17">
                  <c:v> Ås </c:v>
                </c:pt>
                <c:pt idx="18">
                  <c:v> Frogn </c:v>
                </c:pt>
                <c:pt idx="19">
                  <c:v> Nesodden </c:v>
                </c:pt>
                <c:pt idx="20">
                  <c:v> Bærum </c:v>
                </c:pt>
                <c:pt idx="21">
                  <c:v> Asker </c:v>
                </c:pt>
                <c:pt idx="22">
                  <c:v> Aurskog-Høland </c:v>
                </c:pt>
                <c:pt idx="23">
                  <c:v> Rælingen </c:v>
                </c:pt>
                <c:pt idx="24">
                  <c:v> Enebakk </c:v>
                </c:pt>
                <c:pt idx="25">
                  <c:v> Lørenskog </c:v>
                </c:pt>
                <c:pt idx="26">
                  <c:v> Lillestrøm </c:v>
                </c:pt>
                <c:pt idx="27">
                  <c:v> Nittedal </c:v>
                </c:pt>
                <c:pt idx="28">
                  <c:v> Gjerdrum </c:v>
                </c:pt>
                <c:pt idx="29">
                  <c:v> Ullensaker </c:v>
                </c:pt>
                <c:pt idx="30">
                  <c:v> Nes </c:v>
                </c:pt>
                <c:pt idx="31">
                  <c:v> Eidsvoll </c:v>
                </c:pt>
                <c:pt idx="32">
                  <c:v> Nannestad </c:v>
                </c:pt>
                <c:pt idx="33">
                  <c:v> Hurdal </c:v>
                </c:pt>
                <c:pt idx="34">
                  <c:v> Hole </c:v>
                </c:pt>
                <c:pt idx="35">
                  <c:v> Flå </c:v>
                </c:pt>
                <c:pt idx="36">
                  <c:v> Nesbyen </c:v>
                </c:pt>
                <c:pt idx="37">
                  <c:v> Gol </c:v>
                </c:pt>
                <c:pt idx="38">
                  <c:v> Hemsedal </c:v>
                </c:pt>
                <c:pt idx="39">
                  <c:v> Ål </c:v>
                </c:pt>
                <c:pt idx="40">
                  <c:v> Hol </c:v>
                </c:pt>
                <c:pt idx="41">
                  <c:v> Sigdal </c:v>
                </c:pt>
                <c:pt idx="42">
                  <c:v> Krødsherad </c:v>
                </c:pt>
                <c:pt idx="43">
                  <c:v> Modum </c:v>
                </c:pt>
                <c:pt idx="44">
                  <c:v> Øvre Eiker </c:v>
                </c:pt>
                <c:pt idx="45">
                  <c:v> Lier </c:v>
                </c:pt>
                <c:pt idx="46">
                  <c:v> Flesberg </c:v>
                </c:pt>
                <c:pt idx="47">
                  <c:v> Rollag </c:v>
                </c:pt>
                <c:pt idx="48">
                  <c:v> Nore og Uvdal </c:v>
                </c:pt>
                <c:pt idx="49">
                  <c:v> Jevnaker </c:v>
                </c:pt>
                <c:pt idx="50">
                  <c:v> Lunner </c:v>
                </c:pt>
              </c:strCache>
            </c:strRef>
          </c:cat>
          <c:val>
            <c:numRef>
              <c:f>komm!$F$98:$F$148</c:f>
              <c:numCache>
                <c:formatCode>0%</c:formatCode>
                <c:ptCount val="51"/>
                <c:pt idx="0">
                  <c:v>0.74518463193004092</c:v>
                </c:pt>
                <c:pt idx="1">
                  <c:v>0.84524780638824293</c:v>
                </c:pt>
                <c:pt idx="2">
                  <c:v>0.80707243807134688</c:v>
                </c:pt>
                <c:pt idx="3">
                  <c:v>0.82320089428421528</c:v>
                </c:pt>
                <c:pt idx="4">
                  <c:v>0.90748941664311311</c:v>
                </c:pt>
                <c:pt idx="5">
                  <c:v>1.073496213580952</c:v>
                </c:pt>
                <c:pt idx="6">
                  <c:v>0.84121229883684923</c:v>
                </c:pt>
                <c:pt idx="7">
                  <c:v>1.0055262123449893</c:v>
                </c:pt>
                <c:pt idx="8">
                  <c:v>0.73510177972909863</c:v>
                </c:pt>
                <c:pt idx="9">
                  <c:v>0.78473842397706373</c:v>
                </c:pt>
                <c:pt idx="10">
                  <c:v>0.86755204170930778</c:v>
                </c:pt>
                <c:pt idx="11">
                  <c:v>0.84483087397249379</c:v>
                </c:pt>
                <c:pt idx="12">
                  <c:v>0.78868570433535956</c:v>
                </c:pt>
                <c:pt idx="13">
                  <c:v>0.85757934081053322</c:v>
                </c:pt>
                <c:pt idx="14">
                  <c:v>0.81446263276845121</c:v>
                </c:pt>
                <c:pt idx="15">
                  <c:v>0.9360031961054136</c:v>
                </c:pt>
                <c:pt idx="16">
                  <c:v>1.0713947653058959</c:v>
                </c:pt>
                <c:pt idx="17">
                  <c:v>0.93996970658051937</c:v>
                </c:pt>
                <c:pt idx="18">
                  <c:v>1.1032677869477099</c:v>
                </c:pt>
                <c:pt idx="19">
                  <c:v>1.0558246478918247</c:v>
                </c:pt>
                <c:pt idx="20">
                  <c:v>1.4249090566674607</c:v>
                </c:pt>
                <c:pt idx="21">
                  <c:v>1.2051508391330723</c:v>
                </c:pt>
                <c:pt idx="22">
                  <c:v>0.76573234489624908</c:v>
                </c:pt>
                <c:pt idx="23">
                  <c:v>0.98749294233539164</c:v>
                </c:pt>
                <c:pt idx="24">
                  <c:v>0.85499558750516336</c:v>
                </c:pt>
                <c:pt idx="25">
                  <c:v>0.98403823709817673</c:v>
                </c:pt>
                <c:pt idx="26">
                  <c:v>1.0414244920367808</c:v>
                </c:pt>
                <c:pt idx="27">
                  <c:v>1.0316541180169168</c:v>
                </c:pt>
                <c:pt idx="28">
                  <c:v>1.0385900532609229</c:v>
                </c:pt>
                <c:pt idx="29">
                  <c:v>0.87550704569235449</c:v>
                </c:pt>
                <c:pt idx="30">
                  <c:v>0.80606951425964979</c:v>
                </c:pt>
                <c:pt idx="31">
                  <c:v>0.78347730361788781</c:v>
                </c:pt>
                <c:pt idx="32">
                  <c:v>0.80550210376509424</c:v>
                </c:pt>
                <c:pt idx="33">
                  <c:v>0.73193797630855095</c:v>
                </c:pt>
                <c:pt idx="34">
                  <c:v>1.1386226384826226</c:v>
                </c:pt>
                <c:pt idx="35">
                  <c:v>1.0141859789653187</c:v>
                </c:pt>
                <c:pt idx="36">
                  <c:v>1.0332354881928598</c:v>
                </c:pt>
                <c:pt idx="37">
                  <c:v>1.0918234737682033</c:v>
                </c:pt>
                <c:pt idx="38">
                  <c:v>1.2336520712772261</c:v>
                </c:pt>
                <c:pt idx="39">
                  <c:v>1.1364026666946765</c:v>
                </c:pt>
                <c:pt idx="40">
                  <c:v>1.7159337108520099</c:v>
                </c:pt>
                <c:pt idx="41">
                  <c:v>0.9328158091267521</c:v>
                </c:pt>
                <c:pt idx="42">
                  <c:v>1.1181499496988581</c:v>
                </c:pt>
                <c:pt idx="43">
                  <c:v>0.92684607276483988</c:v>
                </c:pt>
                <c:pt idx="44">
                  <c:v>0.9017896598722821</c:v>
                </c:pt>
                <c:pt idx="45">
                  <c:v>1.0436845482200545</c:v>
                </c:pt>
                <c:pt idx="46">
                  <c:v>0.9955749791140045</c:v>
                </c:pt>
                <c:pt idx="47">
                  <c:v>1.0989869878698924</c:v>
                </c:pt>
                <c:pt idx="48">
                  <c:v>2.0179840145995511</c:v>
                </c:pt>
                <c:pt idx="49">
                  <c:v>0.8211818228784652</c:v>
                </c:pt>
                <c:pt idx="50">
                  <c:v>0.87862563712831687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AD-43A5-A41C-82AC81A14BD8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komm!$C$98:$C$148</c:f>
              <c:strCache>
                <c:ptCount val="51"/>
                <c:pt idx="0">
                  <c:v> Halden </c:v>
                </c:pt>
                <c:pt idx="1">
                  <c:v> Moss </c:v>
                </c:pt>
                <c:pt idx="2">
                  <c:v> Sarpsborg </c:v>
                </c:pt>
                <c:pt idx="3">
                  <c:v> Fredrikstad </c:v>
                </c:pt>
                <c:pt idx="4">
                  <c:v> Drammen </c:v>
                </c:pt>
                <c:pt idx="5">
                  <c:v> Kongsberg </c:v>
                </c:pt>
                <c:pt idx="6">
                  <c:v> Ringerike </c:v>
                </c:pt>
                <c:pt idx="7">
                  <c:v> Hvaler </c:v>
                </c:pt>
                <c:pt idx="8">
                  <c:v> Aremark </c:v>
                </c:pt>
                <c:pt idx="9">
                  <c:v> Marker </c:v>
                </c:pt>
                <c:pt idx="10">
                  <c:v> Indre Østfold </c:v>
                </c:pt>
                <c:pt idx="11">
                  <c:v> Skiptvet </c:v>
                </c:pt>
                <c:pt idx="12">
                  <c:v> Rakkestad </c:v>
                </c:pt>
                <c:pt idx="13">
                  <c:v> Råde </c:v>
                </c:pt>
                <c:pt idx="14">
                  <c:v> Våler </c:v>
                </c:pt>
                <c:pt idx="15">
                  <c:v> Vestby </c:v>
                </c:pt>
                <c:pt idx="16">
                  <c:v> Nordre Follo </c:v>
                </c:pt>
                <c:pt idx="17">
                  <c:v> Ås </c:v>
                </c:pt>
                <c:pt idx="18">
                  <c:v> Frogn </c:v>
                </c:pt>
                <c:pt idx="19">
                  <c:v> Nesodden </c:v>
                </c:pt>
                <c:pt idx="20">
                  <c:v> Bærum </c:v>
                </c:pt>
                <c:pt idx="21">
                  <c:v> Asker </c:v>
                </c:pt>
                <c:pt idx="22">
                  <c:v> Aurskog-Høland </c:v>
                </c:pt>
                <c:pt idx="23">
                  <c:v> Rælingen </c:v>
                </c:pt>
                <c:pt idx="24">
                  <c:v> Enebakk </c:v>
                </c:pt>
                <c:pt idx="25">
                  <c:v> Lørenskog </c:v>
                </c:pt>
                <c:pt idx="26">
                  <c:v> Lillestrøm </c:v>
                </c:pt>
                <c:pt idx="27">
                  <c:v> Nittedal </c:v>
                </c:pt>
                <c:pt idx="28">
                  <c:v> Gjerdrum </c:v>
                </c:pt>
                <c:pt idx="29">
                  <c:v> Ullensaker </c:v>
                </c:pt>
                <c:pt idx="30">
                  <c:v> Nes </c:v>
                </c:pt>
                <c:pt idx="31">
                  <c:v> Eidsvoll </c:v>
                </c:pt>
                <c:pt idx="32">
                  <c:v> Nannestad </c:v>
                </c:pt>
                <c:pt idx="33">
                  <c:v> Hurdal </c:v>
                </c:pt>
                <c:pt idx="34">
                  <c:v> Hole </c:v>
                </c:pt>
                <c:pt idx="35">
                  <c:v> Flå </c:v>
                </c:pt>
                <c:pt idx="36">
                  <c:v> Nesbyen </c:v>
                </c:pt>
                <c:pt idx="37">
                  <c:v> Gol </c:v>
                </c:pt>
                <c:pt idx="38">
                  <c:v> Hemsedal </c:v>
                </c:pt>
                <c:pt idx="39">
                  <c:v> Ål </c:v>
                </c:pt>
                <c:pt idx="40">
                  <c:v> Hol </c:v>
                </c:pt>
                <c:pt idx="41">
                  <c:v> Sigdal </c:v>
                </c:pt>
                <c:pt idx="42">
                  <c:v> Krødsherad </c:v>
                </c:pt>
                <c:pt idx="43">
                  <c:v> Modum </c:v>
                </c:pt>
                <c:pt idx="44">
                  <c:v> Øvre Eiker </c:v>
                </c:pt>
                <c:pt idx="45">
                  <c:v> Lier </c:v>
                </c:pt>
                <c:pt idx="46">
                  <c:v> Flesberg </c:v>
                </c:pt>
                <c:pt idx="47">
                  <c:v> Rollag </c:v>
                </c:pt>
                <c:pt idx="48">
                  <c:v> Nore og Uvdal </c:v>
                </c:pt>
                <c:pt idx="49">
                  <c:v> Jevnaker </c:v>
                </c:pt>
                <c:pt idx="50">
                  <c:v> Lunner </c:v>
                </c:pt>
              </c:strCache>
            </c:strRef>
          </c:cat>
          <c:val>
            <c:numRef>
              <c:f>komm!$P$98:$P$148</c:f>
              <c:numCache>
                <c:formatCode>0.0\ %</c:formatCode>
                <c:ptCount val="51"/>
                <c:pt idx="0">
                  <c:v>0.94183826074928056</c:v>
                </c:pt>
                <c:pt idx="1">
                  <c:v>0.94684141947219058</c:v>
                </c:pt>
                <c:pt idx="2">
                  <c:v>0.94493265105634594</c:v>
                </c:pt>
                <c:pt idx="3">
                  <c:v>0.94573907386698941</c:v>
                </c:pt>
                <c:pt idx="4">
                  <c:v>0.95257479581002391</c:v>
                </c:pt>
                <c:pt idx="5">
                  <c:v>1.0189775145851594</c:v>
                </c:pt>
                <c:pt idx="6">
                  <c:v>0.94663964409462098</c:v>
                </c:pt>
                <c:pt idx="7">
                  <c:v>0.9917895140907742</c:v>
                </c:pt>
                <c:pt idx="8">
                  <c:v>0.9413341181392334</c:v>
                </c:pt>
                <c:pt idx="9">
                  <c:v>0.94381595035163179</c:v>
                </c:pt>
                <c:pt idx="10">
                  <c:v>0.94795663123824403</c:v>
                </c:pt>
                <c:pt idx="11">
                  <c:v>0.94682057285140342</c:v>
                </c:pt>
                <c:pt idx="12">
                  <c:v>0.94401331436954661</c:v>
                </c:pt>
                <c:pt idx="13">
                  <c:v>0.94745799619330517</c:v>
                </c:pt>
                <c:pt idx="14">
                  <c:v>0.94530216079120111</c:v>
                </c:pt>
                <c:pt idx="15">
                  <c:v>0.96398030759494402</c:v>
                </c:pt>
                <c:pt idx="16">
                  <c:v>1.0181369352751368</c:v>
                </c:pt>
                <c:pt idx="17">
                  <c:v>0.96556691178498644</c:v>
                </c:pt>
                <c:pt idx="18">
                  <c:v>1.0308861439318626</c:v>
                </c:pt>
                <c:pt idx="19">
                  <c:v>1.0119088883095082</c:v>
                </c:pt>
                <c:pt idx="20">
                  <c:v>1.1595426518197629</c:v>
                </c:pt>
                <c:pt idx="21">
                  <c:v>1.0716393648060074</c:v>
                </c:pt>
                <c:pt idx="22">
                  <c:v>0.94286564639759118</c:v>
                </c:pt>
                <c:pt idx="23">
                  <c:v>0.98457620608693508</c:v>
                </c:pt>
                <c:pt idx="24">
                  <c:v>0.9473288085280368</c:v>
                </c:pt>
                <c:pt idx="25">
                  <c:v>0.98319432399204931</c:v>
                </c:pt>
                <c:pt idx="26">
                  <c:v>1.0061488259674909</c:v>
                </c:pt>
                <c:pt idx="27">
                  <c:v>1.0022406763595453</c:v>
                </c:pt>
                <c:pt idx="28">
                  <c:v>1.0050150504571476</c:v>
                </c:pt>
                <c:pt idx="29">
                  <c:v>0.94835438143739625</c:v>
                </c:pt>
                <c:pt idx="30">
                  <c:v>0.9448825048657612</c:v>
                </c:pt>
                <c:pt idx="31">
                  <c:v>0.94375289433367293</c:v>
                </c:pt>
                <c:pt idx="32">
                  <c:v>0.94485413434103316</c:v>
                </c:pt>
                <c:pt idx="33">
                  <c:v>0.94117592796820626</c:v>
                </c:pt>
                <c:pt idx="34">
                  <c:v>1.0450280845458277</c:v>
                </c:pt>
                <c:pt idx="35">
                  <c:v>0.99525342073890599</c:v>
                </c:pt>
                <c:pt idx="36">
                  <c:v>1.0028732244299225</c:v>
                </c:pt>
                <c:pt idx="37">
                  <c:v>1.02630841866006</c:v>
                </c:pt>
                <c:pt idx="38">
                  <c:v>1.0830398576636693</c:v>
                </c:pt>
                <c:pt idx="39">
                  <c:v>1.0441400958306495</c:v>
                </c:pt>
                <c:pt idx="40">
                  <c:v>1.2759525134935825</c:v>
                </c:pt>
                <c:pt idx="41">
                  <c:v>0.96270535280347935</c:v>
                </c:pt>
                <c:pt idx="42">
                  <c:v>1.0368390090323218</c:v>
                </c:pt>
                <c:pt idx="43">
                  <c:v>0.96031745825871473</c:v>
                </c:pt>
                <c:pt idx="44">
                  <c:v>0.95029489310169146</c:v>
                </c:pt>
                <c:pt idx="45">
                  <c:v>1.0070528484408006</c:v>
                </c:pt>
                <c:pt idx="46">
                  <c:v>0.98780902079838029</c:v>
                </c:pt>
                <c:pt idx="47">
                  <c:v>1.0291738243007356</c:v>
                </c:pt>
                <c:pt idx="48">
                  <c:v>1.3967726349925993</c:v>
                </c:pt>
                <c:pt idx="49">
                  <c:v>0.9456381202967018</c:v>
                </c:pt>
                <c:pt idx="50">
                  <c:v>0.94851031100919436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FAD-43A5-A41C-82AC81A14B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8046144"/>
        <c:axId val="518044504"/>
      </c:lineChart>
      <c:catAx>
        <c:axId val="518046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18044504"/>
        <c:crosses val="autoZero"/>
        <c:auto val="1"/>
        <c:lblAlgn val="ctr"/>
        <c:lblOffset val="100"/>
        <c:noMultiLvlLbl val="0"/>
      </c:catAx>
      <c:valAx>
        <c:axId val="518044504"/>
        <c:scaling>
          <c:orientation val="minMax"/>
          <c:min val="0.60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18046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Skatt og skatteutjevning 2020. Prosent av landsgjennomsnittet.</a:t>
            </a:r>
            <a:r>
              <a:rPr lang="nb-NO" baseline="0"/>
              <a:t> </a:t>
            </a:r>
          </a:p>
          <a:p>
            <a:pPr>
              <a:defRPr/>
            </a:pPr>
            <a:r>
              <a:rPr lang="nb-NO"/>
              <a:t>Vestfold og Telemark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skatt pr innbygger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komm!$C$195:$C$217</c:f>
              <c:strCache>
                <c:ptCount val="23"/>
                <c:pt idx="0">
                  <c:v> Horten </c:v>
                </c:pt>
                <c:pt idx="1">
                  <c:v> Holmestrand </c:v>
                </c:pt>
                <c:pt idx="2">
                  <c:v> Tønsberg </c:v>
                </c:pt>
                <c:pt idx="3">
                  <c:v> Sandefjord </c:v>
                </c:pt>
                <c:pt idx="4">
                  <c:v> Larvik </c:v>
                </c:pt>
                <c:pt idx="5">
                  <c:v> Porsgrunn </c:v>
                </c:pt>
                <c:pt idx="6">
                  <c:v> Skien </c:v>
                </c:pt>
                <c:pt idx="7">
                  <c:v> Notodden </c:v>
                </c:pt>
                <c:pt idx="8">
                  <c:v> Færder </c:v>
                </c:pt>
                <c:pt idx="9">
                  <c:v> Siljan </c:v>
                </c:pt>
                <c:pt idx="10">
                  <c:v> Bamble </c:v>
                </c:pt>
                <c:pt idx="11">
                  <c:v> Kragerø </c:v>
                </c:pt>
                <c:pt idx="12">
                  <c:v> Drangedal </c:v>
                </c:pt>
                <c:pt idx="13">
                  <c:v> Nome </c:v>
                </c:pt>
                <c:pt idx="14">
                  <c:v> Midt-Telemark </c:v>
                </c:pt>
                <c:pt idx="15">
                  <c:v> Tinn </c:v>
                </c:pt>
                <c:pt idx="16">
                  <c:v> Hjartdal </c:v>
                </c:pt>
                <c:pt idx="17">
                  <c:v> Seljord </c:v>
                </c:pt>
                <c:pt idx="18">
                  <c:v> Kviteseid </c:v>
                </c:pt>
                <c:pt idx="19">
                  <c:v> Nissedal </c:v>
                </c:pt>
                <c:pt idx="20">
                  <c:v> Fyresdal </c:v>
                </c:pt>
                <c:pt idx="21">
                  <c:v> Tokke </c:v>
                </c:pt>
                <c:pt idx="22">
                  <c:v> Vinje </c:v>
                </c:pt>
              </c:strCache>
            </c:strRef>
          </c:cat>
          <c:val>
            <c:numRef>
              <c:f>komm!$F$195:$F$217</c:f>
              <c:numCache>
                <c:formatCode>0%</c:formatCode>
                <c:ptCount val="23"/>
                <c:pt idx="0">
                  <c:v>0.78949336478323251</c:v>
                </c:pt>
                <c:pt idx="1">
                  <c:v>0.87362064241653803</c:v>
                </c:pt>
                <c:pt idx="2">
                  <c:v>0.9094834502124064</c:v>
                </c:pt>
                <c:pt idx="3">
                  <c:v>0.83277446602097649</c:v>
                </c:pt>
                <c:pt idx="4">
                  <c:v>0.82925153392507689</c:v>
                </c:pt>
                <c:pt idx="5">
                  <c:v>0.88467301246551877</c:v>
                </c:pt>
                <c:pt idx="6">
                  <c:v>0.81726508975642154</c:v>
                </c:pt>
                <c:pt idx="7">
                  <c:v>0.90426786058506103</c:v>
                </c:pt>
                <c:pt idx="8">
                  <c:v>0.90600270881281719</c:v>
                </c:pt>
                <c:pt idx="9">
                  <c:v>0.82131082967989233</c:v>
                </c:pt>
                <c:pt idx="10">
                  <c:v>0.86944150459319391</c:v>
                </c:pt>
                <c:pt idx="11">
                  <c:v>0.78992251357661225</c:v>
                </c:pt>
                <c:pt idx="12">
                  <c:v>0.7219435618462301</c:v>
                </c:pt>
                <c:pt idx="13">
                  <c:v>0.77507088063957985</c:v>
                </c:pt>
                <c:pt idx="14">
                  <c:v>0.7558984894083991</c:v>
                </c:pt>
                <c:pt idx="15">
                  <c:v>1.9063201018136273</c:v>
                </c:pt>
                <c:pt idx="16">
                  <c:v>1.2224118508271493</c:v>
                </c:pt>
                <c:pt idx="17">
                  <c:v>1.0049161817848811</c:v>
                </c:pt>
                <c:pt idx="18">
                  <c:v>0.92949905799838628</c:v>
                </c:pt>
                <c:pt idx="19">
                  <c:v>1.2866652730792765</c:v>
                </c:pt>
                <c:pt idx="20">
                  <c:v>1.3462092111959563</c:v>
                </c:pt>
                <c:pt idx="21">
                  <c:v>2.2052506998328254</c:v>
                </c:pt>
                <c:pt idx="22">
                  <c:v>2.2335884523471621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176-48FB-8F56-A11AB084DA95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komm!$C$195:$C$217</c:f>
              <c:strCache>
                <c:ptCount val="23"/>
                <c:pt idx="0">
                  <c:v> Horten </c:v>
                </c:pt>
                <c:pt idx="1">
                  <c:v> Holmestrand </c:v>
                </c:pt>
                <c:pt idx="2">
                  <c:v> Tønsberg </c:v>
                </c:pt>
                <c:pt idx="3">
                  <c:v> Sandefjord </c:v>
                </c:pt>
                <c:pt idx="4">
                  <c:v> Larvik </c:v>
                </c:pt>
                <c:pt idx="5">
                  <c:v> Porsgrunn </c:v>
                </c:pt>
                <c:pt idx="6">
                  <c:v> Skien </c:v>
                </c:pt>
                <c:pt idx="7">
                  <c:v> Notodden </c:v>
                </c:pt>
                <c:pt idx="8">
                  <c:v> Færder </c:v>
                </c:pt>
                <c:pt idx="9">
                  <c:v> Siljan </c:v>
                </c:pt>
                <c:pt idx="10">
                  <c:v> Bamble </c:v>
                </c:pt>
                <c:pt idx="11">
                  <c:v> Kragerø </c:v>
                </c:pt>
                <c:pt idx="12">
                  <c:v> Drangedal </c:v>
                </c:pt>
                <c:pt idx="13">
                  <c:v> Nome </c:v>
                </c:pt>
                <c:pt idx="14">
                  <c:v> Midt-Telemark </c:v>
                </c:pt>
                <c:pt idx="15">
                  <c:v> Tinn </c:v>
                </c:pt>
                <c:pt idx="16">
                  <c:v> Hjartdal </c:v>
                </c:pt>
                <c:pt idx="17">
                  <c:v> Seljord </c:v>
                </c:pt>
                <c:pt idx="18">
                  <c:v> Kviteseid </c:v>
                </c:pt>
                <c:pt idx="19">
                  <c:v> Nissedal </c:v>
                </c:pt>
                <c:pt idx="20">
                  <c:v> Fyresdal </c:v>
                </c:pt>
                <c:pt idx="21">
                  <c:v> Tokke </c:v>
                </c:pt>
                <c:pt idx="22">
                  <c:v> Vinje </c:v>
                </c:pt>
              </c:strCache>
            </c:strRef>
          </c:cat>
          <c:val>
            <c:numRef>
              <c:f>komm!$P$195:$P$217</c:f>
              <c:numCache>
                <c:formatCode>0.0\ %</c:formatCode>
                <c:ptCount val="23"/>
                <c:pt idx="0">
                  <c:v>0.94405369739194023</c:v>
                </c:pt>
                <c:pt idx="1">
                  <c:v>0.9482600612736054</c:v>
                </c:pt>
                <c:pt idx="2">
                  <c:v>0.95337240923774125</c:v>
                </c:pt>
                <c:pt idx="3">
                  <c:v>0.94621775245382733</c:v>
                </c:pt>
                <c:pt idx="4">
                  <c:v>0.94604160584903252</c:v>
                </c:pt>
                <c:pt idx="5">
                  <c:v>0.94881267977605466</c:v>
                </c:pt>
                <c:pt idx="6">
                  <c:v>0.94544228364059957</c:v>
                </c:pt>
                <c:pt idx="7">
                  <c:v>0.95128617338680299</c:v>
                </c:pt>
                <c:pt idx="8">
                  <c:v>0.9519801126779055</c:v>
                </c:pt>
                <c:pt idx="9">
                  <c:v>0.94564457063677321</c:v>
                </c:pt>
                <c:pt idx="10">
                  <c:v>0.94805110438243834</c:v>
                </c:pt>
                <c:pt idx="11">
                  <c:v>0.9440751548316092</c:v>
                </c:pt>
                <c:pt idx="12">
                  <c:v>0.94067620724509005</c:v>
                </c:pt>
                <c:pt idx="13">
                  <c:v>0.94333257318475772</c:v>
                </c:pt>
                <c:pt idx="14">
                  <c:v>0.94237395362319842</c:v>
                </c:pt>
                <c:pt idx="15">
                  <c:v>1.3521070698782296</c:v>
                </c:pt>
                <c:pt idx="16">
                  <c:v>1.0785437694836384</c:v>
                </c:pt>
                <c:pt idx="17">
                  <c:v>0.99154550186673129</c:v>
                </c:pt>
                <c:pt idx="18">
                  <c:v>0.96137865235213305</c:v>
                </c:pt>
                <c:pt idx="19">
                  <c:v>1.1042451383844893</c:v>
                </c:pt>
                <c:pt idx="20">
                  <c:v>1.1280627136311612</c:v>
                </c:pt>
                <c:pt idx="21">
                  <c:v>1.4716793090859088</c:v>
                </c:pt>
                <c:pt idx="22">
                  <c:v>1.4830144100916434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76-48FB-8F56-A11AB084DA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317632"/>
        <c:axId val="527315992"/>
      </c:lineChart>
      <c:catAx>
        <c:axId val="52731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5992"/>
        <c:crosses val="autoZero"/>
        <c:auto val="1"/>
        <c:lblAlgn val="ctr"/>
        <c:lblOffset val="100"/>
        <c:noMultiLvlLbl val="0"/>
      </c:catAx>
      <c:valAx>
        <c:axId val="527315992"/>
        <c:scaling>
          <c:orientation val="minMax"/>
          <c:max val="2.2000000000000002"/>
          <c:min val="0.60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7632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Skatt og skatteutjevning 2020.</a:t>
            </a:r>
            <a:r>
              <a:rPr lang="nb-NO" baseline="0"/>
              <a:t> </a:t>
            </a:r>
          </a:p>
          <a:p>
            <a:pPr>
              <a:defRPr/>
            </a:pPr>
            <a:r>
              <a:rPr lang="nb-NO" baseline="0"/>
              <a:t>P</a:t>
            </a:r>
            <a:r>
              <a:rPr lang="nb-NO"/>
              <a:t>rosent av landsgjennomsnittet.</a:t>
            </a:r>
            <a:r>
              <a:rPr lang="nb-NO" baseline="0"/>
              <a:t> </a:t>
            </a:r>
            <a:r>
              <a:rPr lang="nb-NO"/>
              <a:t>Innlandet</a:t>
            </a:r>
          </a:p>
        </c:rich>
      </c:tx>
      <c:layout>
        <c:manualLayout>
          <c:xMode val="edge"/>
          <c:yMode val="edge"/>
          <c:x val="0.20147993219597551"/>
          <c:y val="2.387042414172534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skatt pr innbygger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komm!$C$149:$C$194</c:f>
              <c:strCache>
                <c:ptCount val="46"/>
                <c:pt idx="0">
                  <c:v> Kongsvinger </c:v>
                </c:pt>
                <c:pt idx="1">
                  <c:v> Hamar </c:v>
                </c:pt>
                <c:pt idx="2">
                  <c:v> Lillehammer </c:v>
                </c:pt>
                <c:pt idx="3">
                  <c:v> Gjøvik </c:v>
                </c:pt>
                <c:pt idx="4">
                  <c:v> Ringsaker </c:v>
                </c:pt>
                <c:pt idx="5">
                  <c:v> Løten </c:v>
                </c:pt>
                <c:pt idx="6">
                  <c:v> Stange </c:v>
                </c:pt>
                <c:pt idx="7">
                  <c:v> Nord-Odal </c:v>
                </c:pt>
                <c:pt idx="8">
                  <c:v> Sør-Odal </c:v>
                </c:pt>
                <c:pt idx="9">
                  <c:v> Eidskog </c:v>
                </c:pt>
                <c:pt idx="10">
                  <c:v> Grue </c:v>
                </c:pt>
                <c:pt idx="11">
                  <c:v> Åsnes </c:v>
                </c:pt>
                <c:pt idx="12">
                  <c:v> Våler </c:v>
                </c:pt>
                <c:pt idx="13">
                  <c:v> Elverum </c:v>
                </c:pt>
                <c:pt idx="14">
                  <c:v> Trysil </c:v>
                </c:pt>
                <c:pt idx="15">
                  <c:v> Åmot </c:v>
                </c:pt>
                <c:pt idx="16">
                  <c:v> Stor-Elvdal </c:v>
                </c:pt>
                <c:pt idx="17">
                  <c:v> Rendalen </c:v>
                </c:pt>
                <c:pt idx="18">
                  <c:v> Engerdal </c:v>
                </c:pt>
                <c:pt idx="19">
                  <c:v> Tolga </c:v>
                </c:pt>
                <c:pt idx="20">
                  <c:v> Tynset </c:v>
                </c:pt>
                <c:pt idx="21">
                  <c:v> Alvdal </c:v>
                </c:pt>
                <c:pt idx="22">
                  <c:v> Folldal </c:v>
                </c:pt>
                <c:pt idx="23">
                  <c:v> Os </c:v>
                </c:pt>
                <c:pt idx="24">
                  <c:v> Dovre </c:v>
                </c:pt>
                <c:pt idx="25">
                  <c:v> Lesja </c:v>
                </c:pt>
                <c:pt idx="26">
                  <c:v> Skjåk </c:v>
                </c:pt>
                <c:pt idx="27">
                  <c:v> Lom </c:v>
                </c:pt>
                <c:pt idx="28">
                  <c:v> Vågå </c:v>
                </c:pt>
                <c:pt idx="29">
                  <c:v> Nord-Fron </c:v>
                </c:pt>
                <c:pt idx="30">
                  <c:v> Sel </c:v>
                </c:pt>
                <c:pt idx="31">
                  <c:v> Sør-Fron </c:v>
                </c:pt>
                <c:pt idx="32">
                  <c:v> Ringebu </c:v>
                </c:pt>
                <c:pt idx="33">
                  <c:v> Øyer </c:v>
                </c:pt>
                <c:pt idx="34">
                  <c:v> Gausdal </c:v>
                </c:pt>
                <c:pt idx="35">
                  <c:v> Østre Toten </c:v>
                </c:pt>
                <c:pt idx="36">
                  <c:v> Vestre Toten </c:v>
                </c:pt>
                <c:pt idx="37">
                  <c:v> Gran </c:v>
                </c:pt>
                <c:pt idx="38">
                  <c:v> Søndre Land </c:v>
                </c:pt>
                <c:pt idx="39">
                  <c:v> Nordre Land </c:v>
                </c:pt>
                <c:pt idx="40">
                  <c:v> Sør-Aurdal </c:v>
                </c:pt>
                <c:pt idx="41">
                  <c:v> Etnedal </c:v>
                </c:pt>
                <c:pt idx="42">
                  <c:v> Nord-Aurdal </c:v>
                </c:pt>
                <c:pt idx="43">
                  <c:v> Vestre Slidre </c:v>
                </c:pt>
                <c:pt idx="44">
                  <c:v> Øystre Slidre </c:v>
                </c:pt>
                <c:pt idx="45">
                  <c:v> Vang </c:v>
                </c:pt>
              </c:strCache>
            </c:strRef>
          </c:cat>
          <c:val>
            <c:numRef>
              <c:f>komm!$F$149:$F$194</c:f>
              <c:numCache>
                <c:formatCode>0%</c:formatCode>
                <c:ptCount val="46"/>
                <c:pt idx="0">
                  <c:v>0.77319356612400625</c:v>
                </c:pt>
                <c:pt idx="1">
                  <c:v>0.89026122756151993</c:v>
                </c:pt>
                <c:pt idx="2">
                  <c:v>0.91058643897620151</c:v>
                </c:pt>
                <c:pt idx="3">
                  <c:v>0.83532942993301851</c:v>
                </c:pt>
                <c:pt idx="4">
                  <c:v>0.78724307804567983</c:v>
                </c:pt>
                <c:pt idx="5">
                  <c:v>0.74142772407450441</c:v>
                </c:pt>
                <c:pt idx="6">
                  <c:v>0.77323721937989298</c:v>
                </c:pt>
                <c:pt idx="7">
                  <c:v>0.68288368156177204</c:v>
                </c:pt>
                <c:pt idx="8">
                  <c:v>0.7752758934305336</c:v>
                </c:pt>
                <c:pt idx="9">
                  <c:v>0.65815486352323349</c:v>
                </c:pt>
                <c:pt idx="10">
                  <c:v>0.71088939548775587</c:v>
                </c:pt>
                <c:pt idx="11">
                  <c:v>0.66459252915453282</c:v>
                </c:pt>
                <c:pt idx="12">
                  <c:v>0.72949826449721744</c:v>
                </c:pt>
                <c:pt idx="13">
                  <c:v>0.79349348429037081</c:v>
                </c:pt>
                <c:pt idx="14">
                  <c:v>0.78331864827874076</c:v>
                </c:pt>
                <c:pt idx="15">
                  <c:v>0.94268880424933588</c:v>
                </c:pt>
                <c:pt idx="16">
                  <c:v>0.72715353962719087</c:v>
                </c:pt>
                <c:pt idx="17">
                  <c:v>1.0211086516526584</c:v>
                </c:pt>
                <c:pt idx="18">
                  <c:v>0.78289989395517456</c:v>
                </c:pt>
                <c:pt idx="19">
                  <c:v>0.59597133301917116</c:v>
                </c:pt>
                <c:pt idx="20">
                  <c:v>0.88972385465885973</c:v>
                </c:pt>
                <c:pt idx="21">
                  <c:v>0.90825645390292586</c:v>
                </c:pt>
                <c:pt idx="22">
                  <c:v>0.74660680283582304</c:v>
                </c:pt>
                <c:pt idx="23">
                  <c:v>0.79583906554872808</c:v>
                </c:pt>
                <c:pt idx="24">
                  <c:v>0.71804934385329255</c:v>
                </c:pt>
                <c:pt idx="25">
                  <c:v>0.81492575223948105</c:v>
                </c:pt>
                <c:pt idx="26">
                  <c:v>1.3586777876381457</c:v>
                </c:pt>
                <c:pt idx="27">
                  <c:v>0.84230862790529204</c:v>
                </c:pt>
                <c:pt idx="28">
                  <c:v>0.75206195962020783</c:v>
                </c:pt>
                <c:pt idx="29">
                  <c:v>1.1546570625489485</c:v>
                </c:pt>
                <c:pt idx="30">
                  <c:v>0.71630636260761493</c:v>
                </c:pt>
                <c:pt idx="31">
                  <c:v>1.0195416147581531</c:v>
                </c:pt>
                <c:pt idx="32">
                  <c:v>0.77673573328228429</c:v>
                </c:pt>
                <c:pt idx="33">
                  <c:v>0.95460256293055734</c:v>
                </c:pt>
                <c:pt idx="34">
                  <c:v>0.82224651709750951</c:v>
                </c:pt>
                <c:pt idx="35">
                  <c:v>0.77900914069106542</c:v>
                </c:pt>
                <c:pt idx="36">
                  <c:v>0.77459737092502134</c:v>
                </c:pt>
                <c:pt idx="37">
                  <c:v>0.80815173211955493</c:v>
                </c:pt>
                <c:pt idx="38">
                  <c:v>0.68789112353677007</c:v>
                </c:pt>
                <c:pt idx="39">
                  <c:v>0.84483691443207665</c:v>
                </c:pt>
                <c:pt idx="40">
                  <c:v>0.92114501690912565</c:v>
                </c:pt>
                <c:pt idx="41">
                  <c:v>0.65409732824015399</c:v>
                </c:pt>
                <c:pt idx="42">
                  <c:v>0.95645724083206263</c:v>
                </c:pt>
                <c:pt idx="43">
                  <c:v>0.94866626186984648</c:v>
                </c:pt>
                <c:pt idx="44">
                  <c:v>0.97585934466151236</c:v>
                </c:pt>
                <c:pt idx="45">
                  <c:v>1.2726906907554032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E41-4CD3-9F2E-7DF10C760C77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komm!$C$149:$C$194</c:f>
              <c:strCache>
                <c:ptCount val="46"/>
                <c:pt idx="0">
                  <c:v> Kongsvinger </c:v>
                </c:pt>
                <c:pt idx="1">
                  <c:v> Hamar </c:v>
                </c:pt>
                <c:pt idx="2">
                  <c:v> Lillehammer </c:v>
                </c:pt>
                <c:pt idx="3">
                  <c:v> Gjøvik </c:v>
                </c:pt>
                <c:pt idx="4">
                  <c:v> Ringsaker </c:v>
                </c:pt>
                <c:pt idx="5">
                  <c:v> Løten </c:v>
                </c:pt>
                <c:pt idx="6">
                  <c:v> Stange </c:v>
                </c:pt>
                <c:pt idx="7">
                  <c:v> Nord-Odal </c:v>
                </c:pt>
                <c:pt idx="8">
                  <c:v> Sør-Odal </c:v>
                </c:pt>
                <c:pt idx="9">
                  <c:v> Eidskog </c:v>
                </c:pt>
                <c:pt idx="10">
                  <c:v> Grue </c:v>
                </c:pt>
                <c:pt idx="11">
                  <c:v> Åsnes </c:v>
                </c:pt>
                <c:pt idx="12">
                  <c:v> Våler </c:v>
                </c:pt>
                <c:pt idx="13">
                  <c:v> Elverum </c:v>
                </c:pt>
                <c:pt idx="14">
                  <c:v> Trysil </c:v>
                </c:pt>
                <c:pt idx="15">
                  <c:v> Åmot </c:v>
                </c:pt>
                <c:pt idx="16">
                  <c:v> Stor-Elvdal </c:v>
                </c:pt>
                <c:pt idx="17">
                  <c:v> Rendalen </c:v>
                </c:pt>
                <c:pt idx="18">
                  <c:v> Engerdal </c:v>
                </c:pt>
                <c:pt idx="19">
                  <c:v> Tolga </c:v>
                </c:pt>
                <c:pt idx="20">
                  <c:v> Tynset </c:v>
                </c:pt>
                <c:pt idx="21">
                  <c:v> Alvdal </c:v>
                </c:pt>
                <c:pt idx="22">
                  <c:v> Folldal </c:v>
                </c:pt>
                <c:pt idx="23">
                  <c:v> Os </c:v>
                </c:pt>
                <c:pt idx="24">
                  <c:v> Dovre </c:v>
                </c:pt>
                <c:pt idx="25">
                  <c:v> Lesja </c:v>
                </c:pt>
                <c:pt idx="26">
                  <c:v> Skjåk </c:v>
                </c:pt>
                <c:pt idx="27">
                  <c:v> Lom </c:v>
                </c:pt>
                <c:pt idx="28">
                  <c:v> Vågå </c:v>
                </c:pt>
                <c:pt idx="29">
                  <c:v> Nord-Fron </c:v>
                </c:pt>
                <c:pt idx="30">
                  <c:v> Sel </c:v>
                </c:pt>
                <c:pt idx="31">
                  <c:v> Sør-Fron </c:v>
                </c:pt>
                <c:pt idx="32">
                  <c:v> Ringebu </c:v>
                </c:pt>
                <c:pt idx="33">
                  <c:v> Øyer </c:v>
                </c:pt>
                <c:pt idx="34">
                  <c:v> Gausdal </c:v>
                </c:pt>
                <c:pt idx="35">
                  <c:v> Østre Toten </c:v>
                </c:pt>
                <c:pt idx="36">
                  <c:v> Vestre Toten </c:v>
                </c:pt>
                <c:pt idx="37">
                  <c:v> Gran </c:v>
                </c:pt>
                <c:pt idx="38">
                  <c:v> Søndre Land </c:v>
                </c:pt>
                <c:pt idx="39">
                  <c:v> Nordre Land </c:v>
                </c:pt>
                <c:pt idx="40">
                  <c:v> Sør-Aurdal </c:v>
                </c:pt>
                <c:pt idx="41">
                  <c:v> Etnedal </c:v>
                </c:pt>
                <c:pt idx="42">
                  <c:v> Nord-Aurdal </c:v>
                </c:pt>
                <c:pt idx="43">
                  <c:v> Vestre Slidre </c:v>
                </c:pt>
                <c:pt idx="44">
                  <c:v> Øystre Slidre </c:v>
                </c:pt>
                <c:pt idx="45">
                  <c:v> Vang </c:v>
                </c:pt>
              </c:strCache>
            </c:strRef>
          </c:cat>
          <c:val>
            <c:numRef>
              <c:f>komm!$P$149:$P$194</c:f>
              <c:numCache>
                <c:formatCode>0.0\ %</c:formatCode>
                <c:ptCount val="46"/>
                <c:pt idx="0">
                  <c:v>0.94323870745897875</c:v>
                </c:pt>
                <c:pt idx="1">
                  <c:v>0.94909209053085453</c:v>
                </c:pt>
                <c:pt idx="2">
                  <c:v>0.95381360474325916</c:v>
                </c:pt>
                <c:pt idx="3">
                  <c:v>0.94634550064942957</c:v>
                </c:pt>
                <c:pt idx="4">
                  <c:v>0.94394118305506247</c:v>
                </c:pt>
                <c:pt idx="5">
                  <c:v>0.94165041535650384</c:v>
                </c:pt>
                <c:pt idx="6">
                  <c:v>0.94324089012177326</c:v>
                </c:pt>
                <c:pt idx="7">
                  <c:v>0.93872321323086716</c:v>
                </c:pt>
                <c:pt idx="8">
                  <c:v>0.94334282382430523</c:v>
                </c:pt>
                <c:pt idx="9">
                  <c:v>0.93748677232894018</c:v>
                </c:pt>
                <c:pt idx="10">
                  <c:v>0.94012349892716629</c:v>
                </c:pt>
                <c:pt idx="11">
                  <c:v>0.9378086556105053</c:v>
                </c:pt>
                <c:pt idx="12">
                  <c:v>0.94105394237763962</c:v>
                </c:pt>
                <c:pt idx="13">
                  <c:v>0.94425370336729719</c:v>
                </c:pt>
                <c:pt idx="14">
                  <c:v>0.94374496156671572</c:v>
                </c:pt>
                <c:pt idx="15">
                  <c:v>0.96665455085251295</c:v>
                </c:pt>
                <c:pt idx="16">
                  <c:v>0.94093670613413816</c:v>
                </c:pt>
                <c:pt idx="17">
                  <c:v>0.9980224898138419</c:v>
                </c:pt>
                <c:pt idx="18">
                  <c:v>0.94372402385053744</c:v>
                </c:pt>
                <c:pt idx="19">
                  <c:v>0.93437759580373725</c:v>
                </c:pt>
                <c:pt idx="20">
                  <c:v>0.94906522188572173</c:v>
                </c:pt>
                <c:pt idx="21">
                  <c:v>0.95288161071394883</c:v>
                </c:pt>
                <c:pt idx="22">
                  <c:v>0.9419093692945697</c:v>
                </c:pt>
                <c:pt idx="23">
                  <c:v>0.944370982430215</c:v>
                </c:pt>
                <c:pt idx="24">
                  <c:v>0.9404814963454432</c:v>
                </c:pt>
                <c:pt idx="25">
                  <c:v>0.94532531676475262</c:v>
                </c:pt>
                <c:pt idx="26">
                  <c:v>1.1330501442080367</c:v>
                </c:pt>
                <c:pt idx="27">
                  <c:v>0.9466944605480434</c:v>
                </c:pt>
                <c:pt idx="28">
                  <c:v>0.9421821271337889</c:v>
                </c:pt>
                <c:pt idx="29">
                  <c:v>1.0514418541723582</c:v>
                </c:pt>
                <c:pt idx="30">
                  <c:v>0.94039434728315929</c:v>
                </c:pt>
                <c:pt idx="31">
                  <c:v>0.99739567505603999</c:v>
                </c:pt>
                <c:pt idx="32">
                  <c:v>0.94341581581689293</c:v>
                </c:pt>
                <c:pt idx="33">
                  <c:v>0.97142005432500145</c:v>
                </c:pt>
                <c:pt idx="34">
                  <c:v>0.945691355007654</c:v>
                </c:pt>
                <c:pt idx="35">
                  <c:v>0.94352948618733179</c:v>
                </c:pt>
                <c:pt idx="36">
                  <c:v>0.9433088976990297</c:v>
                </c:pt>
                <c:pt idx="37">
                  <c:v>0.94498661575875631</c:v>
                </c:pt>
                <c:pt idx="38">
                  <c:v>0.93897358532961706</c:v>
                </c:pt>
                <c:pt idx="39">
                  <c:v>0.94682087487438238</c:v>
                </c:pt>
                <c:pt idx="40">
                  <c:v>0.95803703591642897</c:v>
                </c:pt>
                <c:pt idx="41">
                  <c:v>0.93728389556478631</c:v>
                </c:pt>
                <c:pt idx="42">
                  <c:v>0.97216192548560365</c:v>
                </c:pt>
                <c:pt idx="43">
                  <c:v>0.96904553390071735</c:v>
                </c:pt>
                <c:pt idx="44">
                  <c:v>0.97992276701738346</c:v>
                </c:pt>
                <c:pt idx="45">
                  <c:v>1.0986553054549399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E41-4CD3-9F2E-7DF10C760C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317632"/>
        <c:axId val="527315992"/>
      </c:lineChart>
      <c:catAx>
        <c:axId val="52731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5992"/>
        <c:crosses val="autoZero"/>
        <c:auto val="1"/>
        <c:lblAlgn val="ctr"/>
        <c:lblOffset val="100"/>
        <c:noMultiLvlLbl val="0"/>
      </c:catAx>
      <c:valAx>
        <c:axId val="527315992"/>
        <c:scaling>
          <c:orientation val="minMax"/>
          <c:max val="1.3"/>
          <c:min val="0.60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7632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Skatt og skatteutjevning 2020. Prosent av landsgjennomsnittet.</a:t>
            </a:r>
            <a:r>
              <a:rPr lang="nb-NO" baseline="0"/>
              <a:t> </a:t>
            </a:r>
          </a:p>
          <a:p>
            <a:pPr>
              <a:defRPr/>
            </a:pPr>
            <a:r>
              <a:rPr lang="nb-NO"/>
              <a:t>Agder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skatt pr innbygger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komm!$C$218:$C$242</c:f>
              <c:strCache>
                <c:ptCount val="25"/>
                <c:pt idx="0">
                  <c:v> Risør </c:v>
                </c:pt>
                <c:pt idx="1">
                  <c:v> Grimstad </c:v>
                </c:pt>
                <c:pt idx="2">
                  <c:v> Arendal </c:v>
                </c:pt>
                <c:pt idx="3">
                  <c:v> Kristiansand </c:v>
                </c:pt>
                <c:pt idx="4">
                  <c:v> Lindesnes </c:v>
                </c:pt>
                <c:pt idx="5">
                  <c:v> Farsund </c:v>
                </c:pt>
                <c:pt idx="6">
                  <c:v> Flekkefjord </c:v>
                </c:pt>
                <c:pt idx="7">
                  <c:v> Gjerstad </c:v>
                </c:pt>
                <c:pt idx="8">
                  <c:v> Vegårshei </c:v>
                </c:pt>
                <c:pt idx="9">
                  <c:v> Tvedestrand </c:v>
                </c:pt>
                <c:pt idx="10">
                  <c:v> Froland </c:v>
                </c:pt>
                <c:pt idx="11">
                  <c:v> Lillesand </c:v>
                </c:pt>
                <c:pt idx="12">
                  <c:v> Birkenes </c:v>
                </c:pt>
                <c:pt idx="13">
                  <c:v> Åmli </c:v>
                </c:pt>
                <c:pt idx="14">
                  <c:v> Iveland </c:v>
                </c:pt>
                <c:pt idx="15">
                  <c:v> Evje og Hornnes </c:v>
                </c:pt>
                <c:pt idx="16">
                  <c:v> Bygland </c:v>
                </c:pt>
                <c:pt idx="17">
                  <c:v> Valle </c:v>
                </c:pt>
                <c:pt idx="18">
                  <c:v> Bykle </c:v>
                </c:pt>
                <c:pt idx="19">
                  <c:v> Vennesla </c:v>
                </c:pt>
                <c:pt idx="20">
                  <c:v> Åseral </c:v>
                </c:pt>
                <c:pt idx="21">
                  <c:v> Lyngdal </c:v>
                </c:pt>
                <c:pt idx="22">
                  <c:v> Hægebostad </c:v>
                </c:pt>
                <c:pt idx="23">
                  <c:v> Kvinesdal </c:v>
                </c:pt>
                <c:pt idx="24">
                  <c:v> Sirdal </c:v>
                </c:pt>
              </c:strCache>
            </c:strRef>
          </c:cat>
          <c:val>
            <c:numRef>
              <c:f>komm!$F$218:$F$242</c:f>
              <c:numCache>
                <c:formatCode>0%</c:formatCode>
                <c:ptCount val="25"/>
                <c:pt idx="0">
                  <c:v>0.77563392859318037</c:v>
                </c:pt>
                <c:pt idx="1">
                  <c:v>0.85793631831320272</c:v>
                </c:pt>
                <c:pt idx="2">
                  <c:v>0.81097307367119487</c:v>
                </c:pt>
                <c:pt idx="3">
                  <c:v>0.84828441701489599</c:v>
                </c:pt>
                <c:pt idx="4">
                  <c:v>0.80057971651094206</c:v>
                </c:pt>
                <c:pt idx="5">
                  <c:v>0.80761088829831873</c:v>
                </c:pt>
                <c:pt idx="6">
                  <c:v>0.92411583669596398</c:v>
                </c:pt>
                <c:pt idx="7">
                  <c:v>0.74567834957177781</c:v>
                </c:pt>
                <c:pt idx="8">
                  <c:v>0.73176752673559364</c:v>
                </c:pt>
                <c:pt idx="9">
                  <c:v>0.77604764626287503</c:v>
                </c:pt>
                <c:pt idx="10">
                  <c:v>0.85745575033517452</c:v>
                </c:pt>
                <c:pt idx="11">
                  <c:v>0.83207909468154939</c:v>
                </c:pt>
                <c:pt idx="12">
                  <c:v>0.71109258564330058</c:v>
                </c:pt>
                <c:pt idx="13">
                  <c:v>0.92158874894666698</c:v>
                </c:pt>
                <c:pt idx="14">
                  <c:v>1.1218666415044316</c:v>
                </c:pt>
                <c:pt idx="15">
                  <c:v>0.83184400023705884</c:v>
                </c:pt>
                <c:pt idx="16">
                  <c:v>1.1419478729531964</c:v>
                </c:pt>
                <c:pt idx="17">
                  <c:v>2.4696772128414182</c:v>
                </c:pt>
                <c:pt idx="18">
                  <c:v>6.4631024453807848</c:v>
                </c:pt>
                <c:pt idx="19">
                  <c:v>0.80097689344511136</c:v>
                </c:pt>
                <c:pt idx="20">
                  <c:v>2.8772734432115317</c:v>
                </c:pt>
                <c:pt idx="21">
                  <c:v>0.74785917492174869</c:v>
                </c:pt>
                <c:pt idx="22">
                  <c:v>0.79882347261254949</c:v>
                </c:pt>
                <c:pt idx="23">
                  <c:v>1.3199276060455627</c:v>
                </c:pt>
                <c:pt idx="24">
                  <c:v>3.9103115832301145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E2-4DA0-B87B-B471F1D3F0E8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komm!$C$218:$C$242</c:f>
              <c:strCache>
                <c:ptCount val="25"/>
                <c:pt idx="0">
                  <c:v> Risør </c:v>
                </c:pt>
                <c:pt idx="1">
                  <c:v> Grimstad </c:v>
                </c:pt>
                <c:pt idx="2">
                  <c:v> Arendal </c:v>
                </c:pt>
                <c:pt idx="3">
                  <c:v> Kristiansand </c:v>
                </c:pt>
                <c:pt idx="4">
                  <c:v> Lindesnes </c:v>
                </c:pt>
                <c:pt idx="5">
                  <c:v> Farsund </c:v>
                </c:pt>
                <c:pt idx="6">
                  <c:v> Flekkefjord </c:v>
                </c:pt>
                <c:pt idx="7">
                  <c:v> Gjerstad </c:v>
                </c:pt>
                <c:pt idx="8">
                  <c:v> Vegårshei </c:v>
                </c:pt>
                <c:pt idx="9">
                  <c:v> Tvedestrand </c:v>
                </c:pt>
                <c:pt idx="10">
                  <c:v> Froland </c:v>
                </c:pt>
                <c:pt idx="11">
                  <c:v> Lillesand </c:v>
                </c:pt>
                <c:pt idx="12">
                  <c:v> Birkenes </c:v>
                </c:pt>
                <c:pt idx="13">
                  <c:v> Åmli </c:v>
                </c:pt>
                <c:pt idx="14">
                  <c:v> Iveland </c:v>
                </c:pt>
                <c:pt idx="15">
                  <c:v> Evje og Hornnes </c:v>
                </c:pt>
                <c:pt idx="16">
                  <c:v> Bygland </c:v>
                </c:pt>
                <c:pt idx="17">
                  <c:v> Valle </c:v>
                </c:pt>
                <c:pt idx="18">
                  <c:v> Bykle </c:v>
                </c:pt>
                <c:pt idx="19">
                  <c:v> Vennesla </c:v>
                </c:pt>
                <c:pt idx="20">
                  <c:v> Åseral </c:v>
                </c:pt>
                <c:pt idx="21">
                  <c:v> Lyngdal </c:v>
                </c:pt>
                <c:pt idx="22">
                  <c:v> Hægebostad </c:v>
                </c:pt>
                <c:pt idx="23">
                  <c:v> Kvinesdal </c:v>
                </c:pt>
                <c:pt idx="24">
                  <c:v> Sirdal </c:v>
                </c:pt>
              </c:strCache>
            </c:strRef>
          </c:cat>
          <c:val>
            <c:numRef>
              <c:f>komm!$P$218:$P$242</c:f>
              <c:numCache>
                <c:formatCode>0.0\ %</c:formatCode>
                <c:ptCount val="25"/>
                <c:pt idx="0">
                  <c:v>0.94336072558243755</c:v>
                </c:pt>
                <c:pt idx="1">
                  <c:v>0.94747584506843874</c:v>
                </c:pt>
                <c:pt idx="2">
                  <c:v>0.94512768283633841</c:v>
                </c:pt>
                <c:pt idx="3">
                  <c:v>0.9469932500035233</c:v>
                </c:pt>
                <c:pt idx="4">
                  <c:v>0.94460801497832581</c:v>
                </c:pt>
                <c:pt idx="5">
                  <c:v>0.94495957356769456</c:v>
                </c:pt>
                <c:pt idx="6">
                  <c:v>0.95922536383116408</c:v>
                </c:pt>
                <c:pt idx="7">
                  <c:v>0.9418629466313676</c:v>
                </c:pt>
                <c:pt idx="8">
                  <c:v>0.94116740548955813</c:v>
                </c:pt>
                <c:pt idx="9">
                  <c:v>0.94338141146592225</c:v>
                </c:pt>
                <c:pt idx="10">
                  <c:v>0.94745181666953726</c:v>
                </c:pt>
                <c:pt idx="11">
                  <c:v>0.94618298388685607</c:v>
                </c:pt>
                <c:pt idx="12">
                  <c:v>0.94013365843494356</c:v>
                </c:pt>
                <c:pt idx="13">
                  <c:v>0.95821452873144541</c:v>
                </c:pt>
                <c:pt idx="14">
                  <c:v>1.0383256857545511</c:v>
                </c:pt>
                <c:pt idx="15">
                  <c:v>0.9461712291646317</c:v>
                </c:pt>
                <c:pt idx="16">
                  <c:v>1.0463581783340572</c:v>
                </c:pt>
                <c:pt idx="17">
                  <c:v>1.5774499142893457</c:v>
                </c:pt>
                <c:pt idx="18">
                  <c:v>3.174820007305093</c:v>
                </c:pt>
                <c:pt idx="19">
                  <c:v>0.94462787382503421</c:v>
                </c:pt>
                <c:pt idx="20">
                  <c:v>1.7404884064373916</c:v>
                </c:pt>
                <c:pt idx="21">
                  <c:v>0.94197198789886616</c:v>
                </c:pt>
                <c:pt idx="22">
                  <c:v>0.94452020278340609</c:v>
                </c:pt>
                <c:pt idx="23">
                  <c:v>1.1175500715710038</c:v>
                </c:pt>
                <c:pt idx="24">
                  <c:v>2.1537036624448249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2E2-4DA0-B87B-B471F1D3F0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317632"/>
        <c:axId val="527315992"/>
      </c:lineChart>
      <c:catAx>
        <c:axId val="52731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5992"/>
        <c:crosses val="autoZero"/>
        <c:auto val="1"/>
        <c:lblAlgn val="ctr"/>
        <c:lblOffset val="100"/>
        <c:noMultiLvlLbl val="0"/>
      </c:catAx>
      <c:valAx>
        <c:axId val="527315992"/>
        <c:scaling>
          <c:orientation val="minMax"/>
          <c:max val="3.5"/>
          <c:min val="0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7632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Skatt og skatteutjevning 2020. Prosent av landsgjennomsnittet.</a:t>
            </a:r>
            <a:r>
              <a:rPr lang="nb-NO" baseline="0"/>
              <a:t> </a:t>
            </a:r>
          </a:p>
          <a:p>
            <a:pPr>
              <a:defRPr/>
            </a:pPr>
            <a:r>
              <a:rPr lang="nb-NO"/>
              <a:t>Vestland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skatt pr innbygger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komm!$C$243:$C$285</c:f>
              <c:strCache>
                <c:ptCount val="43"/>
                <c:pt idx="0">
                  <c:v> Bergen </c:v>
                </c:pt>
                <c:pt idx="1">
                  <c:v> Kinn </c:v>
                </c:pt>
                <c:pt idx="2">
                  <c:v> Etne </c:v>
                </c:pt>
                <c:pt idx="3">
                  <c:v> Sveio </c:v>
                </c:pt>
                <c:pt idx="4">
                  <c:v> Bømlo </c:v>
                </c:pt>
                <c:pt idx="5">
                  <c:v> Stord </c:v>
                </c:pt>
                <c:pt idx="6">
                  <c:v> Fitjar </c:v>
                </c:pt>
                <c:pt idx="7">
                  <c:v> Tysnes </c:v>
                </c:pt>
                <c:pt idx="8">
                  <c:v> Kvinnherad </c:v>
                </c:pt>
                <c:pt idx="9">
                  <c:v> Ullensvang </c:v>
                </c:pt>
                <c:pt idx="10">
                  <c:v> Eidfjord </c:v>
                </c:pt>
                <c:pt idx="11">
                  <c:v> Ulvik </c:v>
                </c:pt>
                <c:pt idx="12">
                  <c:v> Voss </c:v>
                </c:pt>
                <c:pt idx="13">
                  <c:v> Kvam </c:v>
                </c:pt>
                <c:pt idx="14">
                  <c:v> Samnanger </c:v>
                </c:pt>
                <c:pt idx="15">
                  <c:v> Bjørnafjorden </c:v>
                </c:pt>
                <c:pt idx="16">
                  <c:v> Austevoll </c:v>
                </c:pt>
                <c:pt idx="17">
                  <c:v> Øygarden </c:v>
                </c:pt>
                <c:pt idx="18">
                  <c:v> Askøy </c:v>
                </c:pt>
                <c:pt idx="19">
                  <c:v> Vaksdal </c:v>
                </c:pt>
                <c:pt idx="20">
                  <c:v> Modalen </c:v>
                </c:pt>
                <c:pt idx="21">
                  <c:v> Osterøy </c:v>
                </c:pt>
                <c:pt idx="22">
                  <c:v> Alver </c:v>
                </c:pt>
                <c:pt idx="23">
                  <c:v> Austrheim </c:v>
                </c:pt>
                <c:pt idx="24">
                  <c:v> Fedje </c:v>
                </c:pt>
                <c:pt idx="25">
                  <c:v> Masfjorden </c:v>
                </c:pt>
                <c:pt idx="26">
                  <c:v> Gulen </c:v>
                </c:pt>
                <c:pt idx="27">
                  <c:v> Solund </c:v>
                </c:pt>
                <c:pt idx="28">
                  <c:v> Hyllestad </c:v>
                </c:pt>
                <c:pt idx="29">
                  <c:v> Høyanger </c:v>
                </c:pt>
                <c:pt idx="30">
                  <c:v> Vik </c:v>
                </c:pt>
                <c:pt idx="31">
                  <c:v> Sogndal </c:v>
                </c:pt>
                <c:pt idx="32">
                  <c:v> Aurland </c:v>
                </c:pt>
                <c:pt idx="33">
                  <c:v> Lærdal </c:v>
                </c:pt>
                <c:pt idx="34">
                  <c:v> Årdal </c:v>
                </c:pt>
                <c:pt idx="35">
                  <c:v> Luster </c:v>
                </c:pt>
                <c:pt idx="36">
                  <c:v> Askvoll </c:v>
                </c:pt>
                <c:pt idx="37">
                  <c:v> Fjaler </c:v>
                </c:pt>
                <c:pt idx="38">
                  <c:v> Sunnfjord </c:v>
                </c:pt>
                <c:pt idx="39">
                  <c:v> Bremanger </c:v>
                </c:pt>
                <c:pt idx="40">
                  <c:v> Stad </c:v>
                </c:pt>
                <c:pt idx="41">
                  <c:v> Gloppen </c:v>
                </c:pt>
                <c:pt idx="42">
                  <c:v> Stryn </c:v>
                </c:pt>
              </c:strCache>
            </c:strRef>
          </c:cat>
          <c:val>
            <c:numRef>
              <c:f>komm!$F$243:$F$285</c:f>
              <c:numCache>
                <c:formatCode>0%</c:formatCode>
                <c:ptCount val="43"/>
                <c:pt idx="0">
                  <c:v>1.0205042216302818</c:v>
                </c:pt>
                <c:pt idx="1">
                  <c:v>1.0685266754618428</c:v>
                </c:pt>
                <c:pt idx="2">
                  <c:v>0.87833023417986678</c:v>
                </c:pt>
                <c:pt idx="3">
                  <c:v>0.81452429945473259</c:v>
                </c:pt>
                <c:pt idx="4">
                  <c:v>1.0325028408679429</c:v>
                </c:pt>
                <c:pt idx="5">
                  <c:v>0.9642661034462473</c:v>
                </c:pt>
                <c:pt idx="6">
                  <c:v>0.90998878934559402</c:v>
                </c:pt>
                <c:pt idx="7">
                  <c:v>0.98080162069786569</c:v>
                </c:pt>
                <c:pt idx="8">
                  <c:v>1.1396832544964337</c:v>
                </c:pt>
                <c:pt idx="9">
                  <c:v>1.4323797757966401</c:v>
                </c:pt>
                <c:pt idx="10">
                  <c:v>4.4111171858988101</c:v>
                </c:pt>
                <c:pt idx="11">
                  <c:v>1.8683015487410488</c:v>
                </c:pt>
                <c:pt idx="12">
                  <c:v>0.9676883048567485</c:v>
                </c:pt>
                <c:pt idx="13">
                  <c:v>0.95521755886213677</c:v>
                </c:pt>
                <c:pt idx="14">
                  <c:v>1.0227014267825991</c:v>
                </c:pt>
                <c:pt idx="15">
                  <c:v>0.93759361022487508</c:v>
                </c:pt>
                <c:pt idx="16">
                  <c:v>2.4208496187738229</c:v>
                </c:pt>
                <c:pt idx="17">
                  <c:v>0.95306724375127638</c:v>
                </c:pt>
                <c:pt idx="18">
                  <c:v>0.86144334272205181</c:v>
                </c:pt>
                <c:pt idx="19">
                  <c:v>1.2596702671325837</c:v>
                </c:pt>
                <c:pt idx="20">
                  <c:v>5.846281381769348</c:v>
                </c:pt>
                <c:pt idx="21">
                  <c:v>0.82268733450242792</c:v>
                </c:pt>
                <c:pt idx="22">
                  <c:v>0.85214106754786789</c:v>
                </c:pt>
                <c:pt idx="23">
                  <c:v>1.1157044021414164</c:v>
                </c:pt>
                <c:pt idx="24">
                  <c:v>0.89524240612893591</c:v>
                </c:pt>
                <c:pt idx="25">
                  <c:v>1.7236781733770445</c:v>
                </c:pt>
                <c:pt idx="26">
                  <c:v>1.0842620540710926</c:v>
                </c:pt>
                <c:pt idx="27">
                  <c:v>1.0664521966219258</c:v>
                </c:pt>
                <c:pt idx="28">
                  <c:v>1.0031159893746702</c:v>
                </c:pt>
                <c:pt idx="29">
                  <c:v>1.3343940275570421</c:v>
                </c:pt>
                <c:pt idx="30">
                  <c:v>1.3734604073495449</c:v>
                </c:pt>
                <c:pt idx="31">
                  <c:v>0.90738803944061464</c:v>
                </c:pt>
                <c:pt idx="32">
                  <c:v>2.9839070308498932</c:v>
                </c:pt>
                <c:pt idx="33">
                  <c:v>1.6445912116260917</c:v>
                </c:pt>
                <c:pt idx="34">
                  <c:v>1.4740498511543005</c:v>
                </c:pt>
                <c:pt idx="35">
                  <c:v>1.5844127241329347</c:v>
                </c:pt>
                <c:pt idx="36">
                  <c:v>0.98303133280118637</c:v>
                </c:pt>
                <c:pt idx="37">
                  <c:v>0.78980940017557855</c:v>
                </c:pt>
                <c:pt idx="38">
                  <c:v>0.95386565911390508</c:v>
                </c:pt>
                <c:pt idx="39">
                  <c:v>1.3963267981450838</c:v>
                </c:pt>
                <c:pt idx="40">
                  <c:v>0.8706659405029501</c:v>
                </c:pt>
                <c:pt idx="41">
                  <c:v>0.8182081511509367</c:v>
                </c:pt>
                <c:pt idx="42">
                  <c:v>0.83743913357375188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111-410C-85AF-5021730F1E1A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komm!$C$243:$C$285</c:f>
              <c:strCache>
                <c:ptCount val="43"/>
                <c:pt idx="0">
                  <c:v> Bergen </c:v>
                </c:pt>
                <c:pt idx="1">
                  <c:v> Kinn </c:v>
                </c:pt>
                <c:pt idx="2">
                  <c:v> Etne </c:v>
                </c:pt>
                <c:pt idx="3">
                  <c:v> Sveio </c:v>
                </c:pt>
                <c:pt idx="4">
                  <c:v> Bømlo </c:v>
                </c:pt>
                <c:pt idx="5">
                  <c:v> Stord </c:v>
                </c:pt>
                <c:pt idx="6">
                  <c:v> Fitjar </c:v>
                </c:pt>
                <c:pt idx="7">
                  <c:v> Tysnes </c:v>
                </c:pt>
                <c:pt idx="8">
                  <c:v> Kvinnherad </c:v>
                </c:pt>
                <c:pt idx="9">
                  <c:v> Ullensvang </c:v>
                </c:pt>
                <c:pt idx="10">
                  <c:v> Eidfjord </c:v>
                </c:pt>
                <c:pt idx="11">
                  <c:v> Ulvik </c:v>
                </c:pt>
                <c:pt idx="12">
                  <c:v> Voss </c:v>
                </c:pt>
                <c:pt idx="13">
                  <c:v> Kvam </c:v>
                </c:pt>
                <c:pt idx="14">
                  <c:v> Samnanger </c:v>
                </c:pt>
                <c:pt idx="15">
                  <c:v> Bjørnafjorden </c:v>
                </c:pt>
                <c:pt idx="16">
                  <c:v> Austevoll </c:v>
                </c:pt>
                <c:pt idx="17">
                  <c:v> Øygarden </c:v>
                </c:pt>
                <c:pt idx="18">
                  <c:v> Askøy </c:v>
                </c:pt>
                <c:pt idx="19">
                  <c:v> Vaksdal </c:v>
                </c:pt>
                <c:pt idx="20">
                  <c:v> Modalen </c:v>
                </c:pt>
                <c:pt idx="21">
                  <c:v> Osterøy </c:v>
                </c:pt>
                <c:pt idx="22">
                  <c:v> Alver </c:v>
                </c:pt>
                <c:pt idx="23">
                  <c:v> Austrheim </c:v>
                </c:pt>
                <c:pt idx="24">
                  <c:v> Fedje </c:v>
                </c:pt>
                <c:pt idx="25">
                  <c:v> Masfjorden </c:v>
                </c:pt>
                <c:pt idx="26">
                  <c:v> Gulen </c:v>
                </c:pt>
                <c:pt idx="27">
                  <c:v> Solund </c:v>
                </c:pt>
                <c:pt idx="28">
                  <c:v> Hyllestad </c:v>
                </c:pt>
                <c:pt idx="29">
                  <c:v> Høyanger </c:v>
                </c:pt>
                <c:pt idx="30">
                  <c:v> Vik </c:v>
                </c:pt>
                <c:pt idx="31">
                  <c:v> Sogndal </c:v>
                </c:pt>
                <c:pt idx="32">
                  <c:v> Aurland </c:v>
                </c:pt>
                <c:pt idx="33">
                  <c:v> Lærdal </c:v>
                </c:pt>
                <c:pt idx="34">
                  <c:v> Årdal </c:v>
                </c:pt>
                <c:pt idx="35">
                  <c:v> Luster </c:v>
                </c:pt>
                <c:pt idx="36">
                  <c:v> Askvoll </c:v>
                </c:pt>
                <c:pt idx="37">
                  <c:v> Fjaler </c:v>
                </c:pt>
                <c:pt idx="38">
                  <c:v> Sunnfjord </c:v>
                </c:pt>
                <c:pt idx="39">
                  <c:v> Bremanger </c:v>
                </c:pt>
                <c:pt idx="40">
                  <c:v> Stad </c:v>
                </c:pt>
                <c:pt idx="41">
                  <c:v> Gloppen </c:v>
                </c:pt>
                <c:pt idx="42">
                  <c:v> Stryn </c:v>
                </c:pt>
              </c:strCache>
            </c:strRef>
          </c:cat>
          <c:val>
            <c:numRef>
              <c:f>komm!$P$243:$P$285</c:f>
              <c:numCache>
                <c:formatCode>0.0\ %</c:formatCode>
                <c:ptCount val="43"/>
                <c:pt idx="0">
                  <c:v>0.9977807178048913</c:v>
                </c:pt>
                <c:pt idx="1">
                  <c:v>1.0169896993375156</c:v>
                </c:pt>
                <c:pt idx="2">
                  <c:v>0.94849554086177201</c:v>
                </c:pt>
                <c:pt idx="3">
                  <c:v>0.9453052441255152</c:v>
                </c:pt>
                <c:pt idx="4">
                  <c:v>1.0025801654999558</c:v>
                </c:pt>
                <c:pt idx="5">
                  <c:v>0.97528547053127745</c:v>
                </c:pt>
                <c:pt idx="6">
                  <c:v>0.95357454489101645</c:v>
                </c:pt>
                <c:pt idx="7">
                  <c:v>0.98189967743192486</c:v>
                </c:pt>
                <c:pt idx="8">
                  <c:v>1.0454523309513521</c:v>
                </c:pt>
                <c:pt idx="9">
                  <c:v>1.1625309394714347</c:v>
                </c:pt>
                <c:pt idx="10">
                  <c:v>2.3540259035123037</c:v>
                </c:pt>
                <c:pt idx="11">
                  <c:v>1.3368996486491984</c:v>
                </c:pt>
                <c:pt idx="12">
                  <c:v>0.97665435109547794</c:v>
                </c:pt>
                <c:pt idx="13">
                  <c:v>0.97166605269763329</c:v>
                </c:pt>
                <c:pt idx="14">
                  <c:v>0.9986595998658182</c:v>
                </c:pt>
                <c:pt idx="15">
                  <c:v>0.96461647324272848</c:v>
                </c:pt>
                <c:pt idx="16">
                  <c:v>1.5579188766623076</c:v>
                </c:pt>
                <c:pt idx="17">
                  <c:v>0.97080592665328913</c:v>
                </c:pt>
                <c:pt idx="18">
                  <c:v>0.94765119628888117</c:v>
                </c:pt>
                <c:pt idx="19">
                  <c:v>1.093447136005812</c:v>
                </c:pt>
                <c:pt idx="20">
                  <c:v>2.9280915818605187</c:v>
                </c:pt>
                <c:pt idx="21">
                  <c:v>0.94571339587790004</c:v>
                </c:pt>
                <c:pt idx="22">
                  <c:v>0.947186082530172</c:v>
                </c:pt>
                <c:pt idx="23">
                  <c:v>1.0358607900093451</c:v>
                </c:pt>
                <c:pt idx="24">
                  <c:v>0.94934114945922543</c:v>
                </c:pt>
                <c:pt idx="25">
                  <c:v>1.2790502985035965</c:v>
                </c:pt>
                <c:pt idx="26">
                  <c:v>1.0232838507812154</c:v>
                </c:pt>
                <c:pt idx="27">
                  <c:v>1.0161599078015486</c:v>
                </c:pt>
                <c:pt idx="28">
                  <c:v>0.99082542490264636</c:v>
                </c:pt>
                <c:pt idx="29">
                  <c:v>1.1233366401755955</c:v>
                </c:pt>
                <c:pt idx="30">
                  <c:v>1.1389631920925967</c:v>
                </c:pt>
                <c:pt idx="31">
                  <c:v>0.9525342449290245</c:v>
                </c:pt>
                <c:pt idx="32">
                  <c:v>1.7831418414927358</c:v>
                </c:pt>
                <c:pt idx="33">
                  <c:v>1.2474155138032152</c:v>
                </c:pt>
                <c:pt idx="34">
                  <c:v>1.1791989696144991</c:v>
                </c:pt>
                <c:pt idx="35">
                  <c:v>1.2233441188059526</c:v>
                </c:pt>
                <c:pt idx="36">
                  <c:v>0.98279156227325315</c:v>
                </c:pt>
                <c:pt idx="37">
                  <c:v>0.94406949916155747</c:v>
                </c:pt>
                <c:pt idx="38">
                  <c:v>0.97112529279834048</c:v>
                </c:pt>
                <c:pt idx="39">
                  <c:v>1.1481097484108123</c:v>
                </c:pt>
                <c:pt idx="40">
                  <c:v>0.94811232617792596</c:v>
                </c:pt>
                <c:pt idx="41">
                  <c:v>0.94548943671032548</c:v>
                </c:pt>
                <c:pt idx="42">
                  <c:v>0.94645098583146636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11-410C-85AF-5021730F1E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317632"/>
        <c:axId val="527315992"/>
      </c:lineChart>
      <c:catAx>
        <c:axId val="52731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5992"/>
        <c:crosses val="autoZero"/>
        <c:auto val="1"/>
        <c:lblAlgn val="ctr"/>
        <c:lblOffset val="100"/>
        <c:noMultiLvlLbl val="0"/>
      </c:catAx>
      <c:valAx>
        <c:axId val="527315992"/>
        <c:scaling>
          <c:orientation val="minMax"/>
          <c:max val="3.5"/>
          <c:min val="0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7632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Skatt og skatteutjevning 2020. Prosent av landsgjennomsnittet.</a:t>
            </a:r>
            <a:r>
              <a:rPr lang="nb-NO" baseline="0"/>
              <a:t> </a:t>
            </a:r>
          </a:p>
          <a:p>
            <a:pPr>
              <a:defRPr/>
            </a:pPr>
            <a:r>
              <a:rPr lang="nb-NO"/>
              <a:t>Trøndelag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skatt pr innbygger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komm!$C$286:$C$323</c:f>
              <c:strCache>
                <c:ptCount val="38"/>
                <c:pt idx="0">
                  <c:v> Trondheim </c:v>
                </c:pt>
                <c:pt idx="1">
                  <c:v> Steinkjer </c:v>
                </c:pt>
                <c:pt idx="2">
                  <c:v> Namsos </c:v>
                </c:pt>
                <c:pt idx="3">
                  <c:v> Frøya </c:v>
                </c:pt>
                <c:pt idx="4">
                  <c:v> Osen </c:v>
                </c:pt>
                <c:pt idx="5">
                  <c:v> Oppdal </c:v>
                </c:pt>
                <c:pt idx="6">
                  <c:v> Rennebu </c:v>
                </c:pt>
                <c:pt idx="7">
                  <c:v> Røros </c:v>
                </c:pt>
                <c:pt idx="8">
                  <c:v> Holtålen </c:v>
                </c:pt>
                <c:pt idx="9">
                  <c:v> Midtre Gauldal </c:v>
                </c:pt>
                <c:pt idx="10">
                  <c:v> Melhus </c:v>
                </c:pt>
                <c:pt idx="11">
                  <c:v> Skaun </c:v>
                </c:pt>
                <c:pt idx="12">
                  <c:v> Malvik </c:v>
                </c:pt>
                <c:pt idx="13">
                  <c:v> Selbu </c:v>
                </c:pt>
                <c:pt idx="14">
                  <c:v> Tydal </c:v>
                </c:pt>
                <c:pt idx="15">
                  <c:v> Meråker </c:v>
                </c:pt>
                <c:pt idx="16">
                  <c:v> Stjørdal </c:v>
                </c:pt>
                <c:pt idx="17">
                  <c:v> Frosta </c:v>
                </c:pt>
                <c:pt idx="18">
                  <c:v> Levanger </c:v>
                </c:pt>
                <c:pt idx="19">
                  <c:v> Verdal </c:v>
                </c:pt>
                <c:pt idx="20">
                  <c:v> Snåsa </c:v>
                </c:pt>
                <c:pt idx="21">
                  <c:v> Lierne </c:v>
                </c:pt>
                <c:pt idx="22">
                  <c:v> Røyrvik </c:v>
                </c:pt>
                <c:pt idx="23">
                  <c:v> Namsskogan </c:v>
                </c:pt>
                <c:pt idx="24">
                  <c:v> Grong </c:v>
                </c:pt>
                <c:pt idx="25">
                  <c:v> Høylandet </c:v>
                </c:pt>
                <c:pt idx="26">
                  <c:v> Overhalla </c:v>
                </c:pt>
                <c:pt idx="27">
                  <c:v> Flatanger </c:v>
                </c:pt>
                <c:pt idx="28">
                  <c:v> Leka </c:v>
                </c:pt>
                <c:pt idx="29">
                  <c:v> Inderøy </c:v>
                </c:pt>
                <c:pt idx="30">
                  <c:v> Indre Fosen </c:v>
                </c:pt>
                <c:pt idx="31">
                  <c:v> Heim </c:v>
                </c:pt>
                <c:pt idx="32">
                  <c:v> Hitra </c:v>
                </c:pt>
                <c:pt idx="33">
                  <c:v> Ørland </c:v>
                </c:pt>
                <c:pt idx="34">
                  <c:v> Åfjord </c:v>
                </c:pt>
                <c:pt idx="35">
                  <c:v> Orkland </c:v>
                </c:pt>
                <c:pt idx="36">
                  <c:v> Nærøysund </c:v>
                </c:pt>
                <c:pt idx="37">
                  <c:v> Rindal </c:v>
                </c:pt>
              </c:strCache>
            </c:strRef>
          </c:cat>
          <c:val>
            <c:numRef>
              <c:f>komm!$F$286:$F$323</c:f>
              <c:numCache>
                <c:formatCode>0%</c:formatCode>
                <c:ptCount val="38"/>
                <c:pt idx="0">
                  <c:v>0.99138740600242137</c:v>
                </c:pt>
                <c:pt idx="1">
                  <c:v>0.76428724870590636</c:v>
                </c:pt>
                <c:pt idx="2">
                  <c:v>0.82269977640375602</c:v>
                </c:pt>
                <c:pt idx="3">
                  <c:v>1.479075102148161</c:v>
                </c:pt>
                <c:pt idx="4">
                  <c:v>0.88518898208357444</c:v>
                </c:pt>
                <c:pt idx="5">
                  <c:v>0.88456171644803105</c:v>
                </c:pt>
                <c:pt idx="6">
                  <c:v>1.0575939261704315</c:v>
                </c:pt>
                <c:pt idx="7">
                  <c:v>0.88286944208305873</c:v>
                </c:pt>
                <c:pt idx="8">
                  <c:v>0.73337572951185959</c:v>
                </c:pt>
                <c:pt idx="9">
                  <c:v>0.79871794076309022</c:v>
                </c:pt>
                <c:pt idx="10">
                  <c:v>0.8238575006935579</c:v>
                </c:pt>
                <c:pt idx="11">
                  <c:v>0.82927513317988022</c:v>
                </c:pt>
                <c:pt idx="12">
                  <c:v>0.88748093315653076</c:v>
                </c:pt>
                <c:pt idx="13">
                  <c:v>0.87517496074301926</c:v>
                </c:pt>
                <c:pt idx="14">
                  <c:v>2.9240232994045927</c:v>
                </c:pt>
                <c:pt idx="15">
                  <c:v>0.98134503226157044</c:v>
                </c:pt>
                <c:pt idx="16">
                  <c:v>0.79049227679443801</c:v>
                </c:pt>
                <c:pt idx="17">
                  <c:v>0.69042200057293224</c:v>
                </c:pt>
                <c:pt idx="18">
                  <c:v>0.79163130899348766</c:v>
                </c:pt>
                <c:pt idx="19">
                  <c:v>0.73682216704156445</c:v>
                </c:pt>
                <c:pt idx="20">
                  <c:v>0.69971326923934396</c:v>
                </c:pt>
                <c:pt idx="21">
                  <c:v>0.95255899055047188</c:v>
                </c:pt>
                <c:pt idx="22">
                  <c:v>1.4536670743150184</c:v>
                </c:pt>
                <c:pt idx="23">
                  <c:v>2.0453730418035527</c:v>
                </c:pt>
                <c:pt idx="24">
                  <c:v>1.0348143883529792</c:v>
                </c:pt>
                <c:pt idx="25">
                  <c:v>0.69909844194437187</c:v>
                </c:pt>
                <c:pt idx="26">
                  <c:v>0.78970799891606713</c:v>
                </c:pt>
                <c:pt idx="27">
                  <c:v>0.96429404908229188</c:v>
                </c:pt>
                <c:pt idx="28">
                  <c:v>0.77096584316210637</c:v>
                </c:pt>
                <c:pt idx="29">
                  <c:v>0.79418551575848906</c:v>
                </c:pt>
                <c:pt idx="30">
                  <c:v>0.75551940014405794</c:v>
                </c:pt>
                <c:pt idx="31">
                  <c:v>0.92946979945267094</c:v>
                </c:pt>
                <c:pt idx="32">
                  <c:v>0.88637855308963864</c:v>
                </c:pt>
                <c:pt idx="33">
                  <c:v>0.81445083845258903</c:v>
                </c:pt>
                <c:pt idx="34">
                  <c:v>0.90100423154994413</c:v>
                </c:pt>
                <c:pt idx="35">
                  <c:v>0.79372319906293176</c:v>
                </c:pt>
                <c:pt idx="36">
                  <c:v>0.94136160622589427</c:v>
                </c:pt>
                <c:pt idx="37">
                  <c:v>0.93335757461199786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58-4FCF-9C78-6E0CCD031309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komm!$C$286:$C$323</c:f>
              <c:strCache>
                <c:ptCount val="38"/>
                <c:pt idx="0">
                  <c:v> Trondheim </c:v>
                </c:pt>
                <c:pt idx="1">
                  <c:v> Steinkjer </c:v>
                </c:pt>
                <c:pt idx="2">
                  <c:v> Namsos </c:v>
                </c:pt>
                <c:pt idx="3">
                  <c:v> Frøya </c:v>
                </c:pt>
                <c:pt idx="4">
                  <c:v> Osen </c:v>
                </c:pt>
                <c:pt idx="5">
                  <c:v> Oppdal </c:v>
                </c:pt>
                <c:pt idx="6">
                  <c:v> Rennebu </c:v>
                </c:pt>
                <c:pt idx="7">
                  <c:v> Røros </c:v>
                </c:pt>
                <c:pt idx="8">
                  <c:v> Holtålen </c:v>
                </c:pt>
                <c:pt idx="9">
                  <c:v> Midtre Gauldal </c:v>
                </c:pt>
                <c:pt idx="10">
                  <c:v> Melhus </c:v>
                </c:pt>
                <c:pt idx="11">
                  <c:v> Skaun </c:v>
                </c:pt>
                <c:pt idx="12">
                  <c:v> Malvik </c:v>
                </c:pt>
                <c:pt idx="13">
                  <c:v> Selbu </c:v>
                </c:pt>
                <c:pt idx="14">
                  <c:v> Tydal </c:v>
                </c:pt>
                <c:pt idx="15">
                  <c:v> Meråker </c:v>
                </c:pt>
                <c:pt idx="16">
                  <c:v> Stjørdal </c:v>
                </c:pt>
                <c:pt idx="17">
                  <c:v> Frosta </c:v>
                </c:pt>
                <c:pt idx="18">
                  <c:v> Levanger </c:v>
                </c:pt>
                <c:pt idx="19">
                  <c:v> Verdal </c:v>
                </c:pt>
                <c:pt idx="20">
                  <c:v> Snåsa </c:v>
                </c:pt>
                <c:pt idx="21">
                  <c:v> Lierne </c:v>
                </c:pt>
                <c:pt idx="22">
                  <c:v> Røyrvik </c:v>
                </c:pt>
                <c:pt idx="23">
                  <c:v> Namsskogan </c:v>
                </c:pt>
                <c:pt idx="24">
                  <c:v> Grong </c:v>
                </c:pt>
                <c:pt idx="25">
                  <c:v> Høylandet </c:v>
                </c:pt>
                <c:pt idx="26">
                  <c:v> Overhalla </c:v>
                </c:pt>
                <c:pt idx="27">
                  <c:v> Flatanger </c:v>
                </c:pt>
                <c:pt idx="28">
                  <c:v> Leka </c:v>
                </c:pt>
                <c:pt idx="29">
                  <c:v> Inderøy </c:v>
                </c:pt>
                <c:pt idx="30">
                  <c:v> Indre Fosen </c:v>
                </c:pt>
                <c:pt idx="31">
                  <c:v> Heim </c:v>
                </c:pt>
                <c:pt idx="32">
                  <c:v> Hitra </c:v>
                </c:pt>
                <c:pt idx="33">
                  <c:v> Ørland </c:v>
                </c:pt>
                <c:pt idx="34">
                  <c:v> Åfjord </c:v>
                </c:pt>
                <c:pt idx="35">
                  <c:v> Orkland </c:v>
                </c:pt>
                <c:pt idx="36">
                  <c:v> Nærøysund </c:v>
                </c:pt>
                <c:pt idx="37">
                  <c:v> Rindal </c:v>
                </c:pt>
              </c:strCache>
            </c:strRef>
          </c:cat>
          <c:val>
            <c:numRef>
              <c:f>komm!$P$286:$P$323</c:f>
              <c:numCache>
                <c:formatCode>0.0\ %</c:formatCode>
                <c:ptCount val="38"/>
                <c:pt idx="0">
                  <c:v>0.98613399155374726</c:v>
                </c:pt>
                <c:pt idx="1">
                  <c:v>0.94279339158807396</c:v>
                </c:pt>
                <c:pt idx="2">
                  <c:v>0.94571401797296639</c:v>
                </c:pt>
                <c:pt idx="3">
                  <c:v>1.1812090700120432</c:v>
                </c:pt>
                <c:pt idx="4">
                  <c:v>0.94883847825695722</c:v>
                </c:pt>
                <c:pt idx="5">
                  <c:v>0.94880711497518011</c:v>
                </c:pt>
                <c:pt idx="6">
                  <c:v>1.0126165996209513</c:v>
                </c:pt>
                <c:pt idx="7">
                  <c:v>0.94872250125693158</c:v>
                </c:pt>
                <c:pt idx="8">
                  <c:v>0.94124781562837145</c:v>
                </c:pt>
                <c:pt idx="9">
                  <c:v>0.94451492619093314</c:v>
                </c:pt>
                <c:pt idx="10">
                  <c:v>0.94577190418745649</c:v>
                </c:pt>
                <c:pt idx="11">
                  <c:v>0.94604278581177259</c:v>
                </c:pt>
                <c:pt idx="12">
                  <c:v>0.94895307581060506</c:v>
                </c:pt>
                <c:pt idx="13">
                  <c:v>0.94833777718992962</c:v>
                </c:pt>
                <c:pt idx="14">
                  <c:v>1.7591883489146158</c:v>
                </c:pt>
                <c:pt idx="15">
                  <c:v>0.98211704205740702</c:v>
                </c:pt>
                <c:pt idx="16">
                  <c:v>0.94410364299250049</c:v>
                </c:pt>
                <c:pt idx="17">
                  <c:v>0.93910012918142505</c:v>
                </c:pt>
                <c:pt idx="18">
                  <c:v>0.94416059460245294</c:v>
                </c:pt>
                <c:pt idx="19">
                  <c:v>0.94142013750485665</c:v>
                </c:pt>
                <c:pt idx="20">
                  <c:v>0.93956469261474573</c:v>
                </c:pt>
                <c:pt idx="21">
                  <c:v>0.97060262537296738</c:v>
                </c:pt>
                <c:pt idx="22">
                  <c:v>1.171045858878786</c:v>
                </c:pt>
                <c:pt idx="23">
                  <c:v>1.4077282458741995</c:v>
                </c:pt>
                <c:pt idx="24">
                  <c:v>1.0035047844939702</c:v>
                </c:pt>
                <c:pt idx="25">
                  <c:v>0.93953395124999706</c:v>
                </c:pt>
                <c:pt idx="26">
                  <c:v>0.9440644290985819</c:v>
                </c:pt>
                <c:pt idx="27">
                  <c:v>0.97529664878569544</c:v>
                </c:pt>
                <c:pt idx="28">
                  <c:v>0.94312732131088384</c:v>
                </c:pt>
                <c:pt idx="29">
                  <c:v>0.94428830494070304</c:v>
                </c:pt>
                <c:pt idx="30">
                  <c:v>0.94235499915998144</c:v>
                </c:pt>
                <c:pt idx="31">
                  <c:v>0.961366948933847</c:v>
                </c:pt>
                <c:pt idx="32">
                  <c:v>0.94889795680726063</c:v>
                </c:pt>
                <c:pt idx="33">
                  <c:v>0.94530157107540802</c:v>
                </c:pt>
                <c:pt idx="34">
                  <c:v>0.94998072177275616</c:v>
                </c:pt>
                <c:pt idx="35">
                  <c:v>0.94426518910592516</c:v>
                </c:pt>
                <c:pt idx="36">
                  <c:v>0.96612367164313628</c:v>
                </c:pt>
                <c:pt idx="37">
                  <c:v>0.96292205899757777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58-4FCF-9C78-6E0CCD0313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317632"/>
        <c:axId val="527315992"/>
      </c:lineChart>
      <c:catAx>
        <c:axId val="52731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5992"/>
        <c:crosses val="autoZero"/>
        <c:auto val="1"/>
        <c:lblAlgn val="ctr"/>
        <c:lblOffset val="100"/>
        <c:noMultiLvlLbl val="0"/>
      </c:catAx>
      <c:valAx>
        <c:axId val="527315992"/>
        <c:scaling>
          <c:orientation val="minMax"/>
          <c:max val="3"/>
          <c:min val="0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7632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62EC4C02-5169-4B6B-BDFA-3E66E7B25D93}">
  <sheetPr/>
  <sheetViews>
    <sheetView zoomScale="114" workbookViewId="0" zoomToFit="1"/>
  </sheetViews>
  <sheetProtection content="1" objects="1"/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80340578-8FE3-44FF-8970-EAC356AE2DAF}">
  <sheetPr/>
  <sheetViews>
    <sheetView zoomScale="115" workbookViewId="0" zoomToFit="1"/>
  </sheetViews>
  <sheetProtection content="1" objects="1"/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304800</xdr:colOff>
      <xdr:row>35</xdr:row>
      <xdr:rowOff>161925</xdr:rowOff>
    </xdr:from>
    <xdr:to>
      <xdr:col>31</xdr:col>
      <xdr:colOff>304800</xdr:colOff>
      <xdr:row>52</xdr:row>
      <xdr:rowOff>57150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DD46243A-13BC-4676-9621-BE1BD248E35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22</xdr:col>
      <xdr:colOff>514349</xdr:colOff>
      <xdr:row>11</xdr:row>
      <xdr:rowOff>28575</xdr:rowOff>
    </xdr:from>
    <xdr:to>
      <xdr:col>31</xdr:col>
      <xdr:colOff>457200</xdr:colOff>
      <xdr:row>29</xdr:row>
      <xdr:rowOff>152400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F346A83A-78BB-41FE-ABCA-98DBBC077E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22</xdr:col>
      <xdr:colOff>419100</xdr:colOff>
      <xdr:row>56</xdr:row>
      <xdr:rowOff>104776</xdr:rowOff>
    </xdr:from>
    <xdr:to>
      <xdr:col>33</xdr:col>
      <xdr:colOff>335139</xdr:colOff>
      <xdr:row>75</xdr:row>
      <xdr:rowOff>9525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F343A4F4-2687-4CE7-A976-BE0CD6EA37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447676</xdr:colOff>
      <xdr:row>118</xdr:row>
      <xdr:rowOff>61736</xdr:rowOff>
    </xdr:from>
    <xdr:to>
      <xdr:col>35</xdr:col>
      <xdr:colOff>742950</xdr:colOff>
      <xdr:row>137</xdr:row>
      <xdr:rowOff>61736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4F21D4BA-6127-4374-932E-4A58E06CA63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23</xdr:col>
      <xdr:colOff>0</xdr:colOff>
      <xdr:row>195</xdr:row>
      <xdr:rowOff>0</xdr:rowOff>
    </xdr:from>
    <xdr:to>
      <xdr:col>32</xdr:col>
      <xdr:colOff>457200</xdr:colOff>
      <xdr:row>214</xdr:row>
      <xdr:rowOff>104774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D4D3DBBF-8AC9-4467-9920-AFD364B45E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22</xdr:col>
      <xdr:colOff>692150</xdr:colOff>
      <xdr:row>150</xdr:row>
      <xdr:rowOff>136524</xdr:rowOff>
    </xdr:from>
    <xdr:to>
      <xdr:col>33</xdr:col>
      <xdr:colOff>406400</xdr:colOff>
      <xdr:row>169</xdr:row>
      <xdr:rowOff>174623</xdr:rowOff>
    </xdr:to>
    <xdr:graphicFrame macro="">
      <xdr:nvGraphicFramePr>
        <xdr:cNvPr id="7" name="Diagram 6">
          <a:extLst>
            <a:ext uri="{FF2B5EF4-FFF2-40B4-BE49-F238E27FC236}">
              <a16:creationId xmlns:a16="http://schemas.microsoft.com/office/drawing/2014/main" id="{A512B655-A267-4BDA-8CF8-7C3279A390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23</xdr:col>
      <xdr:colOff>0</xdr:colOff>
      <xdr:row>220</xdr:row>
      <xdr:rowOff>0</xdr:rowOff>
    </xdr:from>
    <xdr:to>
      <xdr:col>32</xdr:col>
      <xdr:colOff>457200</xdr:colOff>
      <xdr:row>239</xdr:row>
      <xdr:rowOff>104774</xdr:rowOff>
    </xdr:to>
    <xdr:graphicFrame macro="">
      <xdr:nvGraphicFramePr>
        <xdr:cNvPr id="8" name="Diagram 7">
          <a:extLst>
            <a:ext uri="{FF2B5EF4-FFF2-40B4-BE49-F238E27FC236}">
              <a16:creationId xmlns:a16="http://schemas.microsoft.com/office/drawing/2014/main" id="{2AC0C4DB-910D-40C0-81F8-B599C7B042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23</xdr:col>
      <xdr:colOff>-1</xdr:colOff>
      <xdr:row>245</xdr:row>
      <xdr:rowOff>0</xdr:rowOff>
    </xdr:from>
    <xdr:to>
      <xdr:col>34</xdr:col>
      <xdr:colOff>8818</xdr:colOff>
      <xdr:row>264</xdr:row>
      <xdr:rowOff>104774</xdr:rowOff>
    </xdr:to>
    <xdr:graphicFrame macro="">
      <xdr:nvGraphicFramePr>
        <xdr:cNvPr id="9" name="Diagram 8">
          <a:extLst>
            <a:ext uri="{FF2B5EF4-FFF2-40B4-BE49-F238E27FC236}">
              <a16:creationId xmlns:a16="http://schemas.microsoft.com/office/drawing/2014/main" id="{ACC3BF57-434D-4E35-BC31-261760FF9D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23</xdr:col>
      <xdr:colOff>0</xdr:colOff>
      <xdr:row>287</xdr:row>
      <xdr:rowOff>0</xdr:rowOff>
    </xdr:from>
    <xdr:to>
      <xdr:col>36</xdr:col>
      <xdr:colOff>120650</xdr:colOff>
      <xdr:row>306</xdr:row>
      <xdr:rowOff>104774</xdr:rowOff>
    </xdr:to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14F9901E-7016-46DB-99F8-3DE3A6437F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23</xdr:col>
      <xdr:colOff>0</xdr:colOff>
      <xdr:row>325</xdr:row>
      <xdr:rowOff>0</xdr:rowOff>
    </xdr:from>
    <xdr:to>
      <xdr:col>33</xdr:col>
      <xdr:colOff>467430</xdr:colOff>
      <xdr:row>343</xdr:row>
      <xdr:rowOff>123825</xdr:rowOff>
    </xdr:to>
    <xdr:graphicFrame macro="">
      <xdr:nvGraphicFramePr>
        <xdr:cNvPr id="12" name="Diagram 11">
          <a:extLst>
            <a:ext uri="{FF2B5EF4-FFF2-40B4-BE49-F238E27FC236}">
              <a16:creationId xmlns:a16="http://schemas.microsoft.com/office/drawing/2014/main" id="{C7FF30B7-AE37-408F-90CC-504B9F22A2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99408" cy="6074276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53D9C591-8B68-41CA-8F2B-7CD433C4B54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301370" cy="6071152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BECB4019-B5C8-4547-9A7B-A5EAB6332F7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C367"/>
  <sheetViews>
    <sheetView tabSelected="1" zoomScale="72" zoomScaleNormal="72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J367" sqref="J367"/>
    </sheetView>
  </sheetViews>
  <sheetFormatPr baseColWidth="10" defaultRowHeight="15"/>
  <cols>
    <col min="1" max="1" width="5.85546875" customWidth="1"/>
    <col min="2" max="2" width="11.7109375" style="197" customWidth="1"/>
    <col min="3" max="3" width="18.42578125" style="197" customWidth="1"/>
    <col min="4" max="4" width="15.140625" style="197" customWidth="1"/>
    <col min="5" max="12" width="11.42578125" style="197"/>
    <col min="13" max="13" width="15" style="197" customWidth="1"/>
    <col min="14" max="14" width="13.42578125" style="197" customWidth="1"/>
    <col min="15" max="16" width="11.42578125" style="197"/>
    <col min="17" max="17" width="12.5703125" style="197" customWidth="1"/>
    <col min="18" max="18" width="14.85546875" style="197" customWidth="1"/>
    <col min="19" max="19" width="11.42578125" style="197"/>
    <col min="20" max="20" width="13" style="197" customWidth="1"/>
    <col min="21" max="21" width="16.7109375" style="197" customWidth="1"/>
    <col min="22" max="22" width="13.140625" style="197" customWidth="1"/>
  </cols>
  <sheetData>
    <row r="1" spans="2:28" ht="30">
      <c r="B1" s="165" t="s">
        <v>0</v>
      </c>
      <c r="C1" s="165" t="s">
        <v>1</v>
      </c>
      <c r="D1" s="238" t="s">
        <v>2</v>
      </c>
      <c r="E1" s="238"/>
      <c r="F1" s="238"/>
      <c r="G1" s="238" t="s">
        <v>381</v>
      </c>
      <c r="H1" s="238"/>
      <c r="I1" s="238" t="s">
        <v>3</v>
      </c>
      <c r="J1" s="238"/>
      <c r="K1" s="238"/>
      <c r="L1" s="238"/>
      <c r="M1" s="166" t="s">
        <v>405</v>
      </c>
      <c r="N1" s="239" t="s">
        <v>4</v>
      </c>
      <c r="O1" s="239"/>
      <c r="P1" s="239"/>
      <c r="Q1" s="167" t="s">
        <v>5</v>
      </c>
      <c r="R1" s="232" t="s">
        <v>432</v>
      </c>
      <c r="S1" s="232"/>
      <c r="T1" s="168" t="s">
        <v>6</v>
      </c>
      <c r="U1" s="169" t="s">
        <v>7</v>
      </c>
      <c r="V1" s="170" t="s">
        <v>8</v>
      </c>
    </row>
    <row r="2" spans="2:28">
      <c r="B2" s="171" t="s">
        <v>9</v>
      </c>
      <c r="C2" s="172"/>
      <c r="D2" s="233" t="s">
        <v>438</v>
      </c>
      <c r="E2" s="233"/>
      <c r="F2" s="233"/>
      <c r="G2" s="234" t="s">
        <v>10</v>
      </c>
      <c r="H2" s="234"/>
      <c r="I2" s="173" t="s">
        <v>11</v>
      </c>
      <c r="J2" s="173"/>
      <c r="K2" s="173"/>
      <c r="L2" s="173"/>
      <c r="M2" s="174" t="str">
        <f>D2</f>
        <v>februar 2021</v>
      </c>
      <c r="N2" s="235" t="str">
        <f>D2</f>
        <v>februar 2021</v>
      </c>
      <c r="O2" s="236"/>
      <c r="P2" s="236"/>
      <c r="Q2" s="175" t="s">
        <v>437</v>
      </c>
      <c r="R2" s="240" t="s">
        <v>383</v>
      </c>
      <c r="S2" s="240"/>
      <c r="T2" s="176" t="s">
        <v>12</v>
      </c>
      <c r="U2" s="177" t="str">
        <f>"feb. 2020"</f>
        <v>feb. 2020</v>
      </c>
      <c r="V2" s="177" t="str">
        <f>U2</f>
        <v>feb. 2020</v>
      </c>
    </row>
    <row r="3" spans="2:28">
      <c r="B3" s="178" t="s">
        <v>13</v>
      </c>
      <c r="C3" s="179"/>
      <c r="D3" s="180"/>
      <c r="E3" s="180"/>
      <c r="F3" s="181" t="s">
        <v>14</v>
      </c>
      <c r="G3" s="237" t="s">
        <v>15</v>
      </c>
      <c r="H3" s="237"/>
      <c r="I3" s="173" t="s">
        <v>16</v>
      </c>
      <c r="J3" s="173"/>
      <c r="K3" s="173" t="s">
        <v>17</v>
      </c>
      <c r="L3" s="173"/>
      <c r="M3" s="174" t="s">
        <v>18</v>
      </c>
      <c r="N3" s="182" t="s">
        <v>19</v>
      </c>
      <c r="O3" s="173"/>
      <c r="P3" s="182" t="s">
        <v>20</v>
      </c>
      <c r="Q3" s="183" t="s">
        <v>431</v>
      </c>
      <c r="R3" s="184" t="s">
        <v>7</v>
      </c>
      <c r="S3" s="185" t="s">
        <v>8</v>
      </c>
      <c r="T3" s="186" t="s">
        <v>433</v>
      </c>
      <c r="U3" s="187"/>
      <c r="V3" s="177"/>
    </row>
    <row r="4" spans="2:28">
      <c r="B4" s="179"/>
      <c r="C4" s="188">
        <f>J365</f>
        <v>-42.903152106810523</v>
      </c>
      <c r="D4" s="189" t="s">
        <v>21</v>
      </c>
      <c r="E4" s="180" t="s">
        <v>22</v>
      </c>
      <c r="F4" s="180" t="s">
        <v>23</v>
      </c>
      <c r="G4" s="182" t="s">
        <v>24</v>
      </c>
      <c r="H4" s="182" t="s">
        <v>21</v>
      </c>
      <c r="I4" s="182" t="s">
        <v>22</v>
      </c>
      <c r="J4" s="182" t="s">
        <v>21</v>
      </c>
      <c r="K4" s="182" t="s">
        <v>22</v>
      </c>
      <c r="L4" s="182" t="s">
        <v>21</v>
      </c>
      <c r="M4" s="175" t="s">
        <v>21</v>
      </c>
      <c r="N4" s="182" t="s">
        <v>21</v>
      </c>
      <c r="O4" s="182" t="s">
        <v>22</v>
      </c>
      <c r="P4" s="182" t="s">
        <v>25</v>
      </c>
      <c r="Q4" s="175" t="s">
        <v>21</v>
      </c>
      <c r="R4" s="185" t="s">
        <v>26</v>
      </c>
      <c r="S4" s="185" t="s">
        <v>22</v>
      </c>
      <c r="T4" s="190"/>
      <c r="U4" s="191" t="s">
        <v>21</v>
      </c>
      <c r="V4" s="189" t="s">
        <v>22</v>
      </c>
    </row>
    <row r="5" spans="2:28">
      <c r="B5" s="192"/>
      <c r="C5" s="192"/>
      <c r="D5" s="193">
        <v>1</v>
      </c>
      <c r="E5" s="193">
        <v>2</v>
      </c>
      <c r="F5" s="193">
        <v>3</v>
      </c>
      <c r="G5" s="193">
        <v>4</v>
      </c>
      <c r="H5" s="193">
        <v>5</v>
      </c>
      <c r="I5" s="193">
        <v>6</v>
      </c>
      <c r="J5" s="193">
        <v>7</v>
      </c>
      <c r="K5" s="193">
        <v>8</v>
      </c>
      <c r="L5" s="193">
        <v>9</v>
      </c>
      <c r="M5" s="193">
        <v>10</v>
      </c>
      <c r="N5" s="193">
        <v>11</v>
      </c>
      <c r="O5" s="193">
        <v>12</v>
      </c>
      <c r="P5" s="193">
        <v>13</v>
      </c>
      <c r="Q5" s="193">
        <v>14</v>
      </c>
      <c r="R5" s="194">
        <v>15</v>
      </c>
      <c r="S5" s="194">
        <v>16</v>
      </c>
      <c r="T5" s="195">
        <v>17</v>
      </c>
      <c r="U5" s="193">
        <v>18</v>
      </c>
      <c r="V5" s="193">
        <v>19</v>
      </c>
    </row>
    <row r="6" spans="2:28" ht="18.75" customHeight="1">
      <c r="B6" s="196"/>
      <c r="R6" s="198"/>
      <c r="S6" s="198"/>
      <c r="T6" s="198"/>
      <c r="U6" s="198"/>
      <c r="V6" s="198"/>
    </row>
    <row r="7" spans="2:28" ht="21.95" customHeight="1">
      <c r="B7" s="199">
        <v>301</v>
      </c>
      <c r="C7" s="199" t="s">
        <v>27</v>
      </c>
      <c r="D7" s="199">
        <v>3609401</v>
      </c>
      <c r="E7" s="199">
        <f>D7/T7*1000</f>
        <v>5178.4063356336355</v>
      </c>
      <c r="F7" s="200">
        <f>E7/E$363</f>
        <v>1.2578101796427084</v>
      </c>
      <c r="G7" s="201">
        <f>($E$363-E7)*0.6</f>
        <v>-636.84293032127209</v>
      </c>
      <c r="H7" s="201">
        <f t="shared" ref="H7" si="0">G7*T7/1000</f>
        <v>-443885.89086322987</v>
      </c>
      <c r="I7" s="201">
        <f>IF(E7&lt;E$363*0.9,(E$363*0.9-E7)*0.35,0)</f>
        <v>0</v>
      </c>
      <c r="J7" s="202">
        <f t="shared" ref="J7" si="1">I7*T7/1000</f>
        <v>0</v>
      </c>
      <c r="K7" s="201">
        <f>I7+J$365</f>
        <v>-42.903152106810523</v>
      </c>
      <c r="L7" s="202">
        <f t="shared" ref="L7" si="2">K7*T7/1000</f>
        <v>-29903.926049968006</v>
      </c>
      <c r="M7" s="203">
        <f>H7+L7</f>
        <v>-473789.81691319786</v>
      </c>
      <c r="N7" s="203">
        <f>D7+M7</f>
        <v>3135611.1830868023</v>
      </c>
      <c r="O7" s="203">
        <f>N7/T7*1000</f>
        <v>4498.6602532055522</v>
      </c>
      <c r="P7" s="204">
        <f>O7/O$363</f>
        <v>1.0927031010098618</v>
      </c>
      <c r="Q7" s="205">
        <v>27704.502732925699</v>
      </c>
      <c r="R7" s="204">
        <f>(D7-U7)/U7</f>
        <v>4.1249256436190256E-2</v>
      </c>
      <c r="S7" s="204">
        <f>(E7-V7)/V7</f>
        <v>3.5996774569890401E-2</v>
      </c>
      <c r="T7" s="206">
        <v>697010</v>
      </c>
      <c r="U7" s="207">
        <v>3466414</v>
      </c>
      <c r="V7" s="207">
        <v>4998.4772759389416</v>
      </c>
      <c r="Z7" s="16"/>
      <c r="AA7" s="16"/>
      <c r="AB7" s="15"/>
    </row>
    <row r="8" spans="2:28" ht="24.95" customHeight="1">
      <c r="B8" s="199">
        <v>1101</v>
      </c>
      <c r="C8" s="199" t="s">
        <v>28</v>
      </c>
      <c r="D8" s="199">
        <v>63475</v>
      </c>
      <c r="E8" s="199">
        <f t="shared" ref="E8:E71" si="3">D8/T8*1000</f>
        <v>4292.6218976127675</v>
      </c>
      <c r="F8" s="200">
        <f t="shared" ref="F8:F71" si="4">E8/E$363</f>
        <v>1.0426573679668329</v>
      </c>
      <c r="G8" s="201">
        <f t="shared" ref="G8:G30" si="5">($E$363-E8)*0.6</f>
        <v>-105.37226750875125</v>
      </c>
      <c r="H8" s="201">
        <f t="shared" ref="H8:H30" si="6">G8*T8/1000</f>
        <v>-1558.1397196519047</v>
      </c>
      <c r="I8" s="201">
        <f t="shared" ref="I8:I30" si="7">IF(E8&lt;E$363*0.9,(E$363*0.9-E8)*0.35,0)</f>
        <v>0</v>
      </c>
      <c r="J8" s="202">
        <f t="shared" ref="J8:J30" si="8">I8*T8/1000</f>
        <v>0</v>
      </c>
      <c r="K8" s="201">
        <f t="shared" ref="K8:K30" si="9">I8+J$365</f>
        <v>-42.903152106810523</v>
      </c>
      <c r="L8" s="202">
        <f t="shared" ref="L8:L30" si="10">K8*T8/1000</f>
        <v>-634.40891020340712</v>
      </c>
      <c r="M8" s="203">
        <f t="shared" ref="M8:M30" si="11">H8+L8</f>
        <v>-2192.5486298553119</v>
      </c>
      <c r="N8" s="203">
        <f t="shared" ref="N8:N30" si="12">D8+M8</f>
        <v>61282.451370144685</v>
      </c>
      <c r="O8" s="203">
        <f t="shared" ref="O8:O30" si="13">N8/T8*1000</f>
        <v>4144.3464779972055</v>
      </c>
      <c r="P8" s="204">
        <f t="shared" ref="P8:P71" si="14">O8/O$363</f>
        <v>1.0066419763395118</v>
      </c>
      <c r="Q8" s="205">
        <v>1019.0598667333029</v>
      </c>
      <c r="R8" s="204">
        <f t="shared" ref="R8:R71" si="15">(D8-U8)/U8</f>
        <v>3.5481239804241435E-2</v>
      </c>
      <c r="S8" s="204">
        <f t="shared" ref="S8:S71" si="16">(E8-V8)/V8</f>
        <v>3.7161874804938051E-2</v>
      </c>
      <c r="T8" s="206">
        <v>14787</v>
      </c>
      <c r="U8" s="207">
        <v>61300</v>
      </c>
      <c r="V8" s="207">
        <v>4138.8157450543513</v>
      </c>
      <c r="Z8" s="15"/>
      <c r="AA8" s="15"/>
      <c r="AB8" s="15"/>
    </row>
    <row r="9" spans="2:28">
      <c r="B9" s="199">
        <v>1103</v>
      </c>
      <c r="C9" s="199" t="s">
        <v>29</v>
      </c>
      <c r="D9" s="199">
        <v>685044</v>
      </c>
      <c r="E9" s="199">
        <f t="shared" si="3"/>
        <v>4752.3985931028737</v>
      </c>
      <c r="F9" s="200">
        <f t="shared" si="4"/>
        <v>1.1543349325431127</v>
      </c>
      <c r="G9" s="201">
        <f t="shared" si="5"/>
        <v>-381.23828480281497</v>
      </c>
      <c r="H9" s="201">
        <f t="shared" si="6"/>
        <v>-54954.355039471375</v>
      </c>
      <c r="I9" s="201">
        <f t="shared" si="7"/>
        <v>0</v>
      </c>
      <c r="J9" s="202">
        <f t="shared" si="8"/>
        <v>0</v>
      </c>
      <c r="K9" s="201">
        <f t="shared" si="9"/>
        <v>-42.903152106810523</v>
      </c>
      <c r="L9" s="202">
        <f t="shared" si="10"/>
        <v>-6184.3606667404165</v>
      </c>
      <c r="M9" s="203">
        <f t="shared" si="11"/>
        <v>-61138.715706211791</v>
      </c>
      <c r="N9" s="203">
        <f t="shared" si="12"/>
        <v>623905.28429378825</v>
      </c>
      <c r="O9" s="203">
        <f t="shared" si="13"/>
        <v>4328.2571561932491</v>
      </c>
      <c r="P9" s="204">
        <f t="shared" si="14"/>
        <v>1.0513130021700239</v>
      </c>
      <c r="Q9" s="205">
        <v>10894.716562521455</v>
      </c>
      <c r="R9" s="208">
        <f t="shared" si="15"/>
        <v>-1.6575029787967096E-2</v>
      </c>
      <c r="S9" s="208">
        <f t="shared" si="16"/>
        <v>-2.0484250985296819E-2</v>
      </c>
      <c r="T9" s="206">
        <v>144147</v>
      </c>
      <c r="U9" s="207">
        <v>696590</v>
      </c>
      <c r="V9" s="207">
        <v>4851.7837491467808</v>
      </c>
      <c r="W9" s="16"/>
      <c r="X9" s="124"/>
      <c r="Y9" s="1"/>
      <c r="Z9" s="16"/>
      <c r="AA9" s="16"/>
      <c r="AB9" s="15"/>
    </row>
    <row r="10" spans="2:28">
      <c r="B10" s="199">
        <v>1106</v>
      </c>
      <c r="C10" s="199" t="s">
        <v>30</v>
      </c>
      <c r="D10" s="199">
        <v>153134</v>
      </c>
      <c r="E10" s="199">
        <f t="shared" si="3"/>
        <v>4102.939206387482</v>
      </c>
      <c r="F10" s="200">
        <f t="shared" si="4"/>
        <v>0.99658434772440063</v>
      </c>
      <c r="G10" s="201">
        <f t="shared" si="5"/>
        <v>8.4373472264200249</v>
      </c>
      <c r="H10" s="201">
        <f t="shared" si="6"/>
        <v>314.90711053167456</v>
      </c>
      <c r="I10" s="201">
        <f t="shared" si="7"/>
        <v>0</v>
      </c>
      <c r="J10" s="202">
        <f t="shared" si="8"/>
        <v>0</v>
      </c>
      <c r="K10" s="201">
        <f t="shared" si="9"/>
        <v>-42.903152106810523</v>
      </c>
      <c r="L10" s="202">
        <f t="shared" si="10"/>
        <v>-1601.2743460824893</v>
      </c>
      <c r="M10" s="203">
        <f t="shared" si="11"/>
        <v>-1286.3672355508147</v>
      </c>
      <c r="N10" s="203">
        <f t="shared" si="12"/>
        <v>151847.6327644492</v>
      </c>
      <c r="O10" s="203">
        <f t="shared" si="13"/>
        <v>4068.4734015070926</v>
      </c>
      <c r="P10" s="204">
        <f t="shared" si="14"/>
        <v>0.98821276824253912</v>
      </c>
      <c r="Q10" s="205">
        <v>3248.8189089123366</v>
      </c>
      <c r="R10" s="208">
        <f t="shared" si="15"/>
        <v>3.0587728566717591E-2</v>
      </c>
      <c r="S10" s="208">
        <f t="shared" si="16"/>
        <v>3.1526559388764683E-2</v>
      </c>
      <c r="T10" s="206">
        <v>37323</v>
      </c>
      <c r="U10" s="207">
        <v>148589</v>
      </c>
      <c r="V10" s="207">
        <v>3977.5410231014271</v>
      </c>
      <c r="W10" s="16"/>
      <c r="X10" s="12"/>
      <c r="Y10" s="1"/>
      <c r="Z10" s="16"/>
      <c r="AA10" s="15"/>
      <c r="AB10" s="15"/>
    </row>
    <row r="11" spans="2:28">
      <c r="B11" s="199">
        <v>1108</v>
      </c>
      <c r="C11" s="199" t="s">
        <v>31</v>
      </c>
      <c r="D11" s="199">
        <v>330078</v>
      </c>
      <c r="E11" s="199">
        <f t="shared" si="3"/>
        <v>4102.8962088253575</v>
      </c>
      <c r="F11" s="200">
        <f t="shared" si="4"/>
        <v>0.99657390382181077</v>
      </c>
      <c r="G11" s="201">
        <f t="shared" si="5"/>
        <v>8.463145763694774</v>
      </c>
      <c r="H11" s="201">
        <f t="shared" si="6"/>
        <v>680.86007668924458</v>
      </c>
      <c r="I11" s="201">
        <f t="shared" si="7"/>
        <v>0</v>
      </c>
      <c r="J11" s="202">
        <f t="shared" si="8"/>
        <v>0</v>
      </c>
      <c r="K11" s="201">
        <f t="shared" si="9"/>
        <v>-42.903152106810523</v>
      </c>
      <c r="L11" s="202">
        <f t="shared" si="10"/>
        <v>-3451.5585869929064</v>
      </c>
      <c r="M11" s="203">
        <f t="shared" si="11"/>
        <v>-2770.6985103036618</v>
      </c>
      <c r="N11" s="203">
        <f t="shared" si="12"/>
        <v>327307.30148969631</v>
      </c>
      <c r="O11" s="203">
        <f t="shared" si="13"/>
        <v>4068.4562024822412</v>
      </c>
      <c r="P11" s="204">
        <f t="shared" si="14"/>
        <v>0.9882085906815028</v>
      </c>
      <c r="Q11" s="205">
        <v>-294.03762232408917</v>
      </c>
      <c r="R11" s="208">
        <f t="shared" si="15"/>
        <v>-4.8989608173576962E-3</v>
      </c>
      <c r="S11" s="208">
        <f t="shared" si="16"/>
        <v>-1.6192027924551669E-2</v>
      </c>
      <c r="T11" s="206">
        <v>80450</v>
      </c>
      <c r="U11" s="207">
        <v>331703</v>
      </c>
      <c r="V11" s="207">
        <v>4170.4238279039946</v>
      </c>
      <c r="W11" s="16"/>
      <c r="X11" s="12"/>
      <c r="Y11" s="1"/>
      <c r="Z11" s="16"/>
      <c r="AA11" s="16"/>
      <c r="AB11" s="15"/>
    </row>
    <row r="12" spans="2:28">
      <c r="B12" s="199">
        <v>1111</v>
      </c>
      <c r="C12" s="199" t="s">
        <v>32</v>
      </c>
      <c r="D12" s="199">
        <v>11973</v>
      </c>
      <c r="E12" s="199">
        <f t="shared" si="3"/>
        <v>3676.0822843107153</v>
      </c>
      <c r="F12" s="200">
        <f t="shared" si="4"/>
        <v>0.89290283896666511</v>
      </c>
      <c r="G12" s="201">
        <f t="shared" si="5"/>
        <v>264.55150047248009</v>
      </c>
      <c r="H12" s="201">
        <f t="shared" si="6"/>
        <v>861.64423703886769</v>
      </c>
      <c r="I12" s="201">
        <f t="shared" si="7"/>
        <v>10.226657797176971</v>
      </c>
      <c r="J12" s="202">
        <f t="shared" si="8"/>
        <v>33.308224445405394</v>
      </c>
      <c r="K12" s="201">
        <f t="shared" si="9"/>
        <v>-32.676494309633554</v>
      </c>
      <c r="L12" s="202">
        <f t="shared" si="10"/>
        <v>-106.42734196647648</v>
      </c>
      <c r="M12" s="203">
        <f t="shared" si="11"/>
        <v>755.21689507239125</v>
      </c>
      <c r="N12" s="203">
        <f t="shared" si="12"/>
        <v>12728.216895072392</v>
      </c>
      <c r="O12" s="203">
        <f t="shared" si="13"/>
        <v>3907.9572904735624</v>
      </c>
      <c r="P12" s="204">
        <f t="shared" si="14"/>
        <v>0.94922417110111201</v>
      </c>
      <c r="Q12" s="205">
        <v>176.27846762863032</v>
      </c>
      <c r="R12" s="208">
        <f t="shared" si="15"/>
        <v>4.2778057372924007E-3</v>
      </c>
      <c r="S12" s="208">
        <f t="shared" si="16"/>
        <v>1.1369727607712248E-2</v>
      </c>
      <c r="T12" s="206">
        <v>3257</v>
      </c>
      <c r="U12" s="207">
        <v>11922</v>
      </c>
      <c r="V12" s="207">
        <v>3634.7560975609758</v>
      </c>
      <c r="W12" s="15"/>
      <c r="X12" s="13"/>
      <c r="Y12" s="1"/>
      <c r="Z12" s="16"/>
      <c r="AA12" s="16"/>
      <c r="AB12" s="15"/>
    </row>
    <row r="13" spans="2:28">
      <c r="B13" s="199">
        <v>1112</v>
      </c>
      <c r="C13" s="199" t="s">
        <v>33</v>
      </c>
      <c r="D13" s="199">
        <v>11086</v>
      </c>
      <c r="E13" s="199">
        <f t="shared" si="3"/>
        <v>3492.753623188406</v>
      </c>
      <c r="F13" s="200">
        <f t="shared" si="4"/>
        <v>0.84837318230508652</v>
      </c>
      <c r="G13" s="201">
        <f t="shared" si="5"/>
        <v>374.54869714586567</v>
      </c>
      <c r="H13" s="201">
        <f t="shared" si="6"/>
        <v>1188.8175647409778</v>
      </c>
      <c r="I13" s="201">
        <f t="shared" si="7"/>
        <v>74.391689189985229</v>
      </c>
      <c r="J13" s="202">
        <f t="shared" si="8"/>
        <v>236.11922148901311</v>
      </c>
      <c r="K13" s="201">
        <f t="shared" si="9"/>
        <v>31.488537083174705</v>
      </c>
      <c r="L13" s="202">
        <f t="shared" si="10"/>
        <v>99.944616701996523</v>
      </c>
      <c r="M13" s="203">
        <f t="shared" si="11"/>
        <v>1288.7621814429742</v>
      </c>
      <c r="N13" s="203">
        <f t="shared" si="12"/>
        <v>12374.762181442975</v>
      </c>
      <c r="O13" s="203">
        <f t="shared" si="13"/>
        <v>3898.7908574174462</v>
      </c>
      <c r="P13" s="204">
        <f t="shared" si="14"/>
        <v>0.94699768826803288</v>
      </c>
      <c r="Q13" s="205">
        <v>-228.83411451458846</v>
      </c>
      <c r="R13" s="208">
        <f t="shared" si="15"/>
        <v>5.5106119729704008E-2</v>
      </c>
      <c r="S13" s="208">
        <f t="shared" si="16"/>
        <v>6.4413924188567229E-2</v>
      </c>
      <c r="T13" s="206">
        <v>3174</v>
      </c>
      <c r="U13" s="207">
        <v>10507</v>
      </c>
      <c r="V13" s="207">
        <v>3281.3866333541537</v>
      </c>
      <c r="W13" s="15"/>
      <c r="X13" s="13"/>
      <c r="Y13" s="1"/>
      <c r="Z13" s="16"/>
      <c r="AA13" s="16"/>
      <c r="AB13" s="15"/>
    </row>
    <row r="14" spans="2:28">
      <c r="B14" s="199">
        <v>1114</v>
      </c>
      <c r="C14" s="199" t="s">
        <v>34</v>
      </c>
      <c r="D14" s="199">
        <v>9240</v>
      </c>
      <c r="E14" s="199">
        <f t="shared" si="3"/>
        <v>3310.641347187388</v>
      </c>
      <c r="F14" s="200">
        <f t="shared" si="4"/>
        <v>0.80413897978301763</v>
      </c>
      <c r="G14" s="201">
        <f t="shared" si="5"/>
        <v>483.81606274647646</v>
      </c>
      <c r="H14" s="201">
        <f t="shared" si="6"/>
        <v>1350.3306311254159</v>
      </c>
      <c r="I14" s="201">
        <f t="shared" si="7"/>
        <v>138.13098579034153</v>
      </c>
      <c r="J14" s="202">
        <f t="shared" si="8"/>
        <v>385.52358134084318</v>
      </c>
      <c r="K14" s="201">
        <f t="shared" si="9"/>
        <v>95.227833683531003</v>
      </c>
      <c r="L14" s="202">
        <f t="shared" si="10"/>
        <v>265.78088381073502</v>
      </c>
      <c r="M14" s="203">
        <f t="shared" si="11"/>
        <v>1616.111514936151</v>
      </c>
      <c r="N14" s="203">
        <f t="shared" si="12"/>
        <v>10856.11151493615</v>
      </c>
      <c r="O14" s="203">
        <f t="shared" si="13"/>
        <v>3889.6852436173954</v>
      </c>
      <c r="P14" s="204">
        <f t="shared" si="14"/>
        <v>0.94478597814192944</v>
      </c>
      <c r="Q14" s="205">
        <v>373.69434038745635</v>
      </c>
      <c r="R14" s="208">
        <f t="shared" si="15"/>
        <v>-4.0957102823884458E-3</v>
      </c>
      <c r="S14" s="208">
        <f t="shared" si="16"/>
        <v>-5.5230184725965194E-3</v>
      </c>
      <c r="T14" s="206">
        <v>2791</v>
      </c>
      <c r="U14" s="207">
        <v>9278</v>
      </c>
      <c r="V14" s="207">
        <v>3329.0276282741302</v>
      </c>
      <c r="W14" s="15"/>
      <c r="X14" s="13"/>
      <c r="Y14" s="1"/>
      <c r="Z14" s="16"/>
      <c r="AA14" s="16"/>
      <c r="AB14" s="15"/>
    </row>
    <row r="15" spans="2:28">
      <c r="B15" s="199">
        <v>1119</v>
      </c>
      <c r="C15" s="199" t="s">
        <v>35</v>
      </c>
      <c r="D15" s="199">
        <v>62852</v>
      </c>
      <c r="E15" s="199">
        <f t="shared" si="3"/>
        <v>3287.2384937238494</v>
      </c>
      <c r="F15" s="200">
        <f t="shared" si="4"/>
        <v>0.79845453839096847</v>
      </c>
      <c r="G15" s="201">
        <f t="shared" si="5"/>
        <v>497.85777482459957</v>
      </c>
      <c r="H15" s="201">
        <f t="shared" si="6"/>
        <v>9519.0406546463437</v>
      </c>
      <c r="I15" s="201">
        <f t="shared" si="7"/>
        <v>146.32198450258002</v>
      </c>
      <c r="J15" s="202">
        <f t="shared" si="8"/>
        <v>2797.6763436893298</v>
      </c>
      <c r="K15" s="201">
        <f t="shared" si="9"/>
        <v>103.4188323957695</v>
      </c>
      <c r="L15" s="202">
        <f t="shared" si="10"/>
        <v>1977.3680754071127</v>
      </c>
      <c r="M15" s="203">
        <f t="shared" si="11"/>
        <v>11496.408730053456</v>
      </c>
      <c r="N15" s="203">
        <f t="shared" si="12"/>
        <v>74348.408730053459</v>
      </c>
      <c r="O15" s="203">
        <f t="shared" si="13"/>
        <v>3888.5151009442188</v>
      </c>
      <c r="P15" s="204">
        <f t="shared" si="14"/>
        <v>0.94450175607232711</v>
      </c>
      <c r="Q15" s="205">
        <v>2823.3653845245972</v>
      </c>
      <c r="R15" s="208">
        <f t="shared" si="15"/>
        <v>-2.4446272525493969E-2</v>
      </c>
      <c r="S15" s="208">
        <f t="shared" si="16"/>
        <v>-3.1028198824877385E-2</v>
      </c>
      <c r="T15" s="206">
        <v>19120</v>
      </c>
      <c r="U15" s="207">
        <v>64427</v>
      </c>
      <c r="V15" s="207">
        <v>3392.501711336949</v>
      </c>
      <c r="W15" s="15"/>
      <c r="X15" s="13"/>
      <c r="Y15" s="1"/>
      <c r="Z15" s="16"/>
      <c r="AA15" s="16"/>
      <c r="AB15" s="15"/>
    </row>
    <row r="16" spans="2:28">
      <c r="B16" s="199">
        <v>1120</v>
      </c>
      <c r="C16" s="199" t="s">
        <v>36</v>
      </c>
      <c r="D16" s="199">
        <v>73573</v>
      </c>
      <c r="E16" s="199">
        <f t="shared" si="3"/>
        <v>3706.8218460298267</v>
      </c>
      <c r="F16" s="200">
        <f t="shared" si="4"/>
        <v>0.9003693317719893</v>
      </c>
      <c r="G16" s="201">
        <f t="shared" si="5"/>
        <v>246.10776344101322</v>
      </c>
      <c r="H16" s="201">
        <f t="shared" si="6"/>
        <v>4884.7468887772302</v>
      </c>
      <c r="I16" s="201">
        <f t="shared" si="7"/>
        <v>0</v>
      </c>
      <c r="J16" s="202">
        <f t="shared" si="8"/>
        <v>0</v>
      </c>
      <c r="K16" s="201">
        <f t="shared" si="9"/>
        <v>-42.903152106810523</v>
      </c>
      <c r="L16" s="202">
        <f t="shared" si="10"/>
        <v>-851.54176301597522</v>
      </c>
      <c r="M16" s="203">
        <f t="shared" si="11"/>
        <v>4033.2051257612547</v>
      </c>
      <c r="N16" s="203">
        <f t="shared" si="12"/>
        <v>77606.205125761247</v>
      </c>
      <c r="O16" s="203">
        <f t="shared" si="13"/>
        <v>3910.0264573640293</v>
      </c>
      <c r="P16" s="204">
        <f t="shared" si="14"/>
        <v>0.94972676186157434</v>
      </c>
      <c r="Q16" s="205">
        <v>1834.924097850987</v>
      </c>
      <c r="R16" s="208">
        <f t="shared" si="15"/>
        <v>3.6711717836456094E-4</v>
      </c>
      <c r="S16" s="208">
        <f t="shared" si="16"/>
        <v>-1.273724852429429E-2</v>
      </c>
      <c r="T16" s="206">
        <v>19848</v>
      </c>
      <c r="U16" s="207">
        <v>73546</v>
      </c>
      <c r="V16" s="207">
        <v>3754.6457014498669</v>
      </c>
      <c r="W16" s="15"/>
      <c r="X16" s="13"/>
      <c r="Y16" s="1"/>
      <c r="Z16" s="16"/>
      <c r="AA16" s="16"/>
      <c r="AB16" s="15"/>
    </row>
    <row r="17" spans="2:28">
      <c r="B17" s="199">
        <v>1121</v>
      </c>
      <c r="C17" s="199" t="s">
        <v>37</v>
      </c>
      <c r="D17" s="199">
        <v>71360</v>
      </c>
      <c r="E17" s="199">
        <f t="shared" si="3"/>
        <v>3734.9523709829373</v>
      </c>
      <c r="F17" s="200">
        <f t="shared" si="4"/>
        <v>0.90720210200116946</v>
      </c>
      <c r="G17" s="201">
        <f t="shared" si="5"/>
        <v>229.22944846914689</v>
      </c>
      <c r="H17" s="201">
        <f t="shared" si="6"/>
        <v>4379.6578424515201</v>
      </c>
      <c r="I17" s="201">
        <f t="shared" si="7"/>
        <v>0</v>
      </c>
      <c r="J17" s="202">
        <f t="shared" si="8"/>
        <v>0</v>
      </c>
      <c r="K17" s="201">
        <f t="shared" si="9"/>
        <v>-42.903152106810523</v>
      </c>
      <c r="L17" s="202">
        <f t="shared" si="10"/>
        <v>-819.70762415272179</v>
      </c>
      <c r="M17" s="203">
        <f t="shared" si="11"/>
        <v>3559.9502182987981</v>
      </c>
      <c r="N17" s="203">
        <f t="shared" si="12"/>
        <v>74919.950218298793</v>
      </c>
      <c r="O17" s="203">
        <f t="shared" si="13"/>
        <v>3921.2786673452733</v>
      </c>
      <c r="P17" s="204">
        <f t="shared" si="14"/>
        <v>0.95245986995324639</v>
      </c>
      <c r="Q17" s="205">
        <v>1960.5863267604186</v>
      </c>
      <c r="R17" s="208">
        <f t="shared" si="15"/>
        <v>-1.9632087265933039E-2</v>
      </c>
      <c r="S17" s="208">
        <f t="shared" si="16"/>
        <v>-2.9381375626629853E-2</v>
      </c>
      <c r="T17" s="206">
        <v>19106</v>
      </c>
      <c r="U17" s="207">
        <v>72789</v>
      </c>
      <c r="V17" s="207">
        <v>3848.0122647494186</v>
      </c>
      <c r="W17" s="15"/>
      <c r="X17" s="13"/>
      <c r="Y17" s="1"/>
      <c r="Z17" s="16"/>
      <c r="AA17" s="16"/>
      <c r="AB17" s="15"/>
    </row>
    <row r="18" spans="2:28">
      <c r="B18" s="199">
        <v>1122</v>
      </c>
      <c r="C18" s="199" t="s">
        <v>38</v>
      </c>
      <c r="D18" s="199">
        <v>44597</v>
      </c>
      <c r="E18" s="199">
        <f t="shared" si="3"/>
        <v>3696.7009283819625</v>
      </c>
      <c r="F18" s="200">
        <f t="shared" si="4"/>
        <v>0.89791100918783628</v>
      </c>
      <c r="G18" s="201">
        <f t="shared" si="5"/>
        <v>252.18031402973173</v>
      </c>
      <c r="H18" s="201">
        <f t="shared" si="6"/>
        <v>3042.3033084546837</v>
      </c>
      <c r="I18" s="201">
        <f t="shared" si="7"/>
        <v>3.0101323722404456</v>
      </c>
      <c r="J18" s="202">
        <f t="shared" si="8"/>
        <v>36.314236938708738</v>
      </c>
      <c r="K18" s="201">
        <f t="shared" si="9"/>
        <v>-39.893019734570075</v>
      </c>
      <c r="L18" s="202">
        <f t="shared" si="10"/>
        <v>-481.26939007785342</v>
      </c>
      <c r="M18" s="203">
        <f t="shared" si="11"/>
        <v>2561.0339183768301</v>
      </c>
      <c r="N18" s="203">
        <f t="shared" si="12"/>
        <v>47158.03391837683</v>
      </c>
      <c r="O18" s="203">
        <f t="shared" si="13"/>
        <v>3908.9882226771247</v>
      </c>
      <c r="P18" s="204">
        <f t="shared" si="14"/>
        <v>0.94947457961217052</v>
      </c>
      <c r="Q18" s="205">
        <v>157.53347274607177</v>
      </c>
      <c r="R18" s="208">
        <f t="shared" si="15"/>
        <v>-3.2099140550394999E-2</v>
      </c>
      <c r="S18" s="208">
        <f t="shared" si="16"/>
        <v>-3.7073432102606357E-2</v>
      </c>
      <c r="T18" s="206">
        <v>12064</v>
      </c>
      <c r="U18" s="207">
        <v>46076</v>
      </c>
      <c r="V18" s="207">
        <v>3839.0268288618568</v>
      </c>
      <c r="W18" s="15"/>
      <c r="X18" s="13"/>
      <c r="Y18" s="1"/>
      <c r="Z18" s="16"/>
      <c r="AA18" s="16"/>
      <c r="AB18" s="15"/>
    </row>
    <row r="19" spans="2:28">
      <c r="B19" s="199">
        <v>1124</v>
      </c>
      <c r="C19" s="199" t="s">
        <v>39</v>
      </c>
      <c r="D19" s="199">
        <v>132054</v>
      </c>
      <c r="E19" s="199">
        <f t="shared" si="3"/>
        <v>4809.4839203117599</v>
      </c>
      <c r="F19" s="200">
        <f t="shared" si="4"/>
        <v>1.1682006860235772</v>
      </c>
      <c r="G19" s="201">
        <f t="shared" si="5"/>
        <v>-415.48948112814668</v>
      </c>
      <c r="H19" s="201">
        <f t="shared" si="6"/>
        <v>-11408.094683335525</v>
      </c>
      <c r="I19" s="201">
        <f t="shared" si="7"/>
        <v>0</v>
      </c>
      <c r="J19" s="202">
        <f t="shared" si="8"/>
        <v>0</v>
      </c>
      <c r="K19" s="201">
        <f t="shared" si="9"/>
        <v>-42.903152106810523</v>
      </c>
      <c r="L19" s="202">
        <f t="shared" si="10"/>
        <v>-1177.9918473966964</v>
      </c>
      <c r="M19" s="203">
        <f t="shared" si="11"/>
        <v>-12586.08653073222</v>
      </c>
      <c r="N19" s="203">
        <f t="shared" si="12"/>
        <v>119467.91346926778</v>
      </c>
      <c r="O19" s="203">
        <f t="shared" si="13"/>
        <v>4351.0912870768025</v>
      </c>
      <c r="P19" s="204">
        <f t="shared" si="14"/>
        <v>1.0568593035622096</v>
      </c>
      <c r="Q19" s="205">
        <v>3094.4652032796548</v>
      </c>
      <c r="R19" s="208">
        <f t="shared" si="15"/>
        <v>-2.4249291784702548E-3</v>
      </c>
      <c r="S19" s="208">
        <f t="shared" si="16"/>
        <v>-1.3469938521433678E-2</v>
      </c>
      <c r="T19" s="206">
        <v>27457</v>
      </c>
      <c r="U19" s="207">
        <v>132375</v>
      </c>
      <c r="V19" s="207">
        <v>4875.151916915258</v>
      </c>
      <c r="W19" s="15"/>
      <c r="X19" s="13"/>
      <c r="Y19" s="1"/>
      <c r="Z19" s="16"/>
      <c r="AA19" s="16"/>
      <c r="AB19" s="15"/>
    </row>
    <row r="20" spans="2:28">
      <c r="B20" s="199">
        <v>1127</v>
      </c>
      <c r="C20" s="199" t="s">
        <v>40</v>
      </c>
      <c r="D20" s="199">
        <v>48335</v>
      </c>
      <c r="E20" s="199">
        <f t="shared" si="3"/>
        <v>4271.7631462660192</v>
      </c>
      <c r="F20" s="200">
        <f t="shared" si="4"/>
        <v>1.037590876834602</v>
      </c>
      <c r="G20" s="201">
        <f t="shared" si="5"/>
        <v>-92.857016700702289</v>
      </c>
      <c r="H20" s="201">
        <f t="shared" si="6"/>
        <v>-1050.6771439684464</v>
      </c>
      <c r="I20" s="201">
        <f t="shared" si="7"/>
        <v>0</v>
      </c>
      <c r="J20" s="202">
        <f t="shared" si="8"/>
        <v>0</v>
      </c>
      <c r="K20" s="201">
        <f t="shared" si="9"/>
        <v>-42.903152106810523</v>
      </c>
      <c r="L20" s="202">
        <f t="shared" si="10"/>
        <v>-485.44916608856107</v>
      </c>
      <c r="M20" s="203">
        <f t="shared" si="11"/>
        <v>-1536.1263100570075</v>
      </c>
      <c r="N20" s="203">
        <f t="shared" si="12"/>
        <v>46798.873689942993</v>
      </c>
      <c r="O20" s="203">
        <f t="shared" si="13"/>
        <v>4136.0029774585055</v>
      </c>
      <c r="P20" s="204">
        <f t="shared" si="14"/>
        <v>1.0046153798866193</v>
      </c>
      <c r="Q20" s="205">
        <v>819.73973030953925</v>
      </c>
      <c r="R20" s="208">
        <f t="shared" si="15"/>
        <v>1.1509888040179973E-2</v>
      </c>
      <c r="S20" s="208">
        <f t="shared" si="16"/>
        <v>3.106712655666026E-3</v>
      </c>
      <c r="T20" s="206">
        <v>11315</v>
      </c>
      <c r="U20" s="207">
        <v>47785</v>
      </c>
      <c r="V20" s="207">
        <v>4258.5331075661707</v>
      </c>
      <c r="W20" s="15"/>
      <c r="X20" s="13"/>
      <c r="Y20" s="1"/>
      <c r="Z20" s="16"/>
      <c r="AA20" s="16"/>
      <c r="AB20" s="15"/>
    </row>
    <row r="21" spans="2:28">
      <c r="B21" s="199">
        <v>1130</v>
      </c>
      <c r="C21" s="199" t="s">
        <v>41</v>
      </c>
      <c r="D21" s="199">
        <v>47924</v>
      </c>
      <c r="E21" s="199">
        <f t="shared" si="3"/>
        <v>3666.7176740627392</v>
      </c>
      <c r="F21" s="200">
        <f t="shared" si="4"/>
        <v>0.89062821983968821</v>
      </c>
      <c r="G21" s="201">
        <f t="shared" si="5"/>
        <v>270.17026662126574</v>
      </c>
      <c r="H21" s="201">
        <f t="shared" si="6"/>
        <v>3531.1253847399435</v>
      </c>
      <c r="I21" s="201">
        <f t="shared" si="7"/>
        <v>13.504271383968602</v>
      </c>
      <c r="J21" s="202">
        <f t="shared" si="8"/>
        <v>176.50082698846964</v>
      </c>
      <c r="K21" s="201">
        <f t="shared" si="9"/>
        <v>-29.398880722841923</v>
      </c>
      <c r="L21" s="202">
        <f t="shared" si="10"/>
        <v>-384.24337104754392</v>
      </c>
      <c r="M21" s="203">
        <f t="shared" si="11"/>
        <v>3146.8820136923996</v>
      </c>
      <c r="N21" s="203">
        <f t="shared" si="12"/>
        <v>51070.882013692397</v>
      </c>
      <c r="O21" s="203">
        <f t="shared" si="13"/>
        <v>3907.4890599611626</v>
      </c>
      <c r="P21" s="204">
        <f t="shared" si="14"/>
        <v>0.94911044014476287</v>
      </c>
      <c r="Q21" s="205">
        <v>1409.9292207264953</v>
      </c>
      <c r="R21" s="208">
        <f t="shared" si="15"/>
        <v>-2.8442840634946377E-2</v>
      </c>
      <c r="S21" s="209">
        <f t="shared" si="16"/>
        <v>-3.602500056266144E-2</v>
      </c>
      <c r="T21" s="206">
        <v>13070</v>
      </c>
      <c r="U21" s="207">
        <v>49327</v>
      </c>
      <c r="V21" s="207">
        <v>3803.7476866132019</v>
      </c>
      <c r="W21" s="16"/>
      <c r="X21" s="1"/>
      <c r="Y21" s="1"/>
      <c r="Z21" s="16"/>
      <c r="AA21" s="16"/>
      <c r="AB21" s="15"/>
    </row>
    <row r="22" spans="2:28">
      <c r="B22" s="199">
        <v>1133</v>
      </c>
      <c r="C22" s="199" t="s">
        <v>42</v>
      </c>
      <c r="D22" s="199">
        <v>19422</v>
      </c>
      <c r="E22" s="199">
        <f t="shared" si="3"/>
        <v>7527.9069767441861</v>
      </c>
      <c r="F22" s="200">
        <f t="shared" si="4"/>
        <v>1.8284926699545303</v>
      </c>
      <c r="G22" s="201">
        <f t="shared" si="5"/>
        <v>-2046.5433149876023</v>
      </c>
      <c r="H22" s="201">
        <f t="shared" si="6"/>
        <v>-5280.0817526680139</v>
      </c>
      <c r="I22" s="201">
        <f t="shared" si="7"/>
        <v>0</v>
      </c>
      <c r="J22" s="202">
        <f t="shared" si="8"/>
        <v>0</v>
      </c>
      <c r="K22" s="201">
        <f t="shared" si="9"/>
        <v>-42.903152106810523</v>
      </c>
      <c r="L22" s="202">
        <f t="shared" si="10"/>
        <v>-110.69013243557116</v>
      </c>
      <c r="M22" s="203">
        <f t="shared" si="11"/>
        <v>-5390.7718851035852</v>
      </c>
      <c r="N22" s="203">
        <f t="shared" si="12"/>
        <v>14031.228114896414</v>
      </c>
      <c r="O22" s="203">
        <f t="shared" si="13"/>
        <v>5438.4605096497735</v>
      </c>
      <c r="P22" s="204">
        <f t="shared" si="14"/>
        <v>1.320976097134591</v>
      </c>
      <c r="Q22" s="205">
        <v>-6430.0162277534</v>
      </c>
      <c r="R22" s="208">
        <f t="shared" si="15"/>
        <v>-3.2672576949895407E-2</v>
      </c>
      <c r="S22" s="209">
        <f t="shared" si="16"/>
        <v>-3.4922175608151425E-2</v>
      </c>
      <c r="T22" s="206">
        <v>2580</v>
      </c>
      <c r="U22" s="207">
        <v>20078</v>
      </c>
      <c r="V22" s="207">
        <v>7800.3108003108</v>
      </c>
      <c r="W22" s="16"/>
      <c r="X22" s="1"/>
      <c r="Y22" s="1"/>
      <c r="Z22" s="16"/>
      <c r="AA22" s="16"/>
      <c r="AB22" s="15"/>
    </row>
    <row r="23" spans="2:28">
      <c r="B23" s="199">
        <v>1134</v>
      </c>
      <c r="C23" s="199" t="s">
        <v>43</v>
      </c>
      <c r="D23" s="199">
        <v>38300</v>
      </c>
      <c r="E23" s="199">
        <f t="shared" si="3"/>
        <v>10055.132580729851</v>
      </c>
      <c r="F23" s="200">
        <f t="shared" si="4"/>
        <v>2.4423437053731143</v>
      </c>
      <c r="G23" s="201">
        <f t="shared" si="5"/>
        <v>-3562.8786773790011</v>
      </c>
      <c r="H23" s="201">
        <f t="shared" si="6"/>
        <v>-13571.004882136614</v>
      </c>
      <c r="I23" s="201">
        <f t="shared" si="7"/>
        <v>0</v>
      </c>
      <c r="J23" s="202">
        <f t="shared" si="8"/>
        <v>0</v>
      </c>
      <c r="K23" s="201">
        <f t="shared" si="9"/>
        <v>-42.903152106810523</v>
      </c>
      <c r="L23" s="202">
        <f t="shared" si="10"/>
        <v>-163.41810637484127</v>
      </c>
      <c r="M23" s="203">
        <f t="shared" si="11"/>
        <v>-13734.422988511456</v>
      </c>
      <c r="N23" s="203">
        <f t="shared" si="12"/>
        <v>24565.577011488545</v>
      </c>
      <c r="O23" s="203">
        <f t="shared" si="13"/>
        <v>6449.3507512440392</v>
      </c>
      <c r="P23" s="204">
        <f t="shared" si="14"/>
        <v>1.5665165113020245</v>
      </c>
      <c r="Q23" s="205">
        <v>-15291.955295159962</v>
      </c>
      <c r="R23" s="208">
        <f t="shared" si="15"/>
        <v>9.6635647816750173E-2</v>
      </c>
      <c r="S23" s="208">
        <f t="shared" si="16"/>
        <v>9.5196115593309996E-2</v>
      </c>
      <c r="T23" s="206">
        <v>3809</v>
      </c>
      <c r="U23" s="207">
        <v>34925</v>
      </c>
      <c r="V23" s="207">
        <v>9181.125131440589</v>
      </c>
      <c r="W23" s="15"/>
      <c r="X23" s="13"/>
      <c r="Z23" s="16"/>
      <c r="AA23" s="16"/>
      <c r="AB23" s="15"/>
    </row>
    <row r="24" spans="2:28">
      <c r="B24" s="199">
        <v>1135</v>
      </c>
      <c r="C24" s="199" t="s">
        <v>44</v>
      </c>
      <c r="D24" s="199">
        <v>26446</v>
      </c>
      <c r="E24" s="199">
        <f t="shared" si="3"/>
        <v>5798.289848717387</v>
      </c>
      <c r="F24" s="200">
        <f t="shared" si="4"/>
        <v>1.408376925937642</v>
      </c>
      <c r="G24" s="201">
        <f t="shared" si="5"/>
        <v>-1008.7730381715229</v>
      </c>
      <c r="H24" s="201">
        <f t="shared" si="6"/>
        <v>-4601.0138271003161</v>
      </c>
      <c r="I24" s="201">
        <f t="shared" si="7"/>
        <v>0</v>
      </c>
      <c r="J24" s="202">
        <f t="shared" si="8"/>
        <v>0</v>
      </c>
      <c r="K24" s="201">
        <f t="shared" si="9"/>
        <v>-42.903152106810523</v>
      </c>
      <c r="L24" s="202">
        <f t="shared" si="10"/>
        <v>-195.68127675916281</v>
      </c>
      <c r="M24" s="203">
        <f t="shared" si="11"/>
        <v>-4796.6951038594789</v>
      </c>
      <c r="N24" s="203">
        <f t="shared" si="12"/>
        <v>21649.304896140522</v>
      </c>
      <c r="O24" s="203">
        <f t="shared" si="13"/>
        <v>4746.6136584390533</v>
      </c>
      <c r="P24" s="204">
        <f t="shared" si="14"/>
        <v>1.1529297995278354</v>
      </c>
      <c r="Q24" s="205">
        <v>-5182.4145903719118</v>
      </c>
      <c r="R24" s="208">
        <f t="shared" si="15"/>
        <v>2.1475473155658554E-2</v>
      </c>
      <c r="S24" s="208">
        <f t="shared" si="16"/>
        <v>2.9090067781243546E-2</v>
      </c>
      <c r="T24" s="206">
        <v>4561</v>
      </c>
      <c r="U24" s="207">
        <v>25890</v>
      </c>
      <c r="V24" s="207">
        <v>5634.3852013057667</v>
      </c>
      <c r="W24" s="15"/>
      <c r="X24" s="13"/>
      <c r="Z24" s="16"/>
      <c r="AA24" s="16"/>
      <c r="AB24" s="15"/>
    </row>
    <row r="25" spans="2:28">
      <c r="B25" s="199">
        <v>1144</v>
      </c>
      <c r="C25" s="199" t="s">
        <v>45</v>
      </c>
      <c r="D25" s="199">
        <v>1863</v>
      </c>
      <c r="E25" s="199">
        <f t="shared" si="3"/>
        <v>3674.5562130177514</v>
      </c>
      <c r="F25" s="200">
        <f t="shared" si="4"/>
        <v>0.89253216353435272</v>
      </c>
      <c r="G25" s="201">
        <f t="shared" si="5"/>
        <v>265.46714324825842</v>
      </c>
      <c r="H25" s="201">
        <f t="shared" si="6"/>
        <v>134.59184162686702</v>
      </c>
      <c r="I25" s="201">
        <f t="shared" si="7"/>
        <v>10.760782749714348</v>
      </c>
      <c r="J25" s="202">
        <f t="shared" si="8"/>
        <v>5.4557168541051739</v>
      </c>
      <c r="K25" s="201">
        <f t="shared" si="9"/>
        <v>-32.142369357096172</v>
      </c>
      <c r="L25" s="202">
        <f t="shared" si="10"/>
        <v>-16.296181264047757</v>
      </c>
      <c r="M25" s="203">
        <f t="shared" si="11"/>
        <v>118.29566036281926</v>
      </c>
      <c r="N25" s="203">
        <f t="shared" si="12"/>
        <v>1981.2956603628193</v>
      </c>
      <c r="O25" s="203">
        <f t="shared" si="13"/>
        <v>3907.8809869089137</v>
      </c>
      <c r="P25" s="204">
        <f t="shared" si="14"/>
        <v>0.94920563732949625</v>
      </c>
      <c r="Q25" s="205">
        <v>60.392441844555108</v>
      </c>
      <c r="R25" s="208">
        <f t="shared" si="15"/>
        <v>1.0303687635574838E-2</v>
      </c>
      <c r="S25" s="208">
        <f t="shared" si="16"/>
        <v>3.023078206625673E-2</v>
      </c>
      <c r="T25" s="206">
        <v>507</v>
      </c>
      <c r="U25" s="207">
        <v>1844</v>
      </c>
      <c r="V25" s="207">
        <v>3566.7311411992264</v>
      </c>
      <c r="W25" s="15"/>
      <c r="X25" s="13"/>
      <c r="Z25" s="16"/>
      <c r="AA25" s="16"/>
      <c r="AB25" s="15"/>
    </row>
    <row r="26" spans="2:28">
      <c r="B26" s="199">
        <v>1145</v>
      </c>
      <c r="C26" s="199" t="s">
        <v>46</v>
      </c>
      <c r="D26" s="199">
        <v>3638</v>
      </c>
      <c r="E26" s="199">
        <f t="shared" si="3"/>
        <v>4235.1571594877769</v>
      </c>
      <c r="F26" s="200">
        <f t="shared" si="4"/>
        <v>1.0286994573859765</v>
      </c>
      <c r="G26" s="201">
        <f t="shared" si="5"/>
        <v>-70.893424633756879</v>
      </c>
      <c r="H26" s="201">
        <f t="shared" si="6"/>
        <v>-60.897451760397161</v>
      </c>
      <c r="I26" s="201">
        <f t="shared" si="7"/>
        <v>0</v>
      </c>
      <c r="J26" s="202">
        <f t="shared" si="8"/>
        <v>0</v>
      </c>
      <c r="K26" s="201">
        <f t="shared" si="9"/>
        <v>-42.903152106810523</v>
      </c>
      <c r="L26" s="202">
        <f t="shared" si="10"/>
        <v>-36.853807659750238</v>
      </c>
      <c r="M26" s="203">
        <f t="shared" si="11"/>
        <v>-97.751259420147392</v>
      </c>
      <c r="N26" s="203">
        <f t="shared" si="12"/>
        <v>3540.2487405798524</v>
      </c>
      <c r="O26" s="203">
        <f t="shared" si="13"/>
        <v>4121.3605827472093</v>
      </c>
      <c r="P26" s="204">
        <f t="shared" si="14"/>
        <v>1.0010588121071691</v>
      </c>
      <c r="Q26" s="205">
        <v>-5.7229846808753564</v>
      </c>
      <c r="R26" s="208">
        <f t="shared" si="15"/>
        <v>0.15749284123448934</v>
      </c>
      <c r="S26" s="208">
        <f t="shared" si="16"/>
        <v>0.14806041994387081</v>
      </c>
      <c r="T26" s="206">
        <v>859</v>
      </c>
      <c r="U26" s="207">
        <v>3143</v>
      </c>
      <c r="V26" s="207">
        <v>3688.9671361502346</v>
      </c>
      <c r="W26" s="15"/>
      <c r="Z26" s="16"/>
      <c r="AA26" s="16"/>
      <c r="AB26" s="15"/>
    </row>
    <row r="27" spans="2:28">
      <c r="B27" s="199">
        <v>1146</v>
      </c>
      <c r="C27" s="199" t="s">
        <v>47</v>
      </c>
      <c r="D27" s="199">
        <v>40521</v>
      </c>
      <c r="E27" s="199">
        <f t="shared" si="3"/>
        <v>3625.0670960815892</v>
      </c>
      <c r="F27" s="200">
        <f t="shared" si="4"/>
        <v>0.88051149326838818</v>
      </c>
      <c r="G27" s="201">
        <f t="shared" si="5"/>
        <v>295.16061340995572</v>
      </c>
      <c r="H27" s="201">
        <f t="shared" si="6"/>
        <v>3299.305336696485</v>
      </c>
      <c r="I27" s="201">
        <f t="shared" si="7"/>
        <v>28.081973677371113</v>
      </c>
      <c r="J27" s="202">
        <f t="shared" si="8"/>
        <v>313.90030176565432</v>
      </c>
      <c r="K27" s="201">
        <f t="shared" si="9"/>
        <v>-14.82117842943941</v>
      </c>
      <c r="L27" s="202">
        <f t="shared" si="10"/>
        <v>-165.67113248427373</v>
      </c>
      <c r="M27" s="203">
        <f t="shared" si="11"/>
        <v>3133.6342042122114</v>
      </c>
      <c r="N27" s="203">
        <f t="shared" si="12"/>
        <v>43654.634204212212</v>
      </c>
      <c r="O27" s="203">
        <f t="shared" si="13"/>
        <v>3905.4065310621049</v>
      </c>
      <c r="P27" s="204">
        <f t="shared" si="14"/>
        <v>0.94860460381619782</v>
      </c>
      <c r="Q27" s="205">
        <v>1395.8496349870488</v>
      </c>
      <c r="R27" s="208">
        <f t="shared" si="15"/>
        <v>1.1608747753145595E-2</v>
      </c>
      <c r="S27" s="208">
        <f t="shared" si="16"/>
        <v>1.3822503031451672E-3</v>
      </c>
      <c r="T27" s="206">
        <v>11178</v>
      </c>
      <c r="U27" s="207">
        <v>40056</v>
      </c>
      <c r="V27" s="207">
        <v>3620.0632625395392</v>
      </c>
      <c r="W27" s="15"/>
      <c r="Z27" s="16"/>
      <c r="AA27" s="16"/>
      <c r="AB27" s="15"/>
    </row>
    <row r="28" spans="2:28">
      <c r="B28" s="199">
        <v>1149</v>
      </c>
      <c r="C28" s="199" t="s">
        <v>48</v>
      </c>
      <c r="D28" s="199">
        <v>157875</v>
      </c>
      <c r="E28" s="199">
        <f t="shared" si="3"/>
        <v>3728.3032235210767</v>
      </c>
      <c r="F28" s="200">
        <f t="shared" si="4"/>
        <v>0.90558705582259447</v>
      </c>
      <c r="G28" s="201">
        <f t="shared" si="5"/>
        <v>233.21893694626323</v>
      </c>
      <c r="H28" s="201">
        <f t="shared" si="6"/>
        <v>9875.6558849895173</v>
      </c>
      <c r="I28" s="201">
        <f t="shared" si="7"/>
        <v>0</v>
      </c>
      <c r="J28" s="202">
        <f t="shared" si="8"/>
        <v>0</v>
      </c>
      <c r="K28" s="201">
        <f t="shared" si="9"/>
        <v>-42.903152106810523</v>
      </c>
      <c r="L28" s="202">
        <f t="shared" si="10"/>
        <v>-1816.7339759628917</v>
      </c>
      <c r="M28" s="203">
        <f t="shared" si="11"/>
        <v>8058.9219090266251</v>
      </c>
      <c r="N28" s="203">
        <f t="shared" si="12"/>
        <v>165933.92190902663</v>
      </c>
      <c r="O28" s="203">
        <f t="shared" si="13"/>
        <v>3918.6190083605297</v>
      </c>
      <c r="P28" s="204">
        <f t="shared" si="14"/>
        <v>0.95181385148181652</v>
      </c>
      <c r="Q28" s="205">
        <v>3913.5033919538491</v>
      </c>
      <c r="R28" s="208">
        <f t="shared" si="15"/>
        <v>4.9693818525142784E-2</v>
      </c>
      <c r="S28" s="208">
        <f t="shared" si="16"/>
        <v>4.5752353956823054E-2</v>
      </c>
      <c r="T28" s="206">
        <v>42345</v>
      </c>
      <c r="U28" s="207">
        <v>150401</v>
      </c>
      <c r="V28" s="207">
        <v>3565.1875029630683</v>
      </c>
      <c r="W28" s="15"/>
      <c r="Z28" s="16"/>
      <c r="AA28" s="16"/>
      <c r="AB28" s="15"/>
    </row>
    <row r="29" spans="2:28">
      <c r="B29" s="199">
        <v>1151</v>
      </c>
      <c r="C29" s="199" t="s">
        <v>49</v>
      </c>
      <c r="D29" s="199">
        <v>1344</v>
      </c>
      <c r="E29" s="199">
        <f t="shared" si="3"/>
        <v>7000</v>
      </c>
      <c r="F29" s="200">
        <f t="shared" si="4"/>
        <v>1.7002665852836381</v>
      </c>
      <c r="G29" s="201">
        <f t="shared" si="5"/>
        <v>-1729.7991289410907</v>
      </c>
      <c r="H29" s="201">
        <f t="shared" si="6"/>
        <v>-332.12143275668939</v>
      </c>
      <c r="I29" s="201">
        <f t="shared" si="7"/>
        <v>0</v>
      </c>
      <c r="J29" s="202">
        <f t="shared" si="8"/>
        <v>0</v>
      </c>
      <c r="K29" s="201">
        <f t="shared" si="9"/>
        <v>-42.903152106810523</v>
      </c>
      <c r="L29" s="202">
        <f t="shared" si="10"/>
        <v>-8.2374052045076205</v>
      </c>
      <c r="M29" s="203">
        <f t="shared" si="11"/>
        <v>-340.35883796119703</v>
      </c>
      <c r="N29" s="203">
        <f t="shared" si="12"/>
        <v>1003.641162038803</v>
      </c>
      <c r="O29" s="203">
        <f t="shared" si="13"/>
        <v>5227.2977189520989</v>
      </c>
      <c r="P29" s="204">
        <f t="shared" si="14"/>
        <v>1.2696856632662339</v>
      </c>
      <c r="Q29" s="205">
        <v>-79.06893254799536</v>
      </c>
      <c r="R29" s="208">
        <f t="shared" si="15"/>
        <v>0.46405228758169936</v>
      </c>
      <c r="S29" s="208">
        <f t="shared" si="16"/>
        <v>0.50980392156862731</v>
      </c>
      <c r="T29" s="206">
        <v>192</v>
      </c>
      <c r="U29" s="207">
        <v>918</v>
      </c>
      <c r="V29" s="207">
        <v>4636.3636363636369</v>
      </c>
      <c r="W29" s="15"/>
      <c r="Z29" s="16"/>
      <c r="AA29" s="16"/>
      <c r="AB29" s="15"/>
    </row>
    <row r="30" spans="2:28">
      <c r="B30" s="199">
        <v>1160</v>
      </c>
      <c r="C30" s="199" t="s">
        <v>50</v>
      </c>
      <c r="D30" s="199">
        <v>39373</v>
      </c>
      <c r="E30" s="199">
        <f t="shared" si="3"/>
        <v>4523.0327398047093</v>
      </c>
      <c r="F30" s="200">
        <f t="shared" si="4"/>
        <v>1.0986230616619788</v>
      </c>
      <c r="G30" s="201">
        <f t="shared" si="5"/>
        <v>-243.61877282391632</v>
      </c>
      <c r="H30" s="201">
        <f t="shared" si="6"/>
        <v>-2120.7014174321912</v>
      </c>
      <c r="I30" s="201">
        <f t="shared" si="7"/>
        <v>0</v>
      </c>
      <c r="J30" s="202">
        <f t="shared" si="8"/>
        <v>0</v>
      </c>
      <c r="K30" s="201">
        <f t="shared" si="9"/>
        <v>-42.903152106810523</v>
      </c>
      <c r="L30" s="202">
        <f t="shared" si="10"/>
        <v>-373.47193908978562</v>
      </c>
      <c r="M30" s="203">
        <f t="shared" si="11"/>
        <v>-2494.173356521977</v>
      </c>
      <c r="N30" s="203">
        <f t="shared" si="12"/>
        <v>36878.826643478023</v>
      </c>
      <c r="O30" s="203">
        <f t="shared" si="13"/>
        <v>4236.5108148739837</v>
      </c>
      <c r="P30" s="204">
        <f t="shared" si="14"/>
        <v>1.0290282538175703</v>
      </c>
      <c r="Q30" s="205">
        <v>753.66428213386143</v>
      </c>
      <c r="R30" s="208">
        <f t="shared" si="15"/>
        <v>-1.3158554313499424E-2</v>
      </c>
      <c r="S30" s="208">
        <f t="shared" si="16"/>
        <v>-1.2138270222611764E-2</v>
      </c>
      <c r="T30" s="206">
        <v>8705</v>
      </c>
      <c r="U30" s="207">
        <v>39898</v>
      </c>
      <c r="V30" s="207">
        <v>4578.6091347257288</v>
      </c>
      <c r="W30" s="15"/>
      <c r="Z30" s="16"/>
      <c r="AA30" s="16"/>
      <c r="AB30" s="15"/>
    </row>
    <row r="31" spans="2:28" ht="27.95" customHeight="1">
      <c r="B31" s="199">
        <v>1505</v>
      </c>
      <c r="C31" s="199" t="s">
        <v>51</v>
      </c>
      <c r="D31" s="199">
        <v>86789</v>
      </c>
      <c r="E31" s="199">
        <f t="shared" si="3"/>
        <v>3601.3527532262751</v>
      </c>
      <c r="F31" s="200">
        <f t="shared" si="4"/>
        <v>0.87475139258998102</v>
      </c>
      <c r="G31" s="201">
        <f t="shared" ref="G31:G94" si="17">($E$363-E31)*0.6</f>
        <v>309.38921912314419</v>
      </c>
      <c r="H31" s="201">
        <f t="shared" ref="H31:H94" si="18">G31*T31/1000</f>
        <v>7455.9707916486514</v>
      </c>
      <c r="I31" s="201">
        <f t="shared" ref="I31:I94" si="19">IF(E31&lt;E$363*0.9,(E$363*0.9-E31)*0.35,0)</f>
        <v>36.381993676731028</v>
      </c>
      <c r="J31" s="202">
        <f t="shared" ref="J31:J94" si="20">I31*T31/1000</f>
        <v>876.76966561554104</v>
      </c>
      <c r="K31" s="201">
        <f t="shared" ref="K31:K94" si="21">I31+J$365</f>
        <v>-6.5211584300794954</v>
      </c>
      <c r="L31" s="202">
        <f t="shared" ref="L31:L94" si="22">K31*T31/1000</f>
        <v>-157.15339700648576</v>
      </c>
      <c r="M31" s="203">
        <f t="shared" ref="M31:M94" si="23">H31+L31</f>
        <v>7298.8173946421657</v>
      </c>
      <c r="N31" s="203">
        <f t="shared" ref="N31:N94" si="24">D31+M31</f>
        <v>94087.817394642159</v>
      </c>
      <c r="O31" s="203">
        <f t="shared" ref="O31:O94" si="25">N31/T31*1000</f>
        <v>3904.2208139193394</v>
      </c>
      <c r="P31" s="204">
        <f t="shared" si="14"/>
        <v>0.94831659878227759</v>
      </c>
      <c r="Q31" s="205">
        <v>3094.0863037710633</v>
      </c>
      <c r="R31" s="208">
        <f t="shared" si="15"/>
        <v>-2.972676862534657E-2</v>
      </c>
      <c r="S31" s="208">
        <f t="shared" si="16"/>
        <v>-2.6505810971088093E-2</v>
      </c>
      <c r="T31" s="206">
        <v>24099</v>
      </c>
      <c r="U31" s="207">
        <v>89448</v>
      </c>
      <c r="V31" s="207">
        <v>3699.4085776913848</v>
      </c>
      <c r="W31" s="15"/>
      <c r="Z31" s="1"/>
      <c r="AA31" s="1"/>
    </row>
    <row r="32" spans="2:28">
      <c r="B32" s="199">
        <v>1506</v>
      </c>
      <c r="C32" s="199" t="s">
        <v>52</v>
      </c>
      <c r="D32" s="199">
        <v>131909</v>
      </c>
      <c r="E32" s="199">
        <f t="shared" si="3"/>
        <v>4138.9708189519924</v>
      </c>
      <c r="F32" s="200">
        <f t="shared" si="4"/>
        <v>1.005336254418304</v>
      </c>
      <c r="G32" s="201">
        <f t="shared" si="17"/>
        <v>-13.181620312286213</v>
      </c>
      <c r="H32" s="201">
        <f t="shared" si="18"/>
        <v>-420.09823935256168</v>
      </c>
      <c r="I32" s="201">
        <f t="shared" si="19"/>
        <v>0</v>
      </c>
      <c r="J32" s="202">
        <f t="shared" si="20"/>
        <v>0</v>
      </c>
      <c r="K32" s="201">
        <f t="shared" si="21"/>
        <v>-42.903152106810523</v>
      </c>
      <c r="L32" s="202">
        <f t="shared" si="22"/>
        <v>-1367.3234576440514</v>
      </c>
      <c r="M32" s="203">
        <f t="shared" si="23"/>
        <v>-1787.421696996613</v>
      </c>
      <c r="N32" s="203">
        <f t="shared" si="24"/>
        <v>130121.57830300339</v>
      </c>
      <c r="O32" s="203">
        <f t="shared" si="25"/>
        <v>4082.8860465328962</v>
      </c>
      <c r="P32" s="204">
        <f t="shared" si="14"/>
        <v>0.99171353092010028</v>
      </c>
      <c r="Q32" s="205">
        <v>-660.08791825318053</v>
      </c>
      <c r="R32" s="208">
        <f t="shared" si="15"/>
        <v>1.434861828120255E-3</v>
      </c>
      <c r="S32" s="208">
        <f t="shared" si="16"/>
        <v>4.4828436793071785E-3</v>
      </c>
      <c r="T32" s="206">
        <v>31870</v>
      </c>
      <c r="U32" s="207">
        <v>131720</v>
      </c>
      <c r="V32" s="207">
        <v>4120.499264866894</v>
      </c>
      <c r="W32" s="15"/>
      <c r="Z32" s="1"/>
      <c r="AA32" s="1"/>
    </row>
    <row r="33" spans="2:27">
      <c r="B33" s="199">
        <v>1507</v>
      </c>
      <c r="C33" s="199" t="s">
        <v>53</v>
      </c>
      <c r="D33" s="199">
        <v>278671</v>
      </c>
      <c r="E33" s="199">
        <f t="shared" si="3"/>
        <v>4179.8560071996399</v>
      </c>
      <c r="F33" s="200">
        <f t="shared" si="4"/>
        <v>1.0152670714769476</v>
      </c>
      <c r="G33" s="201">
        <f t="shared" si="17"/>
        <v>-37.712733260874664</v>
      </c>
      <c r="H33" s="201">
        <f t="shared" si="18"/>
        <v>-2514.3079265025135</v>
      </c>
      <c r="I33" s="201">
        <f t="shared" si="19"/>
        <v>0</v>
      </c>
      <c r="J33" s="202">
        <f t="shared" si="20"/>
        <v>0</v>
      </c>
      <c r="K33" s="201">
        <f t="shared" si="21"/>
        <v>-42.903152106810523</v>
      </c>
      <c r="L33" s="202">
        <f t="shared" si="22"/>
        <v>-2860.353150961058</v>
      </c>
      <c r="M33" s="203">
        <f t="shared" si="23"/>
        <v>-5374.6610774635719</v>
      </c>
      <c r="N33" s="203">
        <f t="shared" si="24"/>
        <v>273296.33892253641</v>
      </c>
      <c r="O33" s="203">
        <f t="shared" si="25"/>
        <v>4099.2401218319546</v>
      </c>
      <c r="P33" s="204">
        <f t="shared" si="14"/>
        <v>0.99568585774355767</v>
      </c>
      <c r="Q33" s="205">
        <v>1509.1180574226619</v>
      </c>
      <c r="R33" s="208">
        <f t="shared" si="15"/>
        <v>1.2678881612896192E-2</v>
      </c>
      <c r="S33" s="208">
        <f t="shared" si="16"/>
        <v>6.4208390266576884E-3</v>
      </c>
      <c r="T33" s="206">
        <v>66670</v>
      </c>
      <c r="U33" s="207">
        <v>275182</v>
      </c>
      <c r="V33" s="207">
        <v>4153.1890488695708</v>
      </c>
      <c r="W33" s="16"/>
      <c r="X33" s="117"/>
      <c r="Y33" s="1"/>
      <c r="Z33" s="1"/>
      <c r="AA33" s="1"/>
    </row>
    <row r="34" spans="2:27">
      <c r="B34" s="199">
        <v>1511</v>
      </c>
      <c r="C34" s="199" t="s">
        <v>54</v>
      </c>
      <c r="D34" s="199">
        <v>12083</v>
      </c>
      <c r="E34" s="199">
        <f t="shared" si="3"/>
        <v>3919.2345118391177</v>
      </c>
      <c r="F34" s="200">
        <f t="shared" si="4"/>
        <v>0.95196335433864043</v>
      </c>
      <c r="G34" s="201">
        <f t="shared" si="17"/>
        <v>118.66016395543865</v>
      </c>
      <c r="H34" s="201">
        <f t="shared" si="18"/>
        <v>365.82928547461734</v>
      </c>
      <c r="I34" s="201">
        <f t="shared" si="19"/>
        <v>0</v>
      </c>
      <c r="J34" s="202">
        <f t="shared" si="20"/>
        <v>0</v>
      </c>
      <c r="K34" s="201">
        <f t="shared" si="21"/>
        <v>-42.903152106810523</v>
      </c>
      <c r="L34" s="202">
        <f t="shared" si="22"/>
        <v>-132.27041794529686</v>
      </c>
      <c r="M34" s="203">
        <f t="shared" si="23"/>
        <v>233.55886752932048</v>
      </c>
      <c r="N34" s="203">
        <f t="shared" si="24"/>
        <v>12316.55886752932</v>
      </c>
      <c r="O34" s="203">
        <f t="shared" si="25"/>
        <v>3994.9915236877459</v>
      </c>
      <c r="P34" s="204">
        <f t="shared" si="14"/>
        <v>0.9703643708882348</v>
      </c>
      <c r="Q34" s="205">
        <v>-37.354786695154189</v>
      </c>
      <c r="R34" s="208">
        <f t="shared" si="15"/>
        <v>-6.9855358316896782E-3</v>
      </c>
      <c r="S34" s="208">
        <f t="shared" si="16"/>
        <v>3.9656454144090768E-3</v>
      </c>
      <c r="T34" s="206">
        <v>3083</v>
      </c>
      <c r="U34" s="207">
        <v>12168</v>
      </c>
      <c r="V34" s="207">
        <v>3903.7536092396535</v>
      </c>
      <c r="W34" s="15"/>
      <c r="Z34" s="1"/>
      <c r="AA34" s="1"/>
    </row>
    <row r="35" spans="2:27">
      <c r="B35" s="199">
        <v>1514</v>
      </c>
      <c r="C35" s="199" t="s">
        <v>55</v>
      </c>
      <c r="D35" s="199">
        <v>10834</v>
      </c>
      <c r="E35" s="199">
        <f t="shared" si="3"/>
        <v>4431.0838445807767</v>
      </c>
      <c r="F35" s="200">
        <f t="shared" si="4"/>
        <v>1.0762891139329789</v>
      </c>
      <c r="G35" s="201">
        <f t="shared" si="17"/>
        <v>-188.44943568955676</v>
      </c>
      <c r="H35" s="201">
        <f t="shared" si="18"/>
        <v>-460.75887026096632</v>
      </c>
      <c r="I35" s="201">
        <f t="shared" si="19"/>
        <v>0</v>
      </c>
      <c r="J35" s="202">
        <f t="shared" si="20"/>
        <v>0</v>
      </c>
      <c r="K35" s="201">
        <f t="shared" si="21"/>
        <v>-42.903152106810523</v>
      </c>
      <c r="L35" s="202">
        <f t="shared" si="22"/>
        <v>-104.89820690115172</v>
      </c>
      <c r="M35" s="203">
        <f t="shared" si="23"/>
        <v>-565.65707716211807</v>
      </c>
      <c r="N35" s="203">
        <f t="shared" si="24"/>
        <v>10268.342922837883</v>
      </c>
      <c r="O35" s="203">
        <f t="shared" si="25"/>
        <v>4199.7312567844101</v>
      </c>
      <c r="P35" s="204">
        <f t="shared" si="14"/>
        <v>1.0200946747259703</v>
      </c>
      <c r="Q35" s="205">
        <v>141.25343708412163</v>
      </c>
      <c r="R35" s="208">
        <f t="shared" si="15"/>
        <v>-6.5107748739110499E-3</v>
      </c>
      <c r="S35" s="208">
        <f t="shared" si="16"/>
        <v>-9.4138914909902595E-6</v>
      </c>
      <c r="T35" s="206">
        <v>2445</v>
      </c>
      <c r="U35" s="207">
        <v>10905</v>
      </c>
      <c r="V35" s="207">
        <v>4431.1255587159694</v>
      </c>
      <c r="W35" s="15"/>
      <c r="Z35" s="1"/>
      <c r="AA35" s="1"/>
    </row>
    <row r="36" spans="2:27">
      <c r="B36" s="199">
        <v>1515</v>
      </c>
      <c r="C36" s="199" t="s">
        <v>56</v>
      </c>
      <c r="D36" s="199">
        <v>51574</v>
      </c>
      <c r="E36" s="199">
        <f t="shared" si="3"/>
        <v>5822.3075186272299</v>
      </c>
      <c r="F36" s="200">
        <f t="shared" si="4"/>
        <v>1.4142107033096531</v>
      </c>
      <c r="G36" s="201">
        <f t="shared" si="17"/>
        <v>-1023.1836401174287</v>
      </c>
      <c r="H36" s="201">
        <f t="shared" si="18"/>
        <v>-9063.360684160185</v>
      </c>
      <c r="I36" s="201">
        <f t="shared" si="19"/>
        <v>0</v>
      </c>
      <c r="J36" s="202">
        <f t="shared" si="20"/>
        <v>0</v>
      </c>
      <c r="K36" s="201">
        <f t="shared" si="21"/>
        <v>-42.903152106810523</v>
      </c>
      <c r="L36" s="202">
        <f t="shared" si="22"/>
        <v>-380.03612136212757</v>
      </c>
      <c r="M36" s="203">
        <f t="shared" si="23"/>
        <v>-9443.3968055223122</v>
      </c>
      <c r="N36" s="203">
        <f t="shared" si="24"/>
        <v>42130.603194477691</v>
      </c>
      <c r="O36" s="203">
        <f t="shared" si="25"/>
        <v>4756.2207264029912</v>
      </c>
      <c r="P36" s="204">
        <f t="shared" si="14"/>
        <v>1.1552633104766401</v>
      </c>
      <c r="Q36" s="205">
        <v>-66.384398490330568</v>
      </c>
      <c r="R36" s="208">
        <f t="shared" si="15"/>
        <v>9.6386054421768702E-2</v>
      </c>
      <c r="S36" s="208">
        <f t="shared" si="16"/>
        <v>0.101584543277686</v>
      </c>
      <c r="T36" s="206">
        <v>8858</v>
      </c>
      <c r="U36" s="207">
        <v>47040</v>
      </c>
      <c r="V36" s="207">
        <v>5285.393258426966</v>
      </c>
      <c r="W36" s="15"/>
      <c r="Z36" s="1"/>
      <c r="AA36" s="1"/>
    </row>
    <row r="37" spans="2:27">
      <c r="B37" s="199">
        <v>1516</v>
      </c>
      <c r="C37" s="199" t="s">
        <v>57</v>
      </c>
      <c r="D37" s="199">
        <v>37108</v>
      </c>
      <c r="E37" s="199">
        <f t="shared" si="3"/>
        <v>4327.4635568513113</v>
      </c>
      <c r="F37" s="200">
        <f t="shared" si="4"/>
        <v>1.0511202406781379</v>
      </c>
      <c r="G37" s="201">
        <f t="shared" si="17"/>
        <v>-126.27726305187753</v>
      </c>
      <c r="H37" s="201">
        <f t="shared" si="18"/>
        <v>-1082.8275306698499</v>
      </c>
      <c r="I37" s="201">
        <f t="shared" si="19"/>
        <v>0</v>
      </c>
      <c r="J37" s="202">
        <f t="shared" si="20"/>
        <v>0</v>
      </c>
      <c r="K37" s="201">
        <f t="shared" si="21"/>
        <v>-42.903152106810523</v>
      </c>
      <c r="L37" s="202">
        <f t="shared" si="22"/>
        <v>-367.89452931590023</v>
      </c>
      <c r="M37" s="203">
        <f t="shared" si="23"/>
        <v>-1450.7220599857501</v>
      </c>
      <c r="N37" s="203">
        <f t="shared" si="24"/>
        <v>35657.277940014246</v>
      </c>
      <c r="O37" s="203">
        <f t="shared" si="25"/>
        <v>4158.2831416926238</v>
      </c>
      <c r="P37" s="204">
        <f t="shared" si="14"/>
        <v>1.0100271254240338</v>
      </c>
      <c r="Q37" s="205">
        <v>523.53178854656744</v>
      </c>
      <c r="R37" s="208">
        <f t="shared" si="15"/>
        <v>-3.4073457063279279E-2</v>
      </c>
      <c r="S37" s="208">
        <f t="shared" si="16"/>
        <v>-3.4524035042491762E-2</v>
      </c>
      <c r="T37" s="206">
        <v>8575</v>
      </c>
      <c r="U37" s="207">
        <v>38417</v>
      </c>
      <c r="V37" s="207">
        <v>4482.207443705518</v>
      </c>
      <c r="W37" s="15"/>
      <c r="Z37" s="1"/>
      <c r="AA37" s="1"/>
    </row>
    <row r="38" spans="2:27">
      <c r="B38" s="199">
        <v>1517</v>
      </c>
      <c r="C38" s="199" t="s">
        <v>58</v>
      </c>
      <c r="D38" s="199">
        <v>17797</v>
      </c>
      <c r="E38" s="199">
        <f t="shared" si="3"/>
        <v>3462.4513618677042</v>
      </c>
      <c r="F38" s="200">
        <f t="shared" si="4"/>
        <v>0.84101290767906911</v>
      </c>
      <c r="G38" s="201">
        <f t="shared" si="17"/>
        <v>392.73005393828669</v>
      </c>
      <c r="H38" s="201">
        <f t="shared" si="18"/>
        <v>2018.6324772427936</v>
      </c>
      <c r="I38" s="201">
        <f t="shared" si="19"/>
        <v>84.997480652230834</v>
      </c>
      <c r="J38" s="202">
        <f t="shared" si="20"/>
        <v>436.88705055246646</v>
      </c>
      <c r="K38" s="201">
        <f t="shared" si="21"/>
        <v>42.094328545420311</v>
      </c>
      <c r="L38" s="202">
        <f t="shared" si="22"/>
        <v>216.3648487234604</v>
      </c>
      <c r="M38" s="203">
        <f t="shared" si="23"/>
        <v>2234.9973259662538</v>
      </c>
      <c r="N38" s="203">
        <f t="shared" si="24"/>
        <v>20031.997325966255</v>
      </c>
      <c r="O38" s="203">
        <f t="shared" si="25"/>
        <v>3897.275744351411</v>
      </c>
      <c r="P38" s="204">
        <f t="shared" si="14"/>
        <v>0.94662967453673197</v>
      </c>
      <c r="Q38" s="205">
        <v>562.53379060964767</v>
      </c>
      <c r="R38" s="208">
        <f t="shared" si="15"/>
        <v>-4.6861610968294776E-2</v>
      </c>
      <c r="S38" s="208">
        <f t="shared" si="16"/>
        <v>-4.0371369019635311E-2</v>
      </c>
      <c r="T38" s="206">
        <v>5140</v>
      </c>
      <c r="U38" s="207">
        <v>18672</v>
      </c>
      <c r="V38" s="207">
        <v>3608.1159420289855</v>
      </c>
      <c r="W38" s="15"/>
      <c r="Y38" s="15"/>
      <c r="Z38" s="16"/>
      <c r="AA38" s="1"/>
    </row>
    <row r="39" spans="2:27">
      <c r="B39" s="199">
        <v>1520</v>
      </c>
      <c r="C39" s="199" t="s">
        <v>59</v>
      </c>
      <c r="D39" s="199">
        <v>37225</v>
      </c>
      <c r="E39" s="199">
        <f t="shared" si="3"/>
        <v>3437.2114496768236</v>
      </c>
      <c r="F39" s="200">
        <f t="shared" si="4"/>
        <v>0.83488225349140521</v>
      </c>
      <c r="G39" s="201">
        <f t="shared" si="17"/>
        <v>407.87400125281511</v>
      </c>
      <c r="H39" s="201">
        <f t="shared" si="18"/>
        <v>4417.2754335679874</v>
      </c>
      <c r="I39" s="201">
        <f t="shared" si="19"/>
        <v>93.831449919039073</v>
      </c>
      <c r="J39" s="202">
        <f t="shared" si="20"/>
        <v>1016.1946026231932</v>
      </c>
      <c r="K39" s="201">
        <f t="shared" si="21"/>
        <v>50.92829781222855</v>
      </c>
      <c r="L39" s="202">
        <f t="shared" si="22"/>
        <v>551.55346530643521</v>
      </c>
      <c r="M39" s="203">
        <f t="shared" si="23"/>
        <v>4968.8288988744225</v>
      </c>
      <c r="N39" s="203">
        <f t="shared" si="24"/>
        <v>42193.828898874424</v>
      </c>
      <c r="O39" s="203">
        <f t="shared" si="25"/>
        <v>3896.0137487418674</v>
      </c>
      <c r="P39" s="204">
        <f t="shared" si="14"/>
        <v>0.94632314182734889</v>
      </c>
      <c r="Q39" s="205">
        <v>1295.3352047281078</v>
      </c>
      <c r="R39" s="208">
        <f t="shared" si="15"/>
        <v>-7.7972902682485815E-2</v>
      </c>
      <c r="S39" s="209">
        <f t="shared" si="16"/>
        <v>-7.8398584629539109E-2</v>
      </c>
      <c r="T39" s="206">
        <v>10830</v>
      </c>
      <c r="U39" s="207">
        <v>40373</v>
      </c>
      <c r="V39" s="207">
        <v>3729.6073903002307</v>
      </c>
      <c r="W39" s="16"/>
      <c r="X39" s="117"/>
      <c r="Y39" s="16"/>
      <c r="Z39" s="16"/>
      <c r="AA39" s="1"/>
    </row>
    <row r="40" spans="2:27">
      <c r="B40" s="199">
        <v>1525</v>
      </c>
      <c r="C40" s="199" t="s">
        <v>60</v>
      </c>
      <c r="D40" s="199">
        <v>18373</v>
      </c>
      <c r="E40" s="199">
        <f t="shared" si="3"/>
        <v>4099.2860330209733</v>
      </c>
      <c r="F40" s="200">
        <f t="shared" si="4"/>
        <v>0.99569700935221161</v>
      </c>
      <c r="G40" s="201">
        <f t="shared" si="17"/>
        <v>10.629251246325293</v>
      </c>
      <c r="H40" s="201">
        <f t="shared" si="18"/>
        <v>47.640304086029957</v>
      </c>
      <c r="I40" s="201">
        <f t="shared" si="19"/>
        <v>0</v>
      </c>
      <c r="J40" s="202">
        <f t="shared" si="20"/>
        <v>0</v>
      </c>
      <c r="K40" s="201">
        <f t="shared" si="21"/>
        <v>-42.903152106810523</v>
      </c>
      <c r="L40" s="202">
        <f t="shared" si="22"/>
        <v>-192.29192774272477</v>
      </c>
      <c r="M40" s="203">
        <f t="shared" si="23"/>
        <v>-144.65162365669482</v>
      </c>
      <c r="N40" s="203">
        <f t="shared" si="24"/>
        <v>18228.348376343307</v>
      </c>
      <c r="O40" s="203">
        <f t="shared" si="25"/>
        <v>4067.0121321604879</v>
      </c>
      <c r="P40" s="204">
        <f t="shared" si="14"/>
        <v>0.98785783289366325</v>
      </c>
      <c r="Q40" s="205">
        <v>405.30335583273359</v>
      </c>
      <c r="R40" s="208">
        <f t="shared" si="15"/>
        <v>6.3744789254284395E-2</v>
      </c>
      <c r="S40" s="208">
        <f t="shared" si="16"/>
        <v>7.3475609504044886E-2</v>
      </c>
      <c r="T40" s="206">
        <v>4482</v>
      </c>
      <c r="U40" s="207">
        <v>17272</v>
      </c>
      <c r="V40" s="207">
        <v>3818.7043997346891</v>
      </c>
      <c r="W40" s="15"/>
      <c r="X40" s="13"/>
      <c r="Y40" s="15"/>
      <c r="Z40" s="16"/>
      <c r="AA40" s="1"/>
    </row>
    <row r="41" spans="2:27">
      <c r="B41" s="199">
        <v>1528</v>
      </c>
      <c r="C41" s="199" t="s">
        <v>61</v>
      </c>
      <c r="D41" s="199">
        <v>28082</v>
      </c>
      <c r="E41" s="199">
        <f t="shared" si="3"/>
        <v>3696.9457609268038</v>
      </c>
      <c r="F41" s="200">
        <f t="shared" si="4"/>
        <v>0.89797047784426254</v>
      </c>
      <c r="G41" s="201">
        <f t="shared" si="17"/>
        <v>252.03341450282696</v>
      </c>
      <c r="H41" s="201">
        <f t="shared" si="18"/>
        <v>1914.4458165634735</v>
      </c>
      <c r="I41" s="201">
        <f t="shared" si="19"/>
        <v>2.92444098154599</v>
      </c>
      <c r="J41" s="202">
        <f t="shared" si="20"/>
        <v>22.214053695823338</v>
      </c>
      <c r="K41" s="201">
        <f t="shared" si="21"/>
        <v>-39.978711125264532</v>
      </c>
      <c r="L41" s="202">
        <f t="shared" si="22"/>
        <v>-303.67828970750941</v>
      </c>
      <c r="M41" s="203">
        <f t="shared" si="23"/>
        <v>1610.7675268559642</v>
      </c>
      <c r="N41" s="203">
        <f t="shared" si="24"/>
        <v>29692.767526855965</v>
      </c>
      <c r="O41" s="203">
        <f t="shared" si="25"/>
        <v>3909.0004643043662</v>
      </c>
      <c r="P41" s="204">
        <f t="shared" si="14"/>
        <v>0.94947755304499171</v>
      </c>
      <c r="Q41" s="205">
        <v>555.96190976575781</v>
      </c>
      <c r="R41" s="208">
        <f t="shared" si="15"/>
        <v>3.3566433566433566E-2</v>
      </c>
      <c r="S41" s="208">
        <f t="shared" si="16"/>
        <v>3.7512382299112253E-2</v>
      </c>
      <c r="T41" s="206">
        <v>7596</v>
      </c>
      <c r="U41" s="207">
        <v>27170</v>
      </c>
      <c r="V41" s="207">
        <v>3563.2786885245901</v>
      </c>
      <c r="W41" s="15"/>
      <c r="X41" s="13"/>
      <c r="Y41" s="15"/>
      <c r="Z41" s="16"/>
      <c r="AA41" s="1"/>
    </row>
    <row r="42" spans="2:27">
      <c r="B42" s="199">
        <v>1531</v>
      </c>
      <c r="C42" s="199" t="s">
        <v>62</v>
      </c>
      <c r="D42" s="199">
        <v>36459</v>
      </c>
      <c r="E42" s="199">
        <f t="shared" si="3"/>
        <v>3874.9070039324051</v>
      </c>
      <c r="F42" s="200">
        <f t="shared" si="4"/>
        <v>0.94119641426682898</v>
      </c>
      <c r="G42" s="201">
        <f t="shared" si="17"/>
        <v>145.25666869946616</v>
      </c>
      <c r="H42" s="201">
        <f t="shared" si="18"/>
        <v>1366.7199957932771</v>
      </c>
      <c r="I42" s="201">
        <f t="shared" si="19"/>
        <v>0</v>
      </c>
      <c r="J42" s="202">
        <f t="shared" si="20"/>
        <v>0</v>
      </c>
      <c r="K42" s="201">
        <f t="shared" si="21"/>
        <v>-42.903152106810523</v>
      </c>
      <c r="L42" s="202">
        <f t="shared" si="22"/>
        <v>-403.67575817298024</v>
      </c>
      <c r="M42" s="203">
        <f t="shared" si="23"/>
        <v>963.04423762029683</v>
      </c>
      <c r="N42" s="203">
        <f t="shared" si="24"/>
        <v>37422.044237620299</v>
      </c>
      <c r="O42" s="203">
        <f t="shared" si="25"/>
        <v>3977.2605205250611</v>
      </c>
      <c r="P42" s="204">
        <f t="shared" si="14"/>
        <v>0.96605759485951026</v>
      </c>
      <c r="Q42" s="205">
        <v>321.54486279120761</v>
      </c>
      <c r="R42" s="208">
        <f t="shared" si="15"/>
        <v>1.9518469841447388E-2</v>
      </c>
      <c r="S42" s="208">
        <f t="shared" si="16"/>
        <v>8.7912588185647053E-3</v>
      </c>
      <c r="T42" s="206">
        <v>9409</v>
      </c>
      <c r="U42" s="207">
        <v>35761</v>
      </c>
      <c r="V42" s="207">
        <v>3841.1385606874328</v>
      </c>
      <c r="W42" s="15"/>
      <c r="X42" s="13"/>
      <c r="Y42" s="15"/>
      <c r="Z42" s="16"/>
      <c r="AA42" s="1"/>
    </row>
    <row r="43" spans="2:27">
      <c r="B43" s="199">
        <v>1532</v>
      </c>
      <c r="C43" s="199" t="s">
        <v>63</v>
      </c>
      <c r="D43" s="199">
        <v>37067</v>
      </c>
      <c r="E43" s="199">
        <f t="shared" si="3"/>
        <v>4357.7474723724436</v>
      </c>
      <c r="F43" s="200">
        <f t="shared" si="4"/>
        <v>1.0584760591970142</v>
      </c>
      <c r="G43" s="201">
        <f t="shared" si="17"/>
        <v>-144.44761236455687</v>
      </c>
      <c r="H43" s="201">
        <f t="shared" si="18"/>
        <v>-1228.6713907729209</v>
      </c>
      <c r="I43" s="201">
        <f t="shared" si="19"/>
        <v>0</v>
      </c>
      <c r="J43" s="202">
        <f t="shared" si="20"/>
        <v>0</v>
      </c>
      <c r="K43" s="201">
        <f t="shared" si="21"/>
        <v>-42.903152106810523</v>
      </c>
      <c r="L43" s="202">
        <f t="shared" si="22"/>
        <v>-364.93421182053032</v>
      </c>
      <c r="M43" s="203">
        <f t="shared" si="23"/>
        <v>-1593.6056025934513</v>
      </c>
      <c r="N43" s="203">
        <f t="shared" si="24"/>
        <v>35473.394397406548</v>
      </c>
      <c r="O43" s="203">
        <f t="shared" si="25"/>
        <v>4170.3967079010754</v>
      </c>
      <c r="P43" s="204">
        <f t="shared" si="14"/>
        <v>1.012969452831584</v>
      </c>
      <c r="Q43" s="205">
        <v>-1682.7246888190032</v>
      </c>
      <c r="R43" s="208">
        <f t="shared" si="15"/>
        <v>-5.3036302787216105E-2</v>
      </c>
      <c r="S43" s="208">
        <f t="shared" si="16"/>
        <v>-5.7934774769036197E-2</v>
      </c>
      <c r="T43" s="206">
        <v>8506</v>
      </c>
      <c r="U43" s="207">
        <v>39143</v>
      </c>
      <c r="V43" s="207">
        <v>4625.7385960765778</v>
      </c>
      <c r="W43" s="15"/>
      <c r="X43" s="13"/>
      <c r="Y43" s="15"/>
      <c r="Z43" s="16"/>
      <c r="AA43" s="1"/>
    </row>
    <row r="44" spans="2:27">
      <c r="B44" s="199">
        <v>1535</v>
      </c>
      <c r="C44" s="199" t="s">
        <v>64</v>
      </c>
      <c r="D44" s="199">
        <v>28593</v>
      </c>
      <c r="E44" s="199">
        <f t="shared" si="3"/>
        <v>4109.3705087668877</v>
      </c>
      <c r="F44" s="200">
        <f t="shared" si="4"/>
        <v>0.99814648037233755</v>
      </c>
      <c r="G44" s="201">
        <f t="shared" si="17"/>
        <v>4.5785657987766166</v>
      </c>
      <c r="H44" s="201">
        <f t="shared" si="18"/>
        <v>31.857660827887699</v>
      </c>
      <c r="I44" s="201">
        <f t="shared" si="19"/>
        <v>0</v>
      </c>
      <c r="J44" s="202">
        <f t="shared" si="20"/>
        <v>0</v>
      </c>
      <c r="K44" s="201">
        <f t="shared" si="21"/>
        <v>-42.903152106810523</v>
      </c>
      <c r="L44" s="202">
        <f t="shared" si="22"/>
        <v>-298.52013235918764</v>
      </c>
      <c r="M44" s="203">
        <f t="shared" si="23"/>
        <v>-266.66247153129996</v>
      </c>
      <c r="N44" s="203">
        <f t="shared" si="24"/>
        <v>28326.337528468699</v>
      </c>
      <c r="O44" s="203">
        <f t="shared" si="25"/>
        <v>4071.0459224588531</v>
      </c>
      <c r="P44" s="204">
        <f t="shared" si="14"/>
        <v>0.98883762130171349</v>
      </c>
      <c r="Q44" s="205">
        <v>367.35607984920841</v>
      </c>
      <c r="R44" s="208">
        <f t="shared" si="15"/>
        <v>9.108601083721285E-2</v>
      </c>
      <c r="S44" s="208">
        <f t="shared" si="16"/>
        <v>2.4284826500240754E-2</v>
      </c>
      <c r="T44" s="206">
        <v>6958</v>
      </c>
      <c r="U44" s="207">
        <v>26206</v>
      </c>
      <c r="V44" s="207">
        <v>4011.9412124923456</v>
      </c>
      <c r="W44" s="15"/>
      <c r="X44" s="13"/>
      <c r="Y44" s="15"/>
      <c r="Z44" s="16"/>
      <c r="AA44" s="1"/>
    </row>
    <row r="45" spans="2:27">
      <c r="B45" s="199">
        <v>1539</v>
      </c>
      <c r="C45" s="199" t="s">
        <v>65</v>
      </c>
      <c r="D45" s="199">
        <v>24279</v>
      </c>
      <c r="E45" s="199">
        <f t="shared" si="3"/>
        <v>3455.593509820666</v>
      </c>
      <c r="F45" s="200">
        <f t="shared" si="4"/>
        <v>0.83934716815301225</v>
      </c>
      <c r="G45" s="201">
        <f t="shared" si="17"/>
        <v>396.84476516650966</v>
      </c>
      <c r="H45" s="201">
        <f t="shared" si="18"/>
        <v>2788.2313200598969</v>
      </c>
      <c r="I45" s="201">
        <f t="shared" si="19"/>
        <v>87.39772886869423</v>
      </c>
      <c r="J45" s="202">
        <f t="shared" si="20"/>
        <v>614.05644303144561</v>
      </c>
      <c r="K45" s="201">
        <f t="shared" si="21"/>
        <v>44.494576761883707</v>
      </c>
      <c r="L45" s="202">
        <f t="shared" si="22"/>
        <v>312.61889632899494</v>
      </c>
      <c r="M45" s="203">
        <f t="shared" si="23"/>
        <v>3100.850216388892</v>
      </c>
      <c r="N45" s="203">
        <f t="shared" si="24"/>
        <v>27379.850216388892</v>
      </c>
      <c r="O45" s="203">
        <f t="shared" si="25"/>
        <v>3896.9328517490594</v>
      </c>
      <c r="P45" s="204">
        <f t="shared" si="14"/>
        <v>0.94654638756042919</v>
      </c>
      <c r="Q45" s="205">
        <v>-306.72995859467073</v>
      </c>
      <c r="R45" s="208">
        <f t="shared" si="15"/>
        <v>-0.11157055035128806</v>
      </c>
      <c r="S45" s="208">
        <f t="shared" si="16"/>
        <v>-5.568016937424123E-2</v>
      </c>
      <c r="T45" s="206">
        <v>7026</v>
      </c>
      <c r="U45" s="207">
        <v>27328</v>
      </c>
      <c r="V45" s="207">
        <v>3659.3465452597748</v>
      </c>
      <c r="W45" s="15"/>
      <c r="X45" s="13"/>
      <c r="Y45" s="15"/>
      <c r="Z45" s="16"/>
      <c r="AA45" s="1"/>
    </row>
    <row r="46" spans="2:27">
      <c r="B46" s="199">
        <v>1547</v>
      </c>
      <c r="C46" s="199" t="s">
        <v>66</v>
      </c>
      <c r="D46" s="199">
        <v>15969</v>
      </c>
      <c r="E46" s="199">
        <f t="shared" si="3"/>
        <v>4534.0715502555358</v>
      </c>
      <c r="F46" s="200">
        <f t="shared" si="4"/>
        <v>1.1013043360263817</v>
      </c>
      <c r="G46" s="201">
        <f t="shared" si="17"/>
        <v>-250.24205909441224</v>
      </c>
      <c r="H46" s="201">
        <f t="shared" si="18"/>
        <v>-881.35253213051988</v>
      </c>
      <c r="I46" s="201">
        <f t="shared" si="19"/>
        <v>0</v>
      </c>
      <c r="J46" s="202">
        <f t="shared" si="20"/>
        <v>0</v>
      </c>
      <c r="K46" s="201">
        <f t="shared" si="21"/>
        <v>-42.903152106810523</v>
      </c>
      <c r="L46" s="202">
        <f t="shared" si="22"/>
        <v>-151.10490172018666</v>
      </c>
      <c r="M46" s="203">
        <f t="shared" si="23"/>
        <v>-1032.4574338507066</v>
      </c>
      <c r="N46" s="203">
        <f t="shared" si="24"/>
        <v>14936.542566149294</v>
      </c>
      <c r="O46" s="203">
        <f t="shared" si="25"/>
        <v>4240.9263390543138</v>
      </c>
      <c r="P46" s="204">
        <f t="shared" si="14"/>
        <v>1.0301007635633315</v>
      </c>
      <c r="Q46" s="205">
        <v>276.24801857271109</v>
      </c>
      <c r="R46" s="208">
        <f t="shared" si="15"/>
        <v>8.7807959570435877E-3</v>
      </c>
      <c r="S46" s="209">
        <f t="shared" si="16"/>
        <v>5.0573006851974654E-3</v>
      </c>
      <c r="T46" s="206">
        <v>3522</v>
      </c>
      <c r="U46" s="207">
        <v>15830</v>
      </c>
      <c r="V46" s="207">
        <v>4511.2567683100597</v>
      </c>
      <c r="W46" s="16"/>
      <c r="X46" s="117"/>
      <c r="Y46" s="16"/>
      <c r="Z46" s="16"/>
      <c r="AA46" s="1"/>
    </row>
    <row r="47" spans="2:27">
      <c r="B47" s="199">
        <v>1554</v>
      </c>
      <c r="C47" s="199" t="s">
        <v>67</v>
      </c>
      <c r="D47" s="199">
        <v>23878</v>
      </c>
      <c r="E47" s="199">
        <f t="shared" si="3"/>
        <v>4111.2258953168048</v>
      </c>
      <c r="F47" s="200">
        <f t="shared" si="4"/>
        <v>0.99859714490856732</v>
      </c>
      <c r="G47" s="201">
        <f t="shared" si="17"/>
        <v>3.4653338688263831</v>
      </c>
      <c r="H47" s="201">
        <f t="shared" si="18"/>
        <v>20.126659110143631</v>
      </c>
      <c r="I47" s="201">
        <f t="shared" si="19"/>
        <v>0</v>
      </c>
      <c r="J47" s="202">
        <f t="shared" si="20"/>
        <v>0</v>
      </c>
      <c r="K47" s="201">
        <f t="shared" si="21"/>
        <v>-42.903152106810523</v>
      </c>
      <c r="L47" s="202">
        <f t="shared" si="22"/>
        <v>-249.18150743635553</v>
      </c>
      <c r="M47" s="203">
        <f t="shared" si="23"/>
        <v>-229.0548483262119</v>
      </c>
      <c r="N47" s="203">
        <f t="shared" si="24"/>
        <v>23648.945151673786</v>
      </c>
      <c r="O47" s="203">
        <f t="shared" si="25"/>
        <v>4071.7880770788206</v>
      </c>
      <c r="P47" s="204">
        <f t="shared" si="14"/>
        <v>0.98901788711620553</v>
      </c>
      <c r="Q47" s="205">
        <v>263.01479042313883</v>
      </c>
      <c r="R47" s="208">
        <f t="shared" si="15"/>
        <v>1.755731696923208E-2</v>
      </c>
      <c r="S47" s="209">
        <f t="shared" si="16"/>
        <v>1.405333171796066E-2</v>
      </c>
      <c r="T47" s="206">
        <v>5808</v>
      </c>
      <c r="U47" s="207">
        <v>23466</v>
      </c>
      <c r="V47" s="207">
        <v>4054.2501727712511</v>
      </c>
      <c r="W47" s="15"/>
      <c r="X47" s="116"/>
      <c r="Y47" s="15"/>
      <c r="Z47" s="16"/>
      <c r="AA47" s="1"/>
    </row>
    <row r="48" spans="2:27">
      <c r="B48" s="199">
        <v>1557</v>
      </c>
      <c r="C48" s="199" t="s">
        <v>68</v>
      </c>
      <c r="D48" s="199">
        <v>8191</v>
      </c>
      <c r="E48" s="199">
        <f t="shared" si="3"/>
        <v>3081.640331075997</v>
      </c>
      <c r="F48" s="200">
        <f t="shared" si="4"/>
        <v>0.74851572611298933</v>
      </c>
      <c r="G48" s="201">
        <f t="shared" si="17"/>
        <v>621.21667241331102</v>
      </c>
      <c r="H48" s="201">
        <f t="shared" si="18"/>
        <v>1651.1939152745806</v>
      </c>
      <c r="I48" s="201">
        <f t="shared" si="19"/>
        <v>218.28134142932836</v>
      </c>
      <c r="J48" s="202">
        <f t="shared" si="20"/>
        <v>580.19180551915474</v>
      </c>
      <c r="K48" s="201">
        <f t="shared" si="21"/>
        <v>175.37818932251784</v>
      </c>
      <c r="L48" s="202">
        <f t="shared" si="22"/>
        <v>466.15522721925242</v>
      </c>
      <c r="M48" s="203">
        <f t="shared" si="23"/>
        <v>2117.3491424938329</v>
      </c>
      <c r="N48" s="203">
        <f t="shared" si="24"/>
        <v>10308.349142493833</v>
      </c>
      <c r="O48" s="203">
        <f t="shared" si="25"/>
        <v>3878.2351928118255</v>
      </c>
      <c r="P48" s="204">
        <f t="shared" si="14"/>
        <v>0.94200481545842796</v>
      </c>
      <c r="Q48" s="205">
        <v>372.12171506623395</v>
      </c>
      <c r="R48" s="208">
        <f t="shared" si="15"/>
        <v>-3.940424533833705E-2</v>
      </c>
      <c r="S48" s="209">
        <f t="shared" si="16"/>
        <v>-4.9884785927196466E-2</v>
      </c>
      <c r="T48" s="206">
        <v>2658</v>
      </c>
      <c r="U48" s="207">
        <v>8527</v>
      </c>
      <c r="V48" s="207">
        <v>3243.4385697984026</v>
      </c>
      <c r="W48" s="15"/>
      <c r="X48" s="116"/>
      <c r="Y48" s="15"/>
      <c r="Z48" s="16"/>
      <c r="AA48" s="1"/>
    </row>
    <row r="49" spans="2:27">
      <c r="B49" s="199">
        <v>1560</v>
      </c>
      <c r="C49" s="199" t="s">
        <v>69</v>
      </c>
      <c r="D49" s="199">
        <v>9716</v>
      </c>
      <c r="E49" s="199">
        <f t="shared" si="3"/>
        <v>3254.9413735343383</v>
      </c>
      <c r="F49" s="200">
        <f t="shared" si="4"/>
        <v>0.79060972206823776</v>
      </c>
      <c r="G49" s="201">
        <f t="shared" si="17"/>
        <v>517.23604693830623</v>
      </c>
      <c r="H49" s="201">
        <f t="shared" si="18"/>
        <v>1543.9496001108439</v>
      </c>
      <c r="I49" s="201">
        <f t="shared" si="19"/>
        <v>157.62597656890892</v>
      </c>
      <c r="J49" s="202">
        <f t="shared" si="20"/>
        <v>470.51354005819314</v>
      </c>
      <c r="K49" s="201">
        <f t="shared" si="21"/>
        <v>114.7228244620984</v>
      </c>
      <c r="L49" s="202">
        <f t="shared" si="22"/>
        <v>342.44763101936371</v>
      </c>
      <c r="M49" s="203">
        <f t="shared" si="23"/>
        <v>1886.3972311302077</v>
      </c>
      <c r="N49" s="203">
        <f t="shared" si="24"/>
        <v>11602.397231130208</v>
      </c>
      <c r="O49" s="203">
        <f t="shared" si="25"/>
        <v>3886.9002449347431</v>
      </c>
      <c r="P49" s="204">
        <f t="shared" si="14"/>
        <v>0.94410951525619047</v>
      </c>
      <c r="Q49" s="205">
        <v>460.03110213420177</v>
      </c>
      <c r="R49" s="208">
        <f t="shared" si="15"/>
        <v>5.6929924438463928E-3</v>
      </c>
      <c r="S49" s="209">
        <f t="shared" si="16"/>
        <v>1.9169615458169375E-2</v>
      </c>
      <c r="T49" s="206">
        <v>2985</v>
      </c>
      <c r="U49" s="207">
        <v>9661</v>
      </c>
      <c r="V49" s="207">
        <v>3193.7190082644624</v>
      </c>
      <c r="W49" s="15"/>
      <c r="X49" s="116"/>
      <c r="Y49" s="15"/>
      <c r="Z49" s="16"/>
      <c r="AA49" s="1"/>
    </row>
    <row r="50" spans="2:27">
      <c r="B50" s="199">
        <v>1563</v>
      </c>
      <c r="C50" s="199" t="s">
        <v>70</v>
      </c>
      <c r="D50" s="199">
        <v>32456</v>
      </c>
      <c r="E50" s="199">
        <f t="shared" si="3"/>
        <v>4665.8999424956874</v>
      </c>
      <c r="F50" s="200">
        <f t="shared" si="4"/>
        <v>1.1333248232146094</v>
      </c>
      <c r="G50" s="201">
        <f t="shared" si="17"/>
        <v>-329.33909443850314</v>
      </c>
      <c r="H50" s="201">
        <f t="shared" si="18"/>
        <v>-2290.8827409142277</v>
      </c>
      <c r="I50" s="201">
        <f t="shared" si="19"/>
        <v>0</v>
      </c>
      <c r="J50" s="202">
        <f t="shared" si="20"/>
        <v>0</v>
      </c>
      <c r="K50" s="201">
        <f t="shared" si="21"/>
        <v>-42.903152106810523</v>
      </c>
      <c r="L50" s="202">
        <f t="shared" si="22"/>
        <v>-298.43432605497401</v>
      </c>
      <c r="M50" s="203">
        <f t="shared" si="23"/>
        <v>-2589.3170669692017</v>
      </c>
      <c r="N50" s="203">
        <f t="shared" si="24"/>
        <v>29866.682933030799</v>
      </c>
      <c r="O50" s="203">
        <f t="shared" si="25"/>
        <v>4293.6576959503736</v>
      </c>
      <c r="P50" s="204">
        <f t="shared" si="14"/>
        <v>1.0429089584386224</v>
      </c>
      <c r="Q50" s="205">
        <v>-3687.0890354367484</v>
      </c>
      <c r="R50" s="208">
        <f t="shared" si="15"/>
        <v>1.8355244579711962E-2</v>
      </c>
      <c r="S50" s="209">
        <f t="shared" si="16"/>
        <v>3.006720828965705E-2</v>
      </c>
      <c r="T50" s="206">
        <v>6956</v>
      </c>
      <c r="U50" s="207">
        <v>31871</v>
      </c>
      <c r="V50" s="207">
        <v>4529.7043774872081</v>
      </c>
      <c r="W50" s="15"/>
      <c r="X50" s="116"/>
      <c r="Y50" s="15"/>
      <c r="Z50" s="16"/>
      <c r="AA50" s="1"/>
    </row>
    <row r="51" spans="2:27">
      <c r="B51" s="199">
        <v>1566</v>
      </c>
      <c r="C51" s="199" t="s">
        <v>71</v>
      </c>
      <c r="D51" s="199">
        <v>21643</v>
      </c>
      <c r="E51" s="199">
        <f t="shared" si="3"/>
        <v>3685.7970027247957</v>
      </c>
      <c r="F51" s="200">
        <f t="shared" si="4"/>
        <v>0.89526249769593658</v>
      </c>
      <c r="G51" s="201">
        <f t="shared" si="17"/>
        <v>258.72266942403184</v>
      </c>
      <c r="H51" s="201">
        <f t="shared" si="18"/>
        <v>1519.2195148579151</v>
      </c>
      <c r="I51" s="201">
        <f t="shared" si="19"/>
        <v>6.8265063522488383</v>
      </c>
      <c r="J51" s="202">
        <f t="shared" si="20"/>
        <v>40.085245300405177</v>
      </c>
      <c r="K51" s="201">
        <f t="shared" si="21"/>
        <v>-36.076645754561682</v>
      </c>
      <c r="L51" s="202">
        <f t="shared" si="22"/>
        <v>-211.84206387078621</v>
      </c>
      <c r="M51" s="203">
        <f t="shared" si="23"/>
        <v>1307.3774509871289</v>
      </c>
      <c r="N51" s="203">
        <f t="shared" si="24"/>
        <v>22950.377450987129</v>
      </c>
      <c r="O51" s="203">
        <f t="shared" si="25"/>
        <v>3908.4430263942659</v>
      </c>
      <c r="P51" s="204">
        <f t="shared" si="14"/>
        <v>0.94934215403757538</v>
      </c>
      <c r="Q51" s="205">
        <v>-2728.5465722840781</v>
      </c>
      <c r="R51" s="208">
        <f t="shared" si="15"/>
        <v>-2.8285367934270191E-2</v>
      </c>
      <c r="S51" s="209">
        <f t="shared" si="16"/>
        <v>-2.0342196554986338E-2</v>
      </c>
      <c r="T51" s="206">
        <v>5872</v>
      </c>
      <c r="U51" s="207">
        <v>22273</v>
      </c>
      <c r="V51" s="207">
        <v>3762.3310810810813</v>
      </c>
      <c r="W51" s="15"/>
      <c r="X51" s="116"/>
      <c r="Y51" s="15"/>
      <c r="Z51" s="16"/>
      <c r="AA51" s="1"/>
    </row>
    <row r="52" spans="2:27">
      <c r="B52" s="199">
        <v>1573</v>
      </c>
      <c r="C52" s="199" t="s">
        <v>72</v>
      </c>
      <c r="D52" s="199">
        <v>8997</v>
      </c>
      <c r="E52" s="199">
        <f t="shared" si="3"/>
        <v>4227.9135338345859</v>
      </c>
      <c r="F52" s="200">
        <f t="shared" si="4"/>
        <v>1.0269400152924872</v>
      </c>
      <c r="G52" s="201">
        <f t="shared" si="17"/>
        <v>-66.547249241842295</v>
      </c>
      <c r="H52" s="201">
        <f t="shared" si="18"/>
        <v>-141.61254638664039</v>
      </c>
      <c r="I52" s="201">
        <f t="shared" si="19"/>
        <v>0</v>
      </c>
      <c r="J52" s="202">
        <f t="shared" si="20"/>
        <v>0</v>
      </c>
      <c r="K52" s="201">
        <f t="shared" si="21"/>
        <v>-42.903152106810523</v>
      </c>
      <c r="L52" s="202">
        <f t="shared" si="22"/>
        <v>-91.297907683292792</v>
      </c>
      <c r="M52" s="203">
        <f t="shared" si="23"/>
        <v>-232.91045406993317</v>
      </c>
      <c r="N52" s="203">
        <f t="shared" si="24"/>
        <v>8764.0895459300664</v>
      </c>
      <c r="O52" s="203">
        <f t="shared" si="25"/>
        <v>4118.4631324859338</v>
      </c>
      <c r="P52" s="204">
        <f t="shared" si="14"/>
        <v>1.0003550352697737</v>
      </c>
      <c r="Q52" s="205">
        <v>152.20266425971943</v>
      </c>
      <c r="R52" s="208">
        <f t="shared" si="15"/>
        <v>3.7476937269372693E-2</v>
      </c>
      <c r="S52" s="209">
        <f t="shared" si="16"/>
        <v>4.8202732673473185E-2</v>
      </c>
      <c r="T52" s="206">
        <v>2128</v>
      </c>
      <c r="U52" s="207">
        <v>8672</v>
      </c>
      <c r="V52" s="207">
        <v>4033.4883720930234</v>
      </c>
      <c r="W52" s="15"/>
      <c r="X52" s="116"/>
      <c r="Y52" s="15"/>
      <c r="Z52" s="16"/>
      <c r="AA52" s="1"/>
    </row>
    <row r="53" spans="2:27">
      <c r="B53" s="199">
        <v>1576</v>
      </c>
      <c r="C53" s="199" t="s">
        <v>73</v>
      </c>
      <c r="D53" s="199">
        <v>12301</v>
      </c>
      <c r="E53" s="199">
        <f t="shared" si="3"/>
        <v>3547.0011534025375</v>
      </c>
      <c r="F53" s="200">
        <f t="shared" si="4"/>
        <v>0.8615496484418369</v>
      </c>
      <c r="G53" s="201">
        <f t="shared" si="17"/>
        <v>342.00017901738676</v>
      </c>
      <c r="H53" s="201">
        <f t="shared" si="18"/>
        <v>1186.0566208322973</v>
      </c>
      <c r="I53" s="201">
        <f t="shared" si="19"/>
        <v>55.405053615039193</v>
      </c>
      <c r="J53" s="202">
        <f t="shared" si="20"/>
        <v>192.14472593695592</v>
      </c>
      <c r="K53" s="201">
        <f t="shared" si="21"/>
        <v>12.50190150822867</v>
      </c>
      <c r="L53" s="202">
        <f t="shared" si="22"/>
        <v>43.356594430537029</v>
      </c>
      <c r="M53" s="203">
        <f t="shared" si="23"/>
        <v>1229.4132152628345</v>
      </c>
      <c r="N53" s="203">
        <f t="shared" si="24"/>
        <v>13530.413215262834</v>
      </c>
      <c r="O53" s="203">
        <f t="shared" si="25"/>
        <v>3901.5032339281529</v>
      </c>
      <c r="P53" s="204">
        <f t="shared" si="14"/>
        <v>0.94765651157487041</v>
      </c>
      <c r="Q53" s="205">
        <v>336.34221514285127</v>
      </c>
      <c r="R53" s="208">
        <f t="shared" si="15"/>
        <v>-4.9748937813827734E-2</v>
      </c>
      <c r="S53" s="209">
        <f t="shared" si="16"/>
        <v>-3.9062723446682157E-2</v>
      </c>
      <c r="T53" s="206">
        <v>3468</v>
      </c>
      <c r="U53" s="207">
        <v>12945</v>
      </c>
      <c r="V53" s="207">
        <v>3691.1890504704875</v>
      </c>
      <c r="W53" s="15"/>
      <c r="X53" s="116"/>
      <c r="Y53" s="15"/>
      <c r="Z53" s="16"/>
      <c r="AA53" s="1"/>
    </row>
    <row r="54" spans="2:27">
      <c r="B54" s="199">
        <v>1577</v>
      </c>
      <c r="C54" s="199" t="s">
        <v>74</v>
      </c>
      <c r="D54" s="199">
        <v>36125</v>
      </c>
      <c r="E54" s="199">
        <f t="shared" si="3"/>
        <v>3350.8023374455061</v>
      </c>
      <c r="F54" s="200">
        <f t="shared" si="4"/>
        <v>0.81389389260698619</v>
      </c>
      <c r="G54" s="201">
        <f t="shared" si="17"/>
        <v>459.71946859160562</v>
      </c>
      <c r="H54" s="201">
        <f t="shared" si="18"/>
        <v>4956.2355908861</v>
      </c>
      <c r="I54" s="201">
        <f t="shared" si="19"/>
        <v>124.07463920000019</v>
      </c>
      <c r="J54" s="202">
        <f t="shared" si="20"/>
        <v>1337.6486852152022</v>
      </c>
      <c r="K54" s="201">
        <f t="shared" si="21"/>
        <v>81.171487093189668</v>
      </c>
      <c r="L54" s="202">
        <f t="shared" si="22"/>
        <v>875.10980235167779</v>
      </c>
      <c r="M54" s="203">
        <f t="shared" si="23"/>
        <v>5831.3453932377779</v>
      </c>
      <c r="N54" s="203">
        <f t="shared" si="24"/>
        <v>41956.345393237774</v>
      </c>
      <c r="O54" s="203">
        <f t="shared" si="25"/>
        <v>3891.6932931303008</v>
      </c>
      <c r="P54" s="204">
        <f t="shared" si="14"/>
        <v>0.94527372378312779</v>
      </c>
      <c r="Q54" s="205">
        <v>-586.44418354813388</v>
      </c>
      <c r="R54" s="208">
        <f t="shared" si="15"/>
        <v>2.946624490610128E-2</v>
      </c>
      <c r="S54" s="209">
        <f t="shared" si="16"/>
        <v>5.5651878452664363E-5</v>
      </c>
      <c r="T54" s="206">
        <v>10781</v>
      </c>
      <c r="U54" s="207">
        <v>35091</v>
      </c>
      <c r="V54" s="207">
        <v>3350.6158693784018</v>
      </c>
      <c r="W54" s="16"/>
      <c r="X54" s="117"/>
      <c r="Y54" s="16"/>
      <c r="Z54" s="16"/>
      <c r="AA54" s="16"/>
    </row>
    <row r="55" spans="2:27">
      <c r="B55" s="199">
        <v>1578</v>
      </c>
      <c r="C55" s="199" t="s">
        <v>75</v>
      </c>
      <c r="D55" s="199">
        <v>12508</v>
      </c>
      <c r="E55" s="199">
        <f t="shared" si="3"/>
        <v>4999.2006394884093</v>
      </c>
      <c r="F55" s="200">
        <f t="shared" si="4"/>
        <v>1.2142819714929625</v>
      </c>
      <c r="G55" s="201">
        <f t="shared" si="17"/>
        <v>-529.31951263413623</v>
      </c>
      <c r="H55" s="201">
        <f t="shared" si="18"/>
        <v>-1324.3574206106089</v>
      </c>
      <c r="I55" s="201">
        <f t="shared" si="19"/>
        <v>0</v>
      </c>
      <c r="J55" s="202">
        <f t="shared" si="20"/>
        <v>0</v>
      </c>
      <c r="K55" s="201">
        <f t="shared" si="21"/>
        <v>-42.903152106810523</v>
      </c>
      <c r="L55" s="202">
        <f t="shared" si="22"/>
        <v>-107.34368657123993</v>
      </c>
      <c r="M55" s="203">
        <f t="shared" si="23"/>
        <v>-1431.7011071818488</v>
      </c>
      <c r="N55" s="203">
        <f t="shared" si="24"/>
        <v>11076.298892818151</v>
      </c>
      <c r="O55" s="203">
        <f t="shared" si="25"/>
        <v>4426.9779747474622</v>
      </c>
      <c r="P55" s="204">
        <f t="shared" si="14"/>
        <v>1.0752918177499635</v>
      </c>
      <c r="Q55" s="205">
        <v>-3019.9123650538781</v>
      </c>
      <c r="R55" s="208">
        <f t="shared" si="15"/>
        <v>-2.6993387786853364E-2</v>
      </c>
      <c r="S55" s="208">
        <f t="shared" si="16"/>
        <v>-8.715485798836518E-3</v>
      </c>
      <c r="T55" s="206">
        <v>2502</v>
      </c>
      <c r="U55" s="207">
        <v>12855</v>
      </c>
      <c r="V55" s="207">
        <v>5043.1541781090618</v>
      </c>
      <c r="W55" s="15"/>
      <c r="X55" s="13"/>
      <c r="Y55" s="15"/>
      <c r="Z55" s="16"/>
      <c r="AA55" s="16"/>
    </row>
    <row r="56" spans="2:27">
      <c r="B56" s="199">
        <v>1579</v>
      </c>
      <c r="C56" s="199" t="s">
        <v>76</v>
      </c>
      <c r="D56" s="199">
        <v>46761</v>
      </c>
      <c r="E56" s="199">
        <f t="shared" si="3"/>
        <v>3511.3764361342646</v>
      </c>
      <c r="F56" s="200">
        <f t="shared" si="4"/>
        <v>0.85289657467306235</v>
      </c>
      <c r="G56" s="201">
        <f t="shared" si="17"/>
        <v>363.37500937835046</v>
      </c>
      <c r="H56" s="201">
        <f t="shared" si="18"/>
        <v>4839.0649998914932</v>
      </c>
      <c r="I56" s="201">
        <f t="shared" si="19"/>
        <v>67.873704658934699</v>
      </c>
      <c r="J56" s="202">
        <f t="shared" si="20"/>
        <v>903.87412494303328</v>
      </c>
      <c r="K56" s="201">
        <f t="shared" si="21"/>
        <v>24.970552552124175</v>
      </c>
      <c r="L56" s="202">
        <f t="shared" si="22"/>
        <v>332.53284833663764</v>
      </c>
      <c r="M56" s="203">
        <f t="shared" si="23"/>
        <v>5171.5978482281307</v>
      </c>
      <c r="N56" s="203">
        <f t="shared" si="24"/>
        <v>51932.597848228128</v>
      </c>
      <c r="O56" s="203">
        <f t="shared" si="25"/>
        <v>3899.7219980647387</v>
      </c>
      <c r="P56" s="204">
        <f t="shared" si="14"/>
        <v>0.9472238578864316</v>
      </c>
      <c r="Q56" s="205">
        <v>1102.8992586670524</v>
      </c>
      <c r="R56" s="208">
        <f t="shared" si="15"/>
        <v>9.1285769778583457E-3</v>
      </c>
      <c r="S56" s="208">
        <f t="shared" si="16"/>
        <v>6.2490330922115112E-3</v>
      </c>
      <c r="T56" s="206">
        <v>13317</v>
      </c>
      <c r="U56" s="207">
        <v>46338</v>
      </c>
      <c r="V56" s="207">
        <v>3489.569997740794</v>
      </c>
      <c r="W56" s="15"/>
      <c r="Z56" s="16"/>
      <c r="AA56" s="16"/>
    </row>
    <row r="57" spans="2:27" ht="30.95" customHeight="1">
      <c r="B57" s="199">
        <v>1804</v>
      </c>
      <c r="C57" s="199" t="s">
        <v>77</v>
      </c>
      <c r="D57" s="199">
        <v>219112</v>
      </c>
      <c r="E57" s="199">
        <f t="shared" si="3"/>
        <v>4168.7975646879759</v>
      </c>
      <c r="F57" s="200">
        <f t="shared" si="4"/>
        <v>1.0125810285786816</v>
      </c>
      <c r="G57" s="201">
        <f t="shared" si="17"/>
        <v>-31.077667753876266</v>
      </c>
      <c r="H57" s="201">
        <f t="shared" si="18"/>
        <v>-1633.4422171437366</v>
      </c>
      <c r="I57" s="201">
        <f t="shared" si="19"/>
        <v>0</v>
      </c>
      <c r="J57" s="202">
        <f t="shared" si="20"/>
        <v>0</v>
      </c>
      <c r="K57" s="201">
        <f t="shared" si="21"/>
        <v>-42.903152106810523</v>
      </c>
      <c r="L57" s="202">
        <f t="shared" si="22"/>
        <v>-2254.9896747339608</v>
      </c>
      <c r="M57" s="203">
        <f t="shared" si="23"/>
        <v>-3888.4318918776971</v>
      </c>
      <c r="N57" s="203">
        <f t="shared" si="24"/>
        <v>215223.5681081223</v>
      </c>
      <c r="O57" s="203">
        <f t="shared" si="25"/>
        <v>4094.8167448272884</v>
      </c>
      <c r="P57" s="204">
        <f t="shared" si="14"/>
        <v>0.99461144058425111</v>
      </c>
      <c r="Q57" s="205">
        <v>4290.6297149862585</v>
      </c>
      <c r="R57" s="208">
        <f t="shared" si="15"/>
        <v>2.5302092341198488E-3</v>
      </c>
      <c r="S57" s="208">
        <f t="shared" si="16"/>
        <v>-1.3418157368564592E-3</v>
      </c>
      <c r="T57" s="206">
        <v>52560</v>
      </c>
      <c r="U57" s="207">
        <v>218559</v>
      </c>
      <c r="V57" s="207">
        <v>4174.3988387417148</v>
      </c>
      <c r="W57" s="15"/>
      <c r="Z57" s="16"/>
      <c r="AA57" s="16"/>
    </row>
    <row r="58" spans="2:27">
      <c r="B58" s="199">
        <v>1806</v>
      </c>
      <c r="C58" s="199" t="s">
        <v>78</v>
      </c>
      <c r="D58" s="199">
        <v>89133</v>
      </c>
      <c r="E58" s="199">
        <f t="shared" si="3"/>
        <v>4114.9069756705594</v>
      </c>
      <c r="F58" s="200">
        <f t="shared" si="4"/>
        <v>0.99949126175474345</v>
      </c>
      <c r="G58" s="201">
        <f t="shared" si="17"/>
        <v>1.2566856565736089</v>
      </c>
      <c r="H58" s="201">
        <f t="shared" si="18"/>
        <v>27.221068007040945</v>
      </c>
      <c r="I58" s="201">
        <f t="shared" si="19"/>
        <v>0</v>
      </c>
      <c r="J58" s="202">
        <f t="shared" si="20"/>
        <v>0</v>
      </c>
      <c r="K58" s="201">
        <f t="shared" si="21"/>
        <v>-42.903152106810523</v>
      </c>
      <c r="L58" s="202">
        <f t="shared" si="22"/>
        <v>-929.32517778562283</v>
      </c>
      <c r="M58" s="203">
        <f t="shared" si="23"/>
        <v>-902.10410977858191</v>
      </c>
      <c r="N58" s="203">
        <f t="shared" si="24"/>
        <v>88230.895890221422</v>
      </c>
      <c r="O58" s="203">
        <f t="shared" si="25"/>
        <v>4073.260509220323</v>
      </c>
      <c r="P58" s="204">
        <f t="shared" si="14"/>
        <v>0.98937553385467614</v>
      </c>
      <c r="Q58" s="205">
        <v>-4467.8788954277388</v>
      </c>
      <c r="R58" s="208">
        <f t="shared" si="15"/>
        <v>1.132353775458104E-2</v>
      </c>
      <c r="S58" s="208">
        <f t="shared" si="16"/>
        <v>1.9914255216694571E-2</v>
      </c>
      <c r="T58" s="206">
        <v>21661</v>
      </c>
      <c r="U58" s="207">
        <v>88135</v>
      </c>
      <c r="V58" s="207">
        <v>4034.5616845960171</v>
      </c>
      <c r="W58" s="15"/>
      <c r="Z58" s="16"/>
      <c r="AA58" s="16"/>
    </row>
    <row r="59" spans="2:27">
      <c r="B59" s="199">
        <v>1811</v>
      </c>
      <c r="C59" s="199" t="s">
        <v>79</v>
      </c>
      <c r="D59" s="199">
        <v>7297</v>
      </c>
      <c r="E59" s="199">
        <f t="shared" si="3"/>
        <v>5223.3357193987122</v>
      </c>
      <c r="F59" s="200">
        <f t="shared" si="4"/>
        <v>1.2687233124874433</v>
      </c>
      <c r="G59" s="201">
        <f t="shared" si="17"/>
        <v>-663.80056058031801</v>
      </c>
      <c r="H59" s="201">
        <f t="shared" si="18"/>
        <v>-927.32938313070429</v>
      </c>
      <c r="I59" s="201">
        <f t="shared" si="19"/>
        <v>0</v>
      </c>
      <c r="J59" s="202">
        <f t="shared" si="20"/>
        <v>0</v>
      </c>
      <c r="K59" s="201">
        <f t="shared" si="21"/>
        <v>-42.903152106810523</v>
      </c>
      <c r="L59" s="202">
        <f t="shared" si="22"/>
        <v>-59.935703493214298</v>
      </c>
      <c r="M59" s="203">
        <f t="shared" si="23"/>
        <v>-987.26508662391859</v>
      </c>
      <c r="N59" s="203">
        <f t="shared" si="24"/>
        <v>6309.7349133760817</v>
      </c>
      <c r="O59" s="203">
        <f t="shared" si="25"/>
        <v>4516.632006711583</v>
      </c>
      <c r="P59" s="204">
        <f t="shared" si="14"/>
        <v>1.0970683541477559</v>
      </c>
      <c r="Q59" s="205">
        <v>-2103.9743101439931</v>
      </c>
      <c r="R59" s="208">
        <f t="shared" si="15"/>
        <v>-1.6709338364101874E-2</v>
      </c>
      <c r="S59" s="208">
        <f t="shared" si="16"/>
        <v>3.7025651344244461E-3</v>
      </c>
      <c r="T59" s="206">
        <v>1397</v>
      </c>
      <c r="U59" s="207">
        <v>7421</v>
      </c>
      <c r="V59" s="207">
        <v>5204.0673211781204</v>
      </c>
      <c r="W59" s="15"/>
      <c r="Z59" s="1"/>
      <c r="AA59" s="1"/>
    </row>
    <row r="60" spans="2:27">
      <c r="B60" s="199">
        <v>1812</v>
      </c>
      <c r="C60" s="199" t="s">
        <v>80</v>
      </c>
      <c r="D60" s="199">
        <v>5746</v>
      </c>
      <c r="E60" s="199">
        <f t="shared" si="3"/>
        <v>2887.4371859296484</v>
      </c>
      <c r="F60" s="200">
        <f t="shared" si="4"/>
        <v>0.70134470919165726</v>
      </c>
      <c r="G60" s="201">
        <f t="shared" si="17"/>
        <v>737.73855950112022</v>
      </c>
      <c r="H60" s="201">
        <f t="shared" si="18"/>
        <v>1468.0997334072292</v>
      </c>
      <c r="I60" s="201">
        <f t="shared" si="19"/>
        <v>286.25244223055034</v>
      </c>
      <c r="J60" s="202">
        <f t="shared" si="20"/>
        <v>569.64236003879512</v>
      </c>
      <c r="K60" s="201">
        <f t="shared" si="21"/>
        <v>243.34929012373982</v>
      </c>
      <c r="L60" s="202">
        <f t="shared" si="22"/>
        <v>484.26508734624224</v>
      </c>
      <c r="M60" s="203">
        <f t="shared" si="23"/>
        <v>1952.3648207534716</v>
      </c>
      <c r="N60" s="203">
        <f t="shared" si="24"/>
        <v>7698.3648207534716</v>
      </c>
      <c r="O60" s="203">
        <f t="shared" si="25"/>
        <v>3868.5250355545081</v>
      </c>
      <c r="P60" s="204">
        <f t="shared" si="14"/>
        <v>0.93964626461236134</v>
      </c>
      <c r="Q60" s="205">
        <v>246.83740142280067</v>
      </c>
      <c r="R60" s="208">
        <f t="shared" si="15"/>
        <v>3.4942363112391933E-2</v>
      </c>
      <c r="S60" s="208">
        <f t="shared" si="16"/>
        <v>2.7141290023605213E-2</v>
      </c>
      <c r="T60" s="206">
        <v>1990</v>
      </c>
      <c r="U60" s="207">
        <v>5552</v>
      </c>
      <c r="V60" s="207">
        <v>2811.1392405063289</v>
      </c>
      <c r="W60" s="15"/>
      <c r="Z60" s="1"/>
      <c r="AA60" s="1"/>
    </row>
    <row r="61" spans="2:27">
      <c r="B61" s="199">
        <v>1813</v>
      </c>
      <c r="C61" s="199" t="s">
        <v>81</v>
      </c>
      <c r="D61" s="199">
        <v>25984</v>
      </c>
      <c r="E61" s="199">
        <f t="shared" si="3"/>
        <v>3330.001281558375</v>
      </c>
      <c r="F61" s="200">
        <f t="shared" si="4"/>
        <v>0.80884141542648524</v>
      </c>
      <c r="G61" s="201">
        <f t="shared" si="17"/>
        <v>472.20010212388422</v>
      </c>
      <c r="H61" s="201">
        <f t="shared" si="18"/>
        <v>3684.5773968726685</v>
      </c>
      <c r="I61" s="201">
        <f t="shared" si="19"/>
        <v>131.35500876049608</v>
      </c>
      <c r="J61" s="202">
        <f t="shared" si="20"/>
        <v>1024.9631333581508</v>
      </c>
      <c r="K61" s="201">
        <f t="shared" si="21"/>
        <v>88.451856653685553</v>
      </c>
      <c r="L61" s="202">
        <f t="shared" si="22"/>
        <v>690.18983746870845</v>
      </c>
      <c r="M61" s="203">
        <f t="shared" si="23"/>
        <v>4374.7672343413769</v>
      </c>
      <c r="N61" s="203">
        <f t="shared" si="24"/>
        <v>30358.767234341376</v>
      </c>
      <c r="O61" s="203">
        <f t="shared" si="25"/>
        <v>3890.6532403359447</v>
      </c>
      <c r="P61" s="204">
        <f t="shared" si="14"/>
        <v>0.94502109992410288</v>
      </c>
      <c r="Q61" s="205">
        <v>1175.0074840714169</v>
      </c>
      <c r="R61" s="208">
        <f t="shared" si="15"/>
        <v>-2.4661236440073571E-2</v>
      </c>
      <c r="S61" s="208">
        <f t="shared" si="16"/>
        <v>-1.0411765845964621E-2</v>
      </c>
      <c r="T61" s="206">
        <v>7803</v>
      </c>
      <c r="U61" s="207">
        <v>26641</v>
      </c>
      <c r="V61" s="207">
        <v>3365.0372615889855</v>
      </c>
      <c r="W61" s="15"/>
      <c r="Z61" s="1"/>
      <c r="AA61" s="1"/>
    </row>
    <row r="62" spans="2:27">
      <c r="B62" s="199">
        <v>1815</v>
      </c>
      <c r="C62" s="199" t="s">
        <v>82</v>
      </c>
      <c r="D62" s="199">
        <v>3375</v>
      </c>
      <c r="E62" s="199">
        <f t="shared" si="3"/>
        <v>2855.3299492385786</v>
      </c>
      <c r="F62" s="200">
        <f t="shared" si="4"/>
        <v>0.69354601466428312</v>
      </c>
      <c r="G62" s="201">
        <f t="shared" si="17"/>
        <v>757.00290151576212</v>
      </c>
      <c r="H62" s="201">
        <f t="shared" si="18"/>
        <v>894.77742959163083</v>
      </c>
      <c r="I62" s="201">
        <f t="shared" si="19"/>
        <v>297.48997507242478</v>
      </c>
      <c r="J62" s="202">
        <f t="shared" si="20"/>
        <v>351.63315053560609</v>
      </c>
      <c r="K62" s="201">
        <f t="shared" si="21"/>
        <v>254.58682296561426</v>
      </c>
      <c r="L62" s="202">
        <f t="shared" si="22"/>
        <v>300.92162474535604</v>
      </c>
      <c r="M62" s="203">
        <f t="shared" si="23"/>
        <v>1195.6990543369868</v>
      </c>
      <c r="N62" s="203">
        <f t="shared" si="24"/>
        <v>4570.6990543369866</v>
      </c>
      <c r="O62" s="203">
        <f t="shared" si="25"/>
        <v>3866.9196737199545</v>
      </c>
      <c r="P62" s="204">
        <f t="shared" si="14"/>
        <v>0.93925632988599261</v>
      </c>
      <c r="Q62" s="205">
        <v>112.94769270439747</v>
      </c>
      <c r="R62" s="208">
        <f t="shared" si="15"/>
        <v>4.4891640866873063E-2</v>
      </c>
      <c r="S62" s="208">
        <f t="shared" si="16"/>
        <v>6.0803696311546106E-2</v>
      </c>
      <c r="T62" s="206">
        <v>1182</v>
      </c>
      <c r="U62" s="207">
        <v>3230</v>
      </c>
      <c r="V62" s="207">
        <v>2691.666666666667</v>
      </c>
      <c r="W62" s="15"/>
      <c r="Z62" s="1"/>
      <c r="AA62" s="1"/>
    </row>
    <row r="63" spans="2:27">
      <c r="B63" s="199">
        <v>1816</v>
      </c>
      <c r="C63" s="199" t="s">
        <v>83</v>
      </c>
      <c r="D63" s="199">
        <v>1280</v>
      </c>
      <c r="E63" s="199">
        <f t="shared" si="3"/>
        <v>2752.688172043011</v>
      </c>
      <c r="F63" s="200">
        <f t="shared" si="4"/>
        <v>0.66861481694717573</v>
      </c>
      <c r="G63" s="201">
        <f t="shared" si="17"/>
        <v>818.58796783310265</v>
      </c>
      <c r="H63" s="201">
        <f t="shared" si="18"/>
        <v>380.64340504239271</v>
      </c>
      <c r="I63" s="201">
        <f t="shared" si="19"/>
        <v>333.41459709087343</v>
      </c>
      <c r="J63" s="202">
        <f t="shared" si="20"/>
        <v>155.03778764725612</v>
      </c>
      <c r="K63" s="201">
        <f t="shared" si="21"/>
        <v>290.5114449840629</v>
      </c>
      <c r="L63" s="202">
        <f t="shared" si="22"/>
        <v>135.08782191758925</v>
      </c>
      <c r="M63" s="203">
        <f t="shared" si="23"/>
        <v>515.731226959982</v>
      </c>
      <c r="N63" s="203">
        <f t="shared" si="24"/>
        <v>1795.731226959982</v>
      </c>
      <c r="O63" s="203">
        <f t="shared" si="25"/>
        <v>3861.7875848601766</v>
      </c>
      <c r="P63" s="204">
        <f t="shared" si="14"/>
        <v>0.93800977000013741</v>
      </c>
      <c r="Q63" s="205">
        <v>73.333990784724847</v>
      </c>
      <c r="R63" s="208">
        <f t="shared" si="15"/>
        <v>-5.2553663952627686E-2</v>
      </c>
      <c r="S63" s="208">
        <f t="shared" si="16"/>
        <v>-5.8666220959384903E-2</v>
      </c>
      <c r="T63" s="206">
        <v>465</v>
      </c>
      <c r="U63" s="207">
        <v>1351</v>
      </c>
      <c r="V63" s="207">
        <v>2924.2424242424245</v>
      </c>
      <c r="W63" s="15"/>
      <c r="Z63" s="1"/>
      <c r="AA63" s="1"/>
    </row>
    <row r="64" spans="2:27">
      <c r="B64" s="199">
        <v>1818</v>
      </c>
      <c r="C64" s="199" t="s">
        <v>56</v>
      </c>
      <c r="D64" s="199">
        <v>6444</v>
      </c>
      <c r="E64" s="199">
        <f t="shared" si="3"/>
        <v>3593.9765755716676</v>
      </c>
      <c r="F64" s="200">
        <f t="shared" si="4"/>
        <v>0.87295975424808891</v>
      </c>
      <c r="G64" s="201">
        <f t="shared" si="17"/>
        <v>313.81492571590871</v>
      </c>
      <c r="H64" s="201">
        <f t="shared" si="18"/>
        <v>562.67016180862424</v>
      </c>
      <c r="I64" s="201">
        <f t="shared" si="19"/>
        <v>38.963655855843669</v>
      </c>
      <c r="J64" s="202">
        <f t="shared" si="20"/>
        <v>69.86183494952769</v>
      </c>
      <c r="K64" s="201">
        <f t="shared" si="21"/>
        <v>-3.9394962509668545</v>
      </c>
      <c r="L64" s="202">
        <f t="shared" si="22"/>
        <v>-7.0635167779835699</v>
      </c>
      <c r="M64" s="203">
        <f t="shared" si="23"/>
        <v>555.60664503064072</v>
      </c>
      <c r="N64" s="203">
        <f t="shared" si="24"/>
        <v>6999.6066450306407</v>
      </c>
      <c r="O64" s="203">
        <f t="shared" si="25"/>
        <v>3903.8520050366096</v>
      </c>
      <c r="P64" s="204">
        <f t="shared" si="14"/>
        <v>0.94822701686518307</v>
      </c>
      <c r="Q64" s="205">
        <v>283.60768881121714</v>
      </c>
      <c r="R64" s="208">
        <f t="shared" si="15"/>
        <v>0.10816852966466037</v>
      </c>
      <c r="S64" s="208">
        <f t="shared" si="16"/>
        <v>9.8279686120524928E-2</v>
      </c>
      <c r="T64" s="206">
        <v>1793</v>
      </c>
      <c r="U64" s="207">
        <v>5815</v>
      </c>
      <c r="V64" s="207">
        <v>3272.3691615081602</v>
      </c>
      <c r="W64" s="15"/>
      <c r="Z64" s="1"/>
      <c r="AA64" s="1"/>
    </row>
    <row r="65" spans="2:27">
      <c r="B65" s="199">
        <v>1820</v>
      </c>
      <c r="C65" s="199" t="s">
        <v>84</v>
      </c>
      <c r="D65" s="199">
        <v>25770</v>
      </c>
      <c r="E65" s="199">
        <f t="shared" si="3"/>
        <v>3485.2583175547738</v>
      </c>
      <c r="F65" s="200">
        <f t="shared" si="4"/>
        <v>0.84655260834575041</v>
      </c>
      <c r="G65" s="201">
        <f t="shared" si="17"/>
        <v>379.04588052604493</v>
      </c>
      <c r="H65" s="201">
        <f t="shared" si="18"/>
        <v>2802.6652406095759</v>
      </c>
      <c r="I65" s="201">
        <f t="shared" si="19"/>
        <v>77.015046161756473</v>
      </c>
      <c r="J65" s="202">
        <f t="shared" si="20"/>
        <v>569.44925132002743</v>
      </c>
      <c r="K65" s="201">
        <f t="shared" si="21"/>
        <v>34.11189405494595</v>
      </c>
      <c r="L65" s="202">
        <f t="shared" si="22"/>
        <v>252.22334464227035</v>
      </c>
      <c r="M65" s="203">
        <f t="shared" si="23"/>
        <v>3054.8885852518461</v>
      </c>
      <c r="N65" s="203">
        <f t="shared" si="24"/>
        <v>28824.888585251847</v>
      </c>
      <c r="O65" s="203">
        <f t="shared" si="25"/>
        <v>3898.4160921357648</v>
      </c>
      <c r="P65" s="204">
        <f t="shared" si="14"/>
        <v>0.94690665957006614</v>
      </c>
      <c r="Q65" s="205">
        <v>810.2356513166792</v>
      </c>
      <c r="R65" s="208">
        <f t="shared" si="15"/>
        <v>-2.2069926820768963E-3</v>
      </c>
      <c r="S65" s="208">
        <f t="shared" si="16"/>
        <v>4.9451616846866719E-3</v>
      </c>
      <c r="T65" s="206">
        <v>7394</v>
      </c>
      <c r="U65" s="207">
        <v>25827</v>
      </c>
      <c r="V65" s="207">
        <v>3468.1079629380956</v>
      </c>
      <c r="W65" s="15"/>
      <c r="Z65" s="1"/>
      <c r="AA65" s="1"/>
    </row>
    <row r="66" spans="2:27">
      <c r="B66" s="199">
        <v>1822</v>
      </c>
      <c r="C66" s="199" t="s">
        <v>85</v>
      </c>
      <c r="D66" s="199">
        <v>6464</v>
      </c>
      <c r="E66" s="199">
        <f t="shared" si="3"/>
        <v>2837.5768217734858</v>
      </c>
      <c r="F66" s="200">
        <f t="shared" si="4"/>
        <v>0.68923386474811477</v>
      </c>
      <c r="G66" s="201">
        <f t="shared" si="17"/>
        <v>767.65477799481778</v>
      </c>
      <c r="H66" s="201">
        <f t="shared" si="18"/>
        <v>1748.7175842721949</v>
      </c>
      <c r="I66" s="201">
        <f t="shared" si="19"/>
        <v>303.7035696852073</v>
      </c>
      <c r="J66" s="202">
        <f t="shared" si="20"/>
        <v>691.8367317429022</v>
      </c>
      <c r="K66" s="201">
        <f t="shared" si="21"/>
        <v>260.80041757839678</v>
      </c>
      <c r="L66" s="202">
        <f t="shared" si="22"/>
        <v>594.10335124358789</v>
      </c>
      <c r="M66" s="203">
        <f t="shared" si="23"/>
        <v>2342.8209355157828</v>
      </c>
      <c r="N66" s="203">
        <f t="shared" si="24"/>
        <v>8806.8209355157833</v>
      </c>
      <c r="O66" s="203">
        <f t="shared" si="25"/>
        <v>3866.0320173467003</v>
      </c>
      <c r="P66" s="204">
        <f t="shared" si="14"/>
        <v>0.93904072239018432</v>
      </c>
      <c r="Q66" s="205">
        <v>186.72135700559784</v>
      </c>
      <c r="R66" s="208">
        <f t="shared" si="15"/>
        <v>1.3324972566232952E-2</v>
      </c>
      <c r="S66" s="208">
        <f t="shared" si="16"/>
        <v>2.0442268247119665E-2</v>
      </c>
      <c r="T66" s="206">
        <v>2278</v>
      </c>
      <c r="U66" s="207">
        <v>6379</v>
      </c>
      <c r="V66" s="207">
        <v>2780.7323452484743</v>
      </c>
      <c r="W66" s="15"/>
      <c r="Z66" s="1"/>
      <c r="AA66" s="1"/>
    </row>
    <row r="67" spans="2:27">
      <c r="B67" s="199">
        <v>1824</v>
      </c>
      <c r="C67" s="199" t="s">
        <v>86</v>
      </c>
      <c r="D67" s="199">
        <v>46276</v>
      </c>
      <c r="E67" s="199">
        <f t="shared" si="3"/>
        <v>3487.7901718420258</v>
      </c>
      <c r="F67" s="200">
        <f t="shared" si="4"/>
        <v>0.84716758366623923</v>
      </c>
      <c r="G67" s="201">
        <f t="shared" si="17"/>
        <v>377.52676795369376</v>
      </c>
      <c r="H67" s="201">
        <f t="shared" si="18"/>
        <v>5009.0251572096086</v>
      </c>
      <c r="I67" s="201">
        <f t="shared" si="19"/>
        <v>76.128897161218305</v>
      </c>
      <c r="J67" s="202">
        <f t="shared" si="20"/>
        <v>1010.0782075350445</v>
      </c>
      <c r="K67" s="201">
        <f t="shared" si="21"/>
        <v>33.225745054407781</v>
      </c>
      <c r="L67" s="202">
        <f t="shared" si="22"/>
        <v>440.83918538188243</v>
      </c>
      <c r="M67" s="203">
        <f t="shared" si="23"/>
        <v>5449.8643425914906</v>
      </c>
      <c r="N67" s="203">
        <f t="shared" si="24"/>
        <v>51725.864342591492</v>
      </c>
      <c r="O67" s="203">
        <f t="shared" si="25"/>
        <v>3898.5426848501274</v>
      </c>
      <c r="P67" s="204">
        <f t="shared" si="14"/>
        <v>0.94693740833609052</v>
      </c>
      <c r="Q67" s="205">
        <v>340.21987039081614</v>
      </c>
      <c r="R67" s="208">
        <f t="shared" si="15"/>
        <v>-5.6725397507520411E-3</v>
      </c>
      <c r="S67" s="208">
        <f t="shared" si="16"/>
        <v>-4.923122008628756E-3</v>
      </c>
      <c r="T67" s="206">
        <v>13268</v>
      </c>
      <c r="U67" s="207">
        <v>46540</v>
      </c>
      <c r="V67" s="207">
        <v>3505.0459406537129</v>
      </c>
      <c r="W67" s="15"/>
      <c r="Z67" s="1"/>
      <c r="AA67" s="1"/>
    </row>
    <row r="68" spans="2:27">
      <c r="B68" s="199">
        <v>1825</v>
      </c>
      <c r="C68" s="199" t="s">
        <v>87</v>
      </c>
      <c r="D68" s="199">
        <v>5279</v>
      </c>
      <c r="E68" s="199">
        <f t="shared" si="3"/>
        <v>3633.1727460426705</v>
      </c>
      <c r="F68" s="200">
        <f t="shared" si="4"/>
        <v>0.88248031695136431</v>
      </c>
      <c r="G68" s="201">
        <f t="shared" si="17"/>
        <v>290.29722343330695</v>
      </c>
      <c r="H68" s="201">
        <f t="shared" si="18"/>
        <v>421.80186564859497</v>
      </c>
      <c r="I68" s="201">
        <f t="shared" si="19"/>
        <v>25.244996190992651</v>
      </c>
      <c r="J68" s="202">
        <f t="shared" si="20"/>
        <v>36.680979465512323</v>
      </c>
      <c r="K68" s="201">
        <f t="shared" si="21"/>
        <v>-17.658155915817872</v>
      </c>
      <c r="L68" s="202">
        <f t="shared" si="22"/>
        <v>-25.657300545683366</v>
      </c>
      <c r="M68" s="203">
        <f t="shared" si="23"/>
        <v>396.1445651029116</v>
      </c>
      <c r="N68" s="203">
        <f t="shared" si="24"/>
        <v>5675.1445651029117</v>
      </c>
      <c r="O68" s="203">
        <f t="shared" si="25"/>
        <v>3905.8118135601594</v>
      </c>
      <c r="P68" s="204">
        <f t="shared" si="14"/>
        <v>0.94870304500034675</v>
      </c>
      <c r="Q68" s="205">
        <v>-931.75507825762338</v>
      </c>
      <c r="R68" s="208">
        <f t="shared" si="15"/>
        <v>-3.4917733089579524E-2</v>
      </c>
      <c r="S68" s="208">
        <f t="shared" si="16"/>
        <v>-1.5655939737616434E-2</v>
      </c>
      <c r="T68" s="206">
        <v>1453</v>
      </c>
      <c r="U68" s="207">
        <v>5470</v>
      </c>
      <c r="V68" s="207">
        <v>3690.9581646423749</v>
      </c>
      <c r="W68" s="15"/>
      <c r="Z68" s="1"/>
      <c r="AA68" s="1"/>
    </row>
    <row r="69" spans="2:27">
      <c r="B69" s="199">
        <v>1826</v>
      </c>
      <c r="C69" s="199" t="s">
        <v>88</v>
      </c>
      <c r="D69" s="199">
        <v>4780</v>
      </c>
      <c r="E69" s="199">
        <f t="shared" si="3"/>
        <v>3772.691397000789</v>
      </c>
      <c r="F69" s="200">
        <f t="shared" si="4"/>
        <v>0.91636873127249852</v>
      </c>
      <c r="G69" s="201">
        <f t="shared" si="17"/>
        <v>206.58603285843583</v>
      </c>
      <c r="H69" s="201">
        <f t="shared" si="18"/>
        <v>261.74450363163817</v>
      </c>
      <c r="I69" s="201">
        <f t="shared" si="19"/>
        <v>0</v>
      </c>
      <c r="J69" s="202">
        <f t="shared" si="20"/>
        <v>0</v>
      </c>
      <c r="K69" s="201">
        <f t="shared" si="21"/>
        <v>-42.903152106810523</v>
      </c>
      <c r="L69" s="202">
        <f t="shared" si="22"/>
        <v>-54.358293719328934</v>
      </c>
      <c r="M69" s="203">
        <f t="shared" si="23"/>
        <v>207.38620991230923</v>
      </c>
      <c r="N69" s="203">
        <f t="shared" si="24"/>
        <v>4987.3862099123089</v>
      </c>
      <c r="O69" s="203">
        <f t="shared" si="25"/>
        <v>3936.3742777524144</v>
      </c>
      <c r="P69" s="204">
        <f t="shared" si="14"/>
        <v>0.95612652166177803</v>
      </c>
      <c r="Q69" s="205">
        <v>-1122.5345389781226</v>
      </c>
      <c r="R69" s="208">
        <f t="shared" si="15"/>
        <v>-5.4401582591493573E-2</v>
      </c>
      <c r="S69" s="208">
        <f t="shared" si="16"/>
        <v>-3.2011722668640261E-2</v>
      </c>
      <c r="T69" s="206">
        <v>1267</v>
      </c>
      <c r="U69" s="207">
        <v>5055</v>
      </c>
      <c r="V69" s="207">
        <v>3897.4556669236699</v>
      </c>
      <c r="W69" s="15"/>
      <c r="Z69" s="1"/>
      <c r="AA69" s="1"/>
    </row>
    <row r="70" spans="2:27">
      <c r="B70" s="199">
        <v>1827</v>
      </c>
      <c r="C70" s="199" t="s">
        <v>89</v>
      </c>
      <c r="D70" s="199">
        <v>4901</v>
      </c>
      <c r="E70" s="199">
        <f t="shared" si="3"/>
        <v>3574.7629467541938</v>
      </c>
      <c r="F70" s="200">
        <f t="shared" si="4"/>
        <v>0.86829285552517554</v>
      </c>
      <c r="G70" s="201">
        <f t="shared" si="17"/>
        <v>325.34310300639299</v>
      </c>
      <c r="H70" s="201">
        <f t="shared" si="18"/>
        <v>446.04539422176481</v>
      </c>
      <c r="I70" s="201">
        <f t="shared" si="19"/>
        <v>45.688425941959508</v>
      </c>
      <c r="J70" s="202">
        <f t="shared" si="20"/>
        <v>62.638831966426487</v>
      </c>
      <c r="K70" s="201">
        <f t="shared" si="21"/>
        <v>2.7852738351489847</v>
      </c>
      <c r="L70" s="202">
        <f t="shared" si="22"/>
        <v>3.8186104279892579</v>
      </c>
      <c r="M70" s="203">
        <f t="shared" si="23"/>
        <v>449.86400464975407</v>
      </c>
      <c r="N70" s="203">
        <f t="shared" si="24"/>
        <v>5350.864004649754</v>
      </c>
      <c r="O70" s="203">
        <f t="shared" si="25"/>
        <v>3902.8913235957357</v>
      </c>
      <c r="P70" s="204">
        <f t="shared" si="14"/>
        <v>0.94799367192903738</v>
      </c>
      <c r="Q70" s="205">
        <v>39.682476055608731</v>
      </c>
      <c r="R70" s="208">
        <f t="shared" si="15"/>
        <v>2.7678758649612077E-2</v>
      </c>
      <c r="S70" s="208">
        <f t="shared" si="16"/>
        <v>2.7678758649611977E-2</v>
      </c>
      <c r="T70" s="206">
        <v>1371</v>
      </c>
      <c r="U70" s="207">
        <v>4769</v>
      </c>
      <c r="V70" s="207">
        <v>3478.4828592268418</v>
      </c>
      <c r="W70" s="15"/>
      <c r="Z70" s="1"/>
      <c r="AA70" s="1"/>
    </row>
    <row r="71" spans="2:27">
      <c r="B71" s="199">
        <v>1828</v>
      </c>
      <c r="C71" s="199" t="s">
        <v>90</v>
      </c>
      <c r="D71" s="199">
        <v>5176</v>
      </c>
      <c r="E71" s="199">
        <f t="shared" si="3"/>
        <v>3042.9159318048205</v>
      </c>
      <c r="F71" s="200">
        <f t="shared" si="4"/>
        <v>0.73910975438213744</v>
      </c>
      <c r="G71" s="201">
        <f t="shared" si="17"/>
        <v>644.45131197601688</v>
      </c>
      <c r="H71" s="201">
        <f t="shared" si="18"/>
        <v>1096.2116816712048</v>
      </c>
      <c r="I71" s="201">
        <f t="shared" si="19"/>
        <v>231.83488117424014</v>
      </c>
      <c r="J71" s="202">
        <f t="shared" si="20"/>
        <v>394.35113287738244</v>
      </c>
      <c r="K71" s="201">
        <f t="shared" si="21"/>
        <v>188.93172906742961</v>
      </c>
      <c r="L71" s="202">
        <f t="shared" si="22"/>
        <v>321.37287114369775</v>
      </c>
      <c r="M71" s="203">
        <f t="shared" si="23"/>
        <v>1417.5845528149025</v>
      </c>
      <c r="N71" s="203">
        <f t="shared" si="24"/>
        <v>6593.5845528149021</v>
      </c>
      <c r="O71" s="203">
        <f t="shared" si="25"/>
        <v>3876.2989728482671</v>
      </c>
      <c r="P71" s="204">
        <f t="shared" si="14"/>
        <v>0.9415345168718855</v>
      </c>
      <c r="Q71" s="205">
        <v>282.06305016089709</v>
      </c>
      <c r="R71" s="208">
        <f t="shared" si="15"/>
        <v>-8.6641962237515441E-2</v>
      </c>
      <c r="S71" s="208">
        <f t="shared" si="16"/>
        <v>-5.442474750162541E-2</v>
      </c>
      <c r="T71" s="206">
        <v>1701</v>
      </c>
      <c r="U71" s="207">
        <v>5667</v>
      </c>
      <c r="V71" s="207">
        <v>3218.0579216354345</v>
      </c>
      <c r="W71" s="15"/>
      <c r="Z71" s="1"/>
      <c r="AA71" s="1"/>
    </row>
    <row r="72" spans="2:27">
      <c r="B72" s="199">
        <v>1832</v>
      </c>
      <c r="C72" s="199" t="s">
        <v>91</v>
      </c>
      <c r="D72" s="199">
        <v>29755</v>
      </c>
      <c r="E72" s="199">
        <f t="shared" ref="E72:E135" si="26">D72/T72*1000</f>
        <v>6719.73803071364</v>
      </c>
      <c r="F72" s="200">
        <f t="shared" ref="F72:F135" si="27">E72/E$363</f>
        <v>1.6321922907831543</v>
      </c>
      <c r="G72" s="201">
        <f t="shared" si="17"/>
        <v>-1561.6419473692747</v>
      </c>
      <c r="H72" s="201">
        <f t="shared" si="18"/>
        <v>-6914.9505429511482</v>
      </c>
      <c r="I72" s="201">
        <f t="shared" si="19"/>
        <v>0</v>
      </c>
      <c r="J72" s="202">
        <f t="shared" si="20"/>
        <v>0</v>
      </c>
      <c r="K72" s="201">
        <f t="shared" si="21"/>
        <v>-42.903152106810523</v>
      </c>
      <c r="L72" s="202">
        <f t="shared" si="22"/>
        <v>-189.975157528957</v>
      </c>
      <c r="M72" s="203">
        <f t="shared" si="23"/>
        <v>-7104.9257004801057</v>
      </c>
      <c r="N72" s="203">
        <f t="shared" si="24"/>
        <v>22650.074299519896</v>
      </c>
      <c r="O72" s="203">
        <f t="shared" si="25"/>
        <v>5115.192931237556</v>
      </c>
      <c r="P72" s="204">
        <f t="shared" ref="P72:P135" si="28">O72/O$363</f>
        <v>1.2424559454660407</v>
      </c>
      <c r="Q72" s="205">
        <v>-10298.853897865136</v>
      </c>
      <c r="R72" s="208">
        <f t="shared" ref="R72:R135" si="29">(D72-U72)/U72</f>
        <v>5.6781694663196672E-3</v>
      </c>
      <c r="S72" s="208">
        <f t="shared" ref="S72:S135" si="30">(E72-V72)/V72</f>
        <v>1.1583235502029729E-2</v>
      </c>
      <c r="T72" s="206">
        <v>4428</v>
      </c>
      <c r="U72" s="207">
        <v>29587</v>
      </c>
      <c r="V72" s="207">
        <v>6642.7929950606194</v>
      </c>
      <c r="W72" s="15"/>
      <c r="Z72" s="1"/>
      <c r="AA72" s="1"/>
    </row>
    <row r="73" spans="2:27">
      <c r="B73" s="199">
        <v>1833</v>
      </c>
      <c r="C73" s="199" t="s">
        <v>92</v>
      </c>
      <c r="D73" s="199">
        <v>106425</v>
      </c>
      <c r="E73" s="199">
        <f t="shared" si="26"/>
        <v>4080.243836981942</v>
      </c>
      <c r="F73" s="200">
        <f t="shared" si="27"/>
        <v>0.99107175083284227</v>
      </c>
      <c r="G73" s="201">
        <f t="shared" si="17"/>
        <v>22.05456886974407</v>
      </c>
      <c r="H73" s="201">
        <f t="shared" si="18"/>
        <v>575.24931982953467</v>
      </c>
      <c r="I73" s="201">
        <f t="shared" si="19"/>
        <v>0</v>
      </c>
      <c r="J73" s="202">
        <f t="shared" si="20"/>
        <v>0</v>
      </c>
      <c r="K73" s="201">
        <f t="shared" si="21"/>
        <v>-42.903152106810523</v>
      </c>
      <c r="L73" s="202">
        <f t="shared" si="22"/>
        <v>-1119.0429164019388</v>
      </c>
      <c r="M73" s="203">
        <f t="shared" si="23"/>
        <v>-543.79359657240411</v>
      </c>
      <c r="N73" s="203">
        <f t="shared" si="24"/>
        <v>105881.2064034276</v>
      </c>
      <c r="O73" s="203">
        <f t="shared" si="25"/>
        <v>4059.3952537448763</v>
      </c>
      <c r="P73" s="204">
        <f t="shared" si="28"/>
        <v>0.98600772948591575</v>
      </c>
      <c r="Q73" s="205">
        <v>-6454.7903947643044</v>
      </c>
      <c r="R73" s="208">
        <f t="shared" si="29"/>
        <v>-2.2538781583225417E-2</v>
      </c>
      <c r="S73" s="208">
        <f t="shared" si="30"/>
        <v>-1.875380351091414E-2</v>
      </c>
      <c r="T73" s="206">
        <v>26083</v>
      </c>
      <c r="U73" s="207">
        <v>108879</v>
      </c>
      <c r="V73" s="207">
        <v>4158.2263978001829</v>
      </c>
      <c r="W73" s="15"/>
      <c r="Z73" s="1"/>
      <c r="AA73" s="1"/>
    </row>
    <row r="74" spans="2:27">
      <c r="B74" s="199">
        <v>1834</v>
      </c>
      <c r="C74" s="199" t="s">
        <v>93</v>
      </c>
      <c r="D74" s="199">
        <v>8438</v>
      </c>
      <c r="E74" s="199">
        <f t="shared" si="26"/>
        <v>4497.867803837953</v>
      </c>
      <c r="F74" s="200">
        <f t="shared" si="27"/>
        <v>1.0925106188412532</v>
      </c>
      <c r="G74" s="201">
        <f t="shared" si="17"/>
        <v>-228.51981124386256</v>
      </c>
      <c r="H74" s="201">
        <f t="shared" si="18"/>
        <v>-428.70316589348619</v>
      </c>
      <c r="I74" s="201">
        <f t="shared" si="19"/>
        <v>0</v>
      </c>
      <c r="J74" s="202">
        <f t="shared" si="20"/>
        <v>0</v>
      </c>
      <c r="K74" s="201">
        <f t="shared" si="21"/>
        <v>-42.903152106810523</v>
      </c>
      <c r="L74" s="202">
        <f t="shared" si="22"/>
        <v>-80.486313352376541</v>
      </c>
      <c r="M74" s="203">
        <f t="shared" si="23"/>
        <v>-509.18947924586274</v>
      </c>
      <c r="N74" s="203">
        <f t="shared" si="24"/>
        <v>7928.8105207541375</v>
      </c>
      <c r="O74" s="203">
        <f t="shared" si="25"/>
        <v>4226.4448404872801</v>
      </c>
      <c r="P74" s="204">
        <f t="shared" si="28"/>
        <v>1.02658327668928</v>
      </c>
      <c r="Q74" s="205">
        <v>183.11813822896187</v>
      </c>
      <c r="R74" s="208">
        <f t="shared" si="29"/>
        <v>7.394679903270969E-2</v>
      </c>
      <c r="S74" s="208">
        <f t="shared" si="30"/>
        <v>8.1961327383699878E-2</v>
      </c>
      <c r="T74" s="206">
        <v>1876</v>
      </c>
      <c r="U74" s="207">
        <v>7857</v>
      </c>
      <c r="V74" s="207">
        <v>4157.1428571428578</v>
      </c>
      <c r="W74" s="15"/>
      <c r="Z74" s="1"/>
      <c r="AA74" s="1"/>
    </row>
    <row r="75" spans="2:27">
      <c r="B75" s="199">
        <v>1835</v>
      </c>
      <c r="C75" s="199" t="s">
        <v>94</v>
      </c>
      <c r="D75" s="199">
        <v>1920</v>
      </c>
      <c r="E75" s="199">
        <f t="shared" si="26"/>
        <v>4343.8914027149322</v>
      </c>
      <c r="F75" s="200">
        <f t="shared" si="27"/>
        <v>1.0551104860195815</v>
      </c>
      <c r="G75" s="201">
        <f t="shared" si="17"/>
        <v>-136.13397057005002</v>
      </c>
      <c r="H75" s="201">
        <f t="shared" si="18"/>
        <v>-60.17121499196211</v>
      </c>
      <c r="I75" s="201">
        <f t="shared" si="19"/>
        <v>0</v>
      </c>
      <c r="J75" s="202">
        <f t="shared" si="20"/>
        <v>0</v>
      </c>
      <c r="K75" s="201">
        <f t="shared" si="21"/>
        <v>-42.903152106810523</v>
      </c>
      <c r="L75" s="202">
        <f t="shared" si="22"/>
        <v>-18.963193231210251</v>
      </c>
      <c r="M75" s="203">
        <f t="shared" si="23"/>
        <v>-79.134408223172358</v>
      </c>
      <c r="N75" s="203">
        <f t="shared" si="24"/>
        <v>1840.8655917768276</v>
      </c>
      <c r="O75" s="203">
        <f t="shared" si="25"/>
        <v>4164.8542800380719</v>
      </c>
      <c r="P75" s="204">
        <f t="shared" si="28"/>
        <v>1.0116232235606113</v>
      </c>
      <c r="Q75" s="205">
        <v>48.770478196802287</v>
      </c>
      <c r="R75" s="208">
        <f t="shared" si="29"/>
        <v>0.1394658753709199</v>
      </c>
      <c r="S75" s="208">
        <f t="shared" si="30"/>
        <v>0.12142003571572445</v>
      </c>
      <c r="T75" s="206">
        <v>442</v>
      </c>
      <c r="U75" s="207">
        <v>1685</v>
      </c>
      <c r="V75" s="207">
        <v>3873.5632183908042</v>
      </c>
      <c r="W75" s="15"/>
      <c r="Z75" s="1"/>
      <c r="AA75" s="1"/>
    </row>
    <row r="76" spans="2:27">
      <c r="B76" s="199">
        <v>1836</v>
      </c>
      <c r="C76" s="199" t="s">
        <v>95</v>
      </c>
      <c r="D76" s="199">
        <v>4671</v>
      </c>
      <c r="E76" s="199">
        <f t="shared" si="26"/>
        <v>3873.1343283582091</v>
      </c>
      <c r="F76" s="200">
        <f t="shared" si="27"/>
        <v>0.94076583983177842</v>
      </c>
      <c r="G76" s="201">
        <f t="shared" si="17"/>
        <v>146.32027404398377</v>
      </c>
      <c r="H76" s="201">
        <f t="shared" si="18"/>
        <v>176.46225049704444</v>
      </c>
      <c r="I76" s="201">
        <f t="shared" si="19"/>
        <v>0</v>
      </c>
      <c r="J76" s="202">
        <f t="shared" si="20"/>
        <v>0</v>
      </c>
      <c r="K76" s="201">
        <f t="shared" si="21"/>
        <v>-42.903152106810523</v>
      </c>
      <c r="L76" s="202">
        <f t="shared" si="22"/>
        <v>-51.741201440813491</v>
      </c>
      <c r="M76" s="203">
        <f t="shared" si="23"/>
        <v>124.72104905623095</v>
      </c>
      <c r="N76" s="203">
        <f t="shared" si="24"/>
        <v>4795.7210490562311</v>
      </c>
      <c r="O76" s="203">
        <f t="shared" si="25"/>
        <v>3976.5514502953824</v>
      </c>
      <c r="P76" s="204">
        <f t="shared" si="28"/>
        <v>0.96588536508549006</v>
      </c>
      <c r="Q76" s="205">
        <v>-352.19049250798435</v>
      </c>
      <c r="R76" s="208">
        <f t="shared" si="29"/>
        <v>3.478068232166593E-2</v>
      </c>
      <c r="S76" s="208">
        <f t="shared" si="30"/>
        <v>4.0786872020050519E-2</v>
      </c>
      <c r="T76" s="206">
        <v>1206</v>
      </c>
      <c r="U76" s="207">
        <v>4514</v>
      </c>
      <c r="V76" s="207">
        <v>3721.3520197856551</v>
      </c>
      <c r="W76" s="15"/>
      <c r="Z76" s="1"/>
      <c r="AA76" s="1"/>
    </row>
    <row r="77" spans="2:27">
      <c r="B77" s="199">
        <v>1837</v>
      </c>
      <c r="C77" s="199" t="s">
        <v>96</v>
      </c>
      <c r="D77" s="199">
        <v>34603</v>
      </c>
      <c r="E77" s="199">
        <f t="shared" si="26"/>
        <v>5539.1387866175764</v>
      </c>
      <c r="F77" s="200">
        <f t="shared" si="27"/>
        <v>1.345430370019203</v>
      </c>
      <c r="G77" s="201">
        <f t="shared" si="17"/>
        <v>-853.28240091163661</v>
      </c>
      <c r="H77" s="201">
        <f t="shared" si="18"/>
        <v>-5330.4551584949941</v>
      </c>
      <c r="I77" s="201">
        <f t="shared" si="19"/>
        <v>0</v>
      </c>
      <c r="J77" s="202">
        <f t="shared" si="20"/>
        <v>0</v>
      </c>
      <c r="K77" s="201">
        <f t="shared" si="21"/>
        <v>-42.903152106810523</v>
      </c>
      <c r="L77" s="202">
        <f t="shared" si="22"/>
        <v>-268.01599121124536</v>
      </c>
      <c r="M77" s="203">
        <f t="shared" si="23"/>
        <v>-5598.4711497062399</v>
      </c>
      <c r="N77" s="203">
        <f t="shared" si="24"/>
        <v>29004.528850293762</v>
      </c>
      <c r="O77" s="203">
        <f t="shared" si="25"/>
        <v>4642.9532335991298</v>
      </c>
      <c r="P77" s="204">
        <f t="shared" si="28"/>
        <v>1.12775117716046</v>
      </c>
      <c r="Q77" s="205">
        <v>-5949.5824043089951</v>
      </c>
      <c r="R77" s="208">
        <f t="shared" si="29"/>
        <v>-2.6516789162703558E-3</v>
      </c>
      <c r="S77" s="208">
        <f t="shared" si="30"/>
        <v>3.8940680285725728E-3</v>
      </c>
      <c r="T77" s="206">
        <v>6247</v>
      </c>
      <c r="U77" s="207">
        <v>34695</v>
      </c>
      <c r="V77" s="207">
        <v>5517.6526717557244</v>
      </c>
      <c r="W77" s="15"/>
      <c r="Z77" s="1"/>
      <c r="AA77" s="1"/>
    </row>
    <row r="78" spans="2:27">
      <c r="B78" s="199">
        <v>1838</v>
      </c>
      <c r="C78" s="199" t="s">
        <v>97</v>
      </c>
      <c r="D78" s="199">
        <v>8618</v>
      </c>
      <c r="E78" s="199">
        <f t="shared" si="26"/>
        <v>4488.5416666666661</v>
      </c>
      <c r="F78" s="200">
        <f t="shared" si="27"/>
        <v>1.0902453446409517</v>
      </c>
      <c r="G78" s="201">
        <f t="shared" si="17"/>
        <v>-222.92412894109037</v>
      </c>
      <c r="H78" s="201">
        <f t="shared" si="18"/>
        <v>-428.01432756689354</v>
      </c>
      <c r="I78" s="201">
        <f t="shared" si="19"/>
        <v>0</v>
      </c>
      <c r="J78" s="202">
        <f t="shared" si="20"/>
        <v>0</v>
      </c>
      <c r="K78" s="201">
        <f t="shared" si="21"/>
        <v>-42.903152106810523</v>
      </c>
      <c r="L78" s="202">
        <f t="shared" si="22"/>
        <v>-82.374052045076212</v>
      </c>
      <c r="M78" s="203">
        <f t="shared" si="23"/>
        <v>-510.38837961196975</v>
      </c>
      <c r="N78" s="203">
        <f t="shared" si="24"/>
        <v>8107.6116203880301</v>
      </c>
      <c r="O78" s="203">
        <f t="shared" si="25"/>
        <v>4222.7143856187658</v>
      </c>
      <c r="P78" s="204">
        <f t="shared" si="28"/>
        <v>1.0256771670091596</v>
      </c>
      <c r="Q78" s="205">
        <v>-918.80277414206489</v>
      </c>
      <c r="R78" s="208">
        <f t="shared" si="29"/>
        <v>1.8074424099232132E-2</v>
      </c>
      <c r="S78" s="208">
        <f t="shared" si="30"/>
        <v>3.3981836975782581E-2</v>
      </c>
      <c r="T78" s="206">
        <v>1920</v>
      </c>
      <c r="U78" s="207">
        <v>8465</v>
      </c>
      <c r="V78" s="207">
        <v>4341.0256410256407</v>
      </c>
      <c r="W78" s="15"/>
      <c r="Z78" s="1"/>
      <c r="AA78" s="1"/>
    </row>
    <row r="79" spans="2:27">
      <c r="B79" s="199">
        <v>1839</v>
      </c>
      <c r="C79" s="199" t="s">
        <v>98</v>
      </c>
      <c r="D79" s="199">
        <v>5943</v>
      </c>
      <c r="E79" s="199">
        <f t="shared" si="26"/>
        <v>5948.9489489489497</v>
      </c>
      <c r="F79" s="200">
        <f t="shared" si="27"/>
        <v>1.4449713022080168</v>
      </c>
      <c r="G79" s="201">
        <f t="shared" si="17"/>
        <v>-1099.1684983104606</v>
      </c>
      <c r="H79" s="201">
        <f t="shared" si="18"/>
        <v>-1098.0693298121503</v>
      </c>
      <c r="I79" s="201">
        <f t="shared" si="19"/>
        <v>0</v>
      </c>
      <c r="J79" s="202">
        <f t="shared" si="20"/>
        <v>0</v>
      </c>
      <c r="K79" s="201">
        <f t="shared" si="21"/>
        <v>-42.903152106810523</v>
      </c>
      <c r="L79" s="202">
        <f t="shared" si="22"/>
        <v>-42.860248954703714</v>
      </c>
      <c r="M79" s="203">
        <f t="shared" si="23"/>
        <v>-1140.9295787668541</v>
      </c>
      <c r="N79" s="203">
        <f t="shared" si="24"/>
        <v>4802.0704212331457</v>
      </c>
      <c r="O79" s="203">
        <f t="shared" si="25"/>
        <v>4806.8772985316773</v>
      </c>
      <c r="P79" s="204">
        <f t="shared" si="28"/>
        <v>1.167567550035985</v>
      </c>
      <c r="Q79" s="205">
        <v>-2315.1533184207938</v>
      </c>
      <c r="R79" s="208">
        <f t="shared" si="29"/>
        <v>-3.9126919967663702E-2</v>
      </c>
      <c r="S79" s="208">
        <f t="shared" si="30"/>
        <v>-2.1813891498612504E-2</v>
      </c>
      <c r="T79" s="206">
        <v>999</v>
      </c>
      <c r="U79" s="207">
        <v>6185</v>
      </c>
      <c r="V79" s="207">
        <v>6081.612586037365</v>
      </c>
      <c r="W79" s="15"/>
      <c r="Z79" s="1"/>
      <c r="AA79" s="1"/>
    </row>
    <row r="80" spans="2:27">
      <c r="B80" s="199">
        <v>1840</v>
      </c>
      <c r="C80" s="199" t="s">
        <v>99</v>
      </c>
      <c r="D80" s="199">
        <v>15409</v>
      </c>
      <c r="E80" s="199">
        <f t="shared" si="26"/>
        <v>3326.6407599309155</v>
      </c>
      <c r="F80" s="200">
        <f t="shared" si="27"/>
        <v>0.80802516076472919</v>
      </c>
      <c r="G80" s="201">
        <f t="shared" si="17"/>
        <v>474.21641510035994</v>
      </c>
      <c r="H80" s="201">
        <f t="shared" si="18"/>
        <v>2196.5704347448668</v>
      </c>
      <c r="I80" s="201">
        <f t="shared" si="19"/>
        <v>132.53119133010691</v>
      </c>
      <c r="J80" s="202">
        <f t="shared" si="20"/>
        <v>613.88447824105515</v>
      </c>
      <c r="K80" s="201">
        <f t="shared" si="21"/>
        <v>89.628039223296383</v>
      </c>
      <c r="L80" s="202">
        <f t="shared" si="22"/>
        <v>415.15707768230885</v>
      </c>
      <c r="M80" s="203">
        <f t="shared" si="23"/>
        <v>2611.7275124271755</v>
      </c>
      <c r="N80" s="203">
        <f t="shared" si="24"/>
        <v>18020.727512427176</v>
      </c>
      <c r="O80" s="203">
        <f t="shared" si="25"/>
        <v>3890.4852142545719</v>
      </c>
      <c r="P80" s="204">
        <f t="shared" si="28"/>
        <v>0.94498028719101512</v>
      </c>
      <c r="Q80" s="205">
        <v>308.11278562332063</v>
      </c>
      <c r="R80" s="208">
        <f t="shared" si="29"/>
        <v>1.5821741710066582E-2</v>
      </c>
      <c r="S80" s="208">
        <f t="shared" si="30"/>
        <v>2.4374644975760116E-2</v>
      </c>
      <c r="T80" s="206">
        <v>4632</v>
      </c>
      <c r="U80" s="207">
        <v>15169</v>
      </c>
      <c r="V80" s="207">
        <v>3247.4844786983517</v>
      </c>
      <c r="W80" s="15"/>
      <c r="Z80" s="1"/>
      <c r="AA80" s="1"/>
    </row>
    <row r="81" spans="2:29">
      <c r="B81" s="199">
        <v>1841</v>
      </c>
      <c r="C81" s="199" t="s">
        <v>100</v>
      </c>
      <c r="D81" s="199">
        <v>40747</v>
      </c>
      <c r="E81" s="199">
        <f t="shared" si="26"/>
        <v>4226.8672199170123</v>
      </c>
      <c r="F81" s="200">
        <f t="shared" si="27"/>
        <v>1.0266858706365205</v>
      </c>
      <c r="G81" s="201">
        <f t="shared" si="17"/>
        <v>-65.919460891298144</v>
      </c>
      <c r="H81" s="201">
        <f t="shared" si="18"/>
        <v>-635.46360299211415</v>
      </c>
      <c r="I81" s="201">
        <f t="shared" si="19"/>
        <v>0</v>
      </c>
      <c r="J81" s="202">
        <f t="shared" si="20"/>
        <v>0</v>
      </c>
      <c r="K81" s="201">
        <f t="shared" si="21"/>
        <v>-42.903152106810523</v>
      </c>
      <c r="L81" s="202">
        <f t="shared" si="22"/>
        <v>-413.58638630965345</v>
      </c>
      <c r="M81" s="203">
        <f t="shared" si="23"/>
        <v>-1049.0499893017677</v>
      </c>
      <c r="N81" s="203">
        <f t="shared" si="24"/>
        <v>39697.95001069823</v>
      </c>
      <c r="O81" s="203">
        <f t="shared" si="25"/>
        <v>4118.0446069189038</v>
      </c>
      <c r="P81" s="204">
        <f t="shared" si="28"/>
        <v>1.0002533774073867</v>
      </c>
      <c r="Q81" s="205">
        <v>-3231.522261838285</v>
      </c>
      <c r="R81" s="204">
        <f t="shared" si="29"/>
        <v>9.313616209655446E-3</v>
      </c>
      <c r="S81" s="204">
        <f t="shared" si="30"/>
        <v>1.9678973886497409E-2</v>
      </c>
      <c r="T81" s="206">
        <v>9640</v>
      </c>
      <c r="U81" s="207">
        <v>40371</v>
      </c>
      <c r="V81" s="207">
        <v>4145.2921244480949</v>
      </c>
      <c r="Z81" s="1"/>
      <c r="AA81" s="1"/>
    </row>
    <row r="82" spans="2:29">
      <c r="B82" s="199">
        <v>1845</v>
      </c>
      <c r="C82" s="199" t="s">
        <v>101</v>
      </c>
      <c r="D82" s="199">
        <v>14380</v>
      </c>
      <c r="E82" s="199">
        <f t="shared" si="26"/>
        <v>7520.9205020920499</v>
      </c>
      <c r="F82" s="200">
        <f t="shared" si="27"/>
        <v>1.8267956886116792</v>
      </c>
      <c r="G82" s="201">
        <f t="shared" si="17"/>
        <v>-2042.3514301963205</v>
      </c>
      <c r="H82" s="201">
        <f t="shared" si="18"/>
        <v>-3904.9759345353646</v>
      </c>
      <c r="I82" s="201">
        <f t="shared" si="19"/>
        <v>0</v>
      </c>
      <c r="J82" s="202">
        <f t="shared" si="20"/>
        <v>0</v>
      </c>
      <c r="K82" s="201">
        <f t="shared" si="21"/>
        <v>-42.903152106810523</v>
      </c>
      <c r="L82" s="202">
        <f t="shared" si="22"/>
        <v>-82.03082682822172</v>
      </c>
      <c r="M82" s="203">
        <f t="shared" si="23"/>
        <v>-3987.0067613635861</v>
      </c>
      <c r="N82" s="203">
        <f t="shared" si="24"/>
        <v>10392.993238636414</v>
      </c>
      <c r="O82" s="203">
        <f t="shared" si="25"/>
        <v>5435.6659197889203</v>
      </c>
      <c r="P82" s="204">
        <f t="shared" si="28"/>
        <v>1.3202973045974506</v>
      </c>
      <c r="Q82" s="205">
        <v>-4697.751095916472</v>
      </c>
      <c r="R82" s="204">
        <f t="shared" si="29"/>
        <v>2.5311942959001781E-2</v>
      </c>
      <c r="S82" s="204">
        <f t="shared" si="30"/>
        <v>3.2819457185688974E-2</v>
      </c>
      <c r="T82" s="206">
        <v>1912</v>
      </c>
      <c r="U82" s="207">
        <v>14025</v>
      </c>
      <c r="V82" s="207">
        <v>7281.931464174455</v>
      </c>
      <c r="Z82" s="1"/>
      <c r="AA82" s="1"/>
    </row>
    <row r="83" spans="2:29">
      <c r="B83" s="199">
        <v>1848</v>
      </c>
      <c r="C83" s="199" t="s">
        <v>102</v>
      </c>
      <c r="D83" s="199">
        <v>8559</v>
      </c>
      <c r="E83" s="199">
        <f t="shared" si="26"/>
        <v>3309.7447795823664</v>
      </c>
      <c r="F83" s="200">
        <f t="shared" si="27"/>
        <v>0.80392120779155107</v>
      </c>
      <c r="G83" s="201">
        <f t="shared" si="17"/>
        <v>484.35400330948937</v>
      </c>
      <c r="H83" s="201">
        <f t="shared" si="18"/>
        <v>1252.5394525583395</v>
      </c>
      <c r="I83" s="201">
        <f t="shared" si="19"/>
        <v>138.44478445209907</v>
      </c>
      <c r="J83" s="202">
        <f t="shared" si="20"/>
        <v>358.01821259312823</v>
      </c>
      <c r="K83" s="201">
        <f t="shared" si="21"/>
        <v>95.541632345288548</v>
      </c>
      <c r="L83" s="202">
        <f t="shared" si="22"/>
        <v>247.07066124491618</v>
      </c>
      <c r="M83" s="203">
        <f t="shared" si="23"/>
        <v>1499.6101138032557</v>
      </c>
      <c r="N83" s="203">
        <f t="shared" si="24"/>
        <v>10058.610113803255</v>
      </c>
      <c r="O83" s="203">
        <f t="shared" si="25"/>
        <v>3889.6404152371442</v>
      </c>
      <c r="P83" s="204">
        <f t="shared" si="28"/>
        <v>0.94477508954235612</v>
      </c>
      <c r="Q83" s="205">
        <v>322.31322617053524</v>
      </c>
      <c r="R83" s="204">
        <f t="shared" si="29"/>
        <v>-2.9261653623681525E-2</v>
      </c>
      <c r="S83" s="204">
        <f t="shared" si="30"/>
        <v>-2.1003245417850629E-2</v>
      </c>
      <c r="T83" s="206">
        <v>2586</v>
      </c>
      <c r="U83" s="207">
        <v>8817</v>
      </c>
      <c r="V83" s="207">
        <v>3380.7515337423315</v>
      </c>
      <c r="Z83" s="1"/>
      <c r="AA83" s="1"/>
    </row>
    <row r="84" spans="2:29">
      <c r="B84" s="199">
        <v>1851</v>
      </c>
      <c r="C84" s="199" t="s">
        <v>103</v>
      </c>
      <c r="D84" s="199">
        <v>6939</v>
      </c>
      <c r="E84" s="199">
        <f t="shared" si="26"/>
        <v>3464.3035446829758</v>
      </c>
      <c r="F84" s="200">
        <f t="shared" si="27"/>
        <v>0.8414627940434467</v>
      </c>
      <c r="G84" s="201">
        <f t="shared" si="17"/>
        <v>391.61874424912372</v>
      </c>
      <c r="H84" s="201">
        <f t="shared" si="18"/>
        <v>784.41234473099473</v>
      </c>
      <c r="I84" s="201">
        <f t="shared" si="19"/>
        <v>84.349216666885781</v>
      </c>
      <c r="J84" s="202">
        <f t="shared" si="20"/>
        <v>168.95148098377223</v>
      </c>
      <c r="K84" s="201">
        <f t="shared" si="21"/>
        <v>41.446064560075257</v>
      </c>
      <c r="L84" s="202">
        <f t="shared" si="22"/>
        <v>83.016467313830745</v>
      </c>
      <c r="M84" s="203">
        <f t="shared" si="23"/>
        <v>867.42881204482546</v>
      </c>
      <c r="N84" s="203">
        <f t="shared" si="24"/>
        <v>7806.4288120448255</v>
      </c>
      <c r="O84" s="203">
        <f t="shared" si="25"/>
        <v>3897.3683534921743</v>
      </c>
      <c r="P84" s="204">
        <f t="shared" si="28"/>
        <v>0.94665216885495074</v>
      </c>
      <c r="Q84" s="205">
        <v>275.91254525118973</v>
      </c>
      <c r="R84" s="204">
        <f t="shared" si="29"/>
        <v>4.1968162083936321E-3</v>
      </c>
      <c r="S84" s="204">
        <f t="shared" si="30"/>
        <v>1.9738554252557595E-2</v>
      </c>
      <c r="T84" s="206">
        <v>2003</v>
      </c>
      <c r="U84" s="207">
        <v>6910</v>
      </c>
      <c r="V84" s="207">
        <v>3397.2468043264503</v>
      </c>
      <c r="Z84" s="1"/>
      <c r="AA84" s="1"/>
    </row>
    <row r="85" spans="2:29">
      <c r="B85" s="199">
        <v>1853</v>
      </c>
      <c r="C85" s="199" t="s">
        <v>104</v>
      </c>
      <c r="D85" s="199">
        <v>4167</v>
      </c>
      <c r="E85" s="199">
        <f t="shared" si="26"/>
        <v>3147.2809667673719</v>
      </c>
      <c r="F85" s="200">
        <f t="shared" si="27"/>
        <v>0.76445952318482091</v>
      </c>
      <c r="G85" s="201">
        <f t="shared" si="17"/>
        <v>581.83229099848609</v>
      </c>
      <c r="H85" s="201">
        <f t="shared" si="18"/>
        <v>770.34595328199566</v>
      </c>
      <c r="I85" s="201">
        <f t="shared" si="19"/>
        <v>195.30711893734716</v>
      </c>
      <c r="J85" s="202">
        <f t="shared" si="20"/>
        <v>258.58662547304766</v>
      </c>
      <c r="K85" s="201">
        <f t="shared" si="21"/>
        <v>152.40396683053663</v>
      </c>
      <c r="L85" s="202">
        <f t="shared" si="22"/>
        <v>201.7828520836305</v>
      </c>
      <c r="M85" s="203">
        <f t="shared" si="23"/>
        <v>972.12880536562614</v>
      </c>
      <c r="N85" s="203">
        <f t="shared" si="24"/>
        <v>5139.1288053656262</v>
      </c>
      <c r="O85" s="203">
        <f t="shared" si="25"/>
        <v>3881.5172245963945</v>
      </c>
      <c r="P85" s="204">
        <f t="shared" si="28"/>
        <v>0.94280200531201963</v>
      </c>
      <c r="Q85" s="205">
        <v>-204.86612086241837</v>
      </c>
      <c r="R85" s="204">
        <f t="shared" si="29"/>
        <v>1.4115356534436603E-2</v>
      </c>
      <c r="S85" s="204">
        <f t="shared" si="30"/>
        <v>3.2498112242009575E-2</v>
      </c>
      <c r="T85" s="206">
        <v>1324</v>
      </c>
      <c r="U85" s="207">
        <v>4109</v>
      </c>
      <c r="V85" s="207">
        <v>3048.2195845697329</v>
      </c>
      <c r="Z85" s="1"/>
      <c r="AA85" s="1"/>
    </row>
    <row r="86" spans="2:29">
      <c r="B86" s="199">
        <v>1856</v>
      </c>
      <c r="C86" s="199" t="s">
        <v>105</v>
      </c>
      <c r="D86" s="199">
        <v>1521</v>
      </c>
      <c r="E86" s="199">
        <f t="shared" si="26"/>
        <v>3116.8032786885246</v>
      </c>
      <c r="F86" s="200">
        <f t="shared" si="27"/>
        <v>0.75705663823665503</v>
      </c>
      <c r="G86" s="201">
        <f t="shared" si="17"/>
        <v>600.11890384579442</v>
      </c>
      <c r="H86" s="201">
        <f t="shared" si="18"/>
        <v>292.85802507674771</v>
      </c>
      <c r="I86" s="201">
        <f t="shared" si="19"/>
        <v>205.97430976494368</v>
      </c>
      <c r="J86" s="202">
        <f t="shared" si="20"/>
        <v>100.51546316529252</v>
      </c>
      <c r="K86" s="201">
        <f t="shared" si="21"/>
        <v>163.07115765813316</v>
      </c>
      <c r="L86" s="202">
        <f t="shared" si="22"/>
        <v>79.578724937168985</v>
      </c>
      <c r="M86" s="203">
        <f t="shared" si="23"/>
        <v>372.43675001391671</v>
      </c>
      <c r="N86" s="203">
        <f t="shared" si="24"/>
        <v>1893.4367500139167</v>
      </c>
      <c r="O86" s="203">
        <f t="shared" si="25"/>
        <v>3879.9933401924523</v>
      </c>
      <c r="P86" s="204">
        <f t="shared" si="28"/>
        <v>0.9424318610646113</v>
      </c>
      <c r="Q86" s="205">
        <v>47.313091404184263</v>
      </c>
      <c r="R86" s="204">
        <f t="shared" si="29"/>
        <v>-0.18663101604278076</v>
      </c>
      <c r="S86" s="204">
        <f t="shared" si="30"/>
        <v>-0.16996361883054265</v>
      </c>
      <c r="T86" s="206">
        <v>488</v>
      </c>
      <c r="U86" s="207">
        <v>1870</v>
      </c>
      <c r="V86" s="207">
        <v>3755.0200803212851</v>
      </c>
      <c r="Z86" s="1"/>
      <c r="AA86" s="1"/>
    </row>
    <row r="87" spans="2:29">
      <c r="B87" s="199">
        <v>1857</v>
      </c>
      <c r="C87" s="199" t="s">
        <v>106</v>
      </c>
      <c r="D87" s="199">
        <v>3281</v>
      </c>
      <c r="E87" s="199">
        <f t="shared" si="26"/>
        <v>4700.5730659025785</v>
      </c>
      <c r="F87" s="200">
        <f t="shared" si="27"/>
        <v>1.1417467593769171</v>
      </c>
      <c r="G87" s="201">
        <f t="shared" si="17"/>
        <v>-350.14296848263785</v>
      </c>
      <c r="H87" s="201">
        <f t="shared" si="18"/>
        <v>-244.39979200088123</v>
      </c>
      <c r="I87" s="201">
        <f t="shared" si="19"/>
        <v>0</v>
      </c>
      <c r="J87" s="202">
        <f t="shared" si="20"/>
        <v>0</v>
      </c>
      <c r="K87" s="201">
        <f t="shared" si="21"/>
        <v>-42.903152106810523</v>
      </c>
      <c r="L87" s="202">
        <f t="shared" si="22"/>
        <v>-29.946400170553744</v>
      </c>
      <c r="M87" s="203">
        <f t="shared" si="23"/>
        <v>-274.34619217143495</v>
      </c>
      <c r="N87" s="203">
        <f t="shared" si="24"/>
        <v>3006.6538078285648</v>
      </c>
      <c r="O87" s="203">
        <f t="shared" si="25"/>
        <v>4307.5269453131305</v>
      </c>
      <c r="P87" s="204">
        <f t="shared" si="28"/>
        <v>1.0462777329035455</v>
      </c>
      <c r="Q87" s="205">
        <v>47.745234799475384</v>
      </c>
      <c r="R87" s="204">
        <f t="shared" si="29"/>
        <v>7.3274452077199875E-2</v>
      </c>
      <c r="S87" s="204">
        <f t="shared" si="30"/>
        <v>0.11940372652177854</v>
      </c>
      <c r="T87" s="206">
        <v>698</v>
      </c>
      <c r="U87" s="207">
        <v>3057</v>
      </c>
      <c r="V87" s="207">
        <v>4199.1758241758243</v>
      </c>
      <c r="Z87" s="1"/>
      <c r="AA87" s="1"/>
    </row>
    <row r="88" spans="2:29">
      <c r="B88" s="199">
        <v>1859</v>
      </c>
      <c r="C88" s="199" t="s">
        <v>107</v>
      </c>
      <c r="D88" s="199">
        <v>5329</v>
      </c>
      <c r="E88" s="199">
        <f t="shared" si="26"/>
        <v>4304.5234248788365</v>
      </c>
      <c r="F88" s="200">
        <f t="shared" si="27"/>
        <v>1.045548192127453</v>
      </c>
      <c r="G88" s="201">
        <f t="shared" si="17"/>
        <v>-112.51318386839266</v>
      </c>
      <c r="H88" s="201">
        <f t="shared" si="18"/>
        <v>-139.29132162907013</v>
      </c>
      <c r="I88" s="201">
        <f t="shared" si="19"/>
        <v>0</v>
      </c>
      <c r="J88" s="202">
        <f t="shared" si="20"/>
        <v>0</v>
      </c>
      <c r="K88" s="201">
        <f t="shared" si="21"/>
        <v>-42.903152106810523</v>
      </c>
      <c r="L88" s="202">
        <f t="shared" si="22"/>
        <v>-53.114102308231431</v>
      </c>
      <c r="M88" s="203">
        <f t="shared" si="23"/>
        <v>-192.40542393730155</v>
      </c>
      <c r="N88" s="203">
        <f t="shared" si="24"/>
        <v>5136.5945760626983</v>
      </c>
      <c r="O88" s="203">
        <f t="shared" si="25"/>
        <v>4149.1070889036337</v>
      </c>
      <c r="P88" s="204">
        <f t="shared" si="28"/>
        <v>1.0077983060037599</v>
      </c>
      <c r="Q88" s="205">
        <v>80.32636200823859</v>
      </c>
      <c r="R88" s="204">
        <f t="shared" si="29"/>
        <v>5.1292168080489246E-2</v>
      </c>
      <c r="S88" s="204">
        <f t="shared" si="30"/>
        <v>8.0164489336334563E-2</v>
      </c>
      <c r="T88" s="206">
        <v>1238</v>
      </c>
      <c r="U88" s="207">
        <v>5069</v>
      </c>
      <c r="V88" s="207">
        <v>3985.0628930817611</v>
      </c>
      <c r="Z88" s="1"/>
      <c r="AA88" s="1"/>
    </row>
    <row r="89" spans="2:29">
      <c r="B89" s="199">
        <v>1860</v>
      </c>
      <c r="C89" s="199" t="s">
        <v>108</v>
      </c>
      <c r="D89" s="199">
        <v>41405</v>
      </c>
      <c r="E89" s="199">
        <f t="shared" si="26"/>
        <v>3593.8720597170386</v>
      </c>
      <c r="F89" s="200">
        <f t="shared" si="27"/>
        <v>0.87293436784590916</v>
      </c>
      <c r="G89" s="201">
        <f t="shared" si="17"/>
        <v>313.87763522868607</v>
      </c>
      <c r="H89" s="201">
        <f t="shared" si="18"/>
        <v>3616.1842354696923</v>
      </c>
      <c r="I89" s="201">
        <f t="shared" si="19"/>
        <v>39.000236404963808</v>
      </c>
      <c r="J89" s="202">
        <f t="shared" si="20"/>
        <v>449.32172362158803</v>
      </c>
      <c r="K89" s="201">
        <f t="shared" si="21"/>
        <v>-3.902915701846716</v>
      </c>
      <c r="L89" s="202">
        <f t="shared" si="22"/>
        <v>-44.965491800976018</v>
      </c>
      <c r="M89" s="203">
        <f t="shared" si="23"/>
        <v>3571.2187436687163</v>
      </c>
      <c r="N89" s="203">
        <f t="shared" si="24"/>
        <v>44976.218743668716</v>
      </c>
      <c r="O89" s="203">
        <f t="shared" si="25"/>
        <v>3903.8467792438778</v>
      </c>
      <c r="P89" s="204">
        <f t="shared" si="28"/>
        <v>0.94822574754507405</v>
      </c>
      <c r="Q89" s="205">
        <v>601.34861899100042</v>
      </c>
      <c r="R89" s="204">
        <f t="shared" si="29"/>
        <v>1.6148428105136576E-2</v>
      </c>
      <c r="S89" s="204">
        <f t="shared" si="30"/>
        <v>8.3868569157214325E-3</v>
      </c>
      <c r="T89" s="206">
        <v>11521</v>
      </c>
      <c r="U89" s="207">
        <v>40747</v>
      </c>
      <c r="V89" s="207">
        <v>3563.9814571853408</v>
      </c>
      <c r="Z89" s="1"/>
      <c r="AA89" s="1"/>
    </row>
    <row r="90" spans="2:29">
      <c r="B90" s="199">
        <v>1865</v>
      </c>
      <c r="C90" s="199" t="s">
        <v>109</v>
      </c>
      <c r="D90" s="199">
        <v>36189</v>
      </c>
      <c r="E90" s="199">
        <f t="shared" si="26"/>
        <v>3742.3991726990689</v>
      </c>
      <c r="F90" s="200">
        <f t="shared" si="27"/>
        <v>0.90901089459047968</v>
      </c>
      <c r="G90" s="201">
        <f t="shared" si="17"/>
        <v>224.7613674394679</v>
      </c>
      <c r="H90" s="201">
        <f t="shared" si="18"/>
        <v>2173.4424231396547</v>
      </c>
      <c r="I90" s="201">
        <f t="shared" si="19"/>
        <v>0</v>
      </c>
      <c r="J90" s="202">
        <f t="shared" si="20"/>
        <v>0</v>
      </c>
      <c r="K90" s="201">
        <f t="shared" si="21"/>
        <v>-42.903152106810523</v>
      </c>
      <c r="L90" s="202">
        <f t="shared" si="22"/>
        <v>-414.87348087285773</v>
      </c>
      <c r="M90" s="203">
        <f t="shared" si="23"/>
        <v>1758.568942266797</v>
      </c>
      <c r="N90" s="203">
        <f t="shared" si="24"/>
        <v>37947.5689422668</v>
      </c>
      <c r="O90" s="203">
        <f t="shared" si="25"/>
        <v>3924.2573880317273</v>
      </c>
      <c r="P90" s="204">
        <f t="shared" si="28"/>
        <v>0.95318338698897076</v>
      </c>
      <c r="Q90" s="205">
        <v>360.73240760877866</v>
      </c>
      <c r="R90" s="204">
        <f t="shared" si="29"/>
        <v>1.6088274932614555E-2</v>
      </c>
      <c r="S90" s="204">
        <f t="shared" si="30"/>
        <v>9.5735414221882562E-3</v>
      </c>
      <c r="T90" s="206">
        <v>9670</v>
      </c>
      <c r="U90" s="207">
        <v>35616</v>
      </c>
      <c r="V90" s="207">
        <v>3706.9109075770189</v>
      </c>
      <c r="Z90" s="1"/>
      <c r="AA90" s="1"/>
    </row>
    <row r="91" spans="2:29">
      <c r="B91" s="199">
        <v>1866</v>
      </c>
      <c r="C91" s="199" t="s">
        <v>110</v>
      </c>
      <c r="D91" s="199">
        <v>27319</v>
      </c>
      <c r="E91" s="199">
        <f t="shared" si="26"/>
        <v>3387.35275883447</v>
      </c>
      <c r="F91" s="200">
        <f t="shared" si="27"/>
        <v>0.82277181548779932</v>
      </c>
      <c r="G91" s="201">
        <f t="shared" si="17"/>
        <v>437.78921575822721</v>
      </c>
      <c r="H91" s="201">
        <f t="shared" si="18"/>
        <v>3530.7700250901025</v>
      </c>
      <c r="I91" s="201">
        <f t="shared" si="19"/>
        <v>111.28199171386281</v>
      </c>
      <c r="J91" s="202">
        <f t="shared" si="20"/>
        <v>897.48926317230359</v>
      </c>
      <c r="K91" s="201">
        <f t="shared" si="21"/>
        <v>68.378839607052285</v>
      </c>
      <c r="L91" s="202">
        <f t="shared" si="22"/>
        <v>551.4753414308766</v>
      </c>
      <c r="M91" s="203">
        <f t="shared" si="23"/>
        <v>4082.2453665209791</v>
      </c>
      <c r="N91" s="203">
        <f t="shared" si="24"/>
        <v>31401.24536652098</v>
      </c>
      <c r="O91" s="203">
        <f t="shared" si="25"/>
        <v>3893.5208141997496</v>
      </c>
      <c r="P91" s="204">
        <f t="shared" si="28"/>
        <v>0.94571761992716852</v>
      </c>
      <c r="Q91" s="205">
        <v>1194.4911519974326</v>
      </c>
      <c r="R91" s="204">
        <f t="shared" si="29"/>
        <v>-1.1255881288454578E-2</v>
      </c>
      <c r="S91" s="204">
        <f t="shared" si="30"/>
        <v>-1.1746268948075875E-2</v>
      </c>
      <c r="T91" s="206">
        <v>8065</v>
      </c>
      <c r="U91" s="207">
        <v>27630</v>
      </c>
      <c r="V91" s="207">
        <v>3427.6144398957945</v>
      </c>
      <c r="Z91" s="1"/>
      <c r="AA91" s="1"/>
    </row>
    <row r="92" spans="2:29">
      <c r="B92" s="199">
        <v>1867</v>
      </c>
      <c r="C92" s="199" t="s">
        <v>111</v>
      </c>
      <c r="D92" s="199">
        <v>8336</v>
      </c>
      <c r="E92" s="199">
        <f t="shared" si="26"/>
        <v>3236.0248447204967</v>
      </c>
      <c r="F92" s="200">
        <f t="shared" si="27"/>
        <v>0.78601498751799059</v>
      </c>
      <c r="G92" s="201">
        <f t="shared" si="17"/>
        <v>528.58596422661117</v>
      </c>
      <c r="H92" s="201">
        <f t="shared" si="18"/>
        <v>1361.6374438477503</v>
      </c>
      <c r="I92" s="201">
        <f t="shared" si="19"/>
        <v>164.24676165375345</v>
      </c>
      <c r="J92" s="202">
        <f t="shared" si="20"/>
        <v>423.09965802006889</v>
      </c>
      <c r="K92" s="201">
        <f t="shared" si="21"/>
        <v>121.34360954694293</v>
      </c>
      <c r="L92" s="202">
        <f t="shared" si="22"/>
        <v>312.58113819292498</v>
      </c>
      <c r="M92" s="203">
        <f t="shared" si="23"/>
        <v>1674.2185820406753</v>
      </c>
      <c r="N92" s="203">
        <f t="shared" si="24"/>
        <v>10010.218582040676</v>
      </c>
      <c r="O92" s="203">
        <f t="shared" si="25"/>
        <v>3885.9544184940514</v>
      </c>
      <c r="P92" s="204">
        <f t="shared" si="28"/>
        <v>0.94387977852867821</v>
      </c>
      <c r="Q92" s="205">
        <v>256.7592693794661</v>
      </c>
      <c r="R92" s="204">
        <f t="shared" si="29"/>
        <v>-2.502923976608187E-2</v>
      </c>
      <c r="S92" s="204">
        <f t="shared" si="30"/>
        <v>-2.7678616831935021E-2</v>
      </c>
      <c r="T92" s="206">
        <v>2576</v>
      </c>
      <c r="U92" s="207">
        <v>8550</v>
      </c>
      <c r="V92" s="207">
        <v>3328.1432463993774</v>
      </c>
      <c r="Z92" s="1"/>
      <c r="AA92" s="1"/>
    </row>
    <row r="93" spans="2:29">
      <c r="B93" s="199">
        <v>1868</v>
      </c>
      <c r="C93" s="199" t="s">
        <v>112</v>
      </c>
      <c r="D93" s="199">
        <v>18327</v>
      </c>
      <c r="E93" s="199">
        <f t="shared" si="26"/>
        <v>4150.1358695652179</v>
      </c>
      <c r="F93" s="200">
        <f t="shared" si="27"/>
        <v>1.0080481919155422</v>
      </c>
      <c r="G93" s="201">
        <f t="shared" si="17"/>
        <v>-19.880650680221514</v>
      </c>
      <c r="H93" s="201">
        <f t="shared" si="18"/>
        <v>-87.792953403858206</v>
      </c>
      <c r="I93" s="201">
        <f t="shared" si="19"/>
        <v>0</v>
      </c>
      <c r="J93" s="202">
        <f t="shared" si="20"/>
        <v>0</v>
      </c>
      <c r="K93" s="201">
        <f t="shared" si="21"/>
        <v>-42.903152106810523</v>
      </c>
      <c r="L93" s="202">
        <f t="shared" si="22"/>
        <v>-189.46031970367528</v>
      </c>
      <c r="M93" s="203">
        <f t="shared" si="23"/>
        <v>-277.25327310753346</v>
      </c>
      <c r="N93" s="203">
        <f t="shared" si="24"/>
        <v>18049.746726892467</v>
      </c>
      <c r="O93" s="203">
        <f t="shared" si="25"/>
        <v>4087.3520667781859</v>
      </c>
      <c r="P93" s="204">
        <f t="shared" si="28"/>
        <v>0.99279830591899543</v>
      </c>
      <c r="Q93" s="205">
        <v>162.61455139610541</v>
      </c>
      <c r="R93" s="204">
        <f t="shared" si="29"/>
        <v>-3.2978049810046435E-2</v>
      </c>
      <c r="S93" s="204">
        <f t="shared" si="30"/>
        <v>-3.4291938329326262E-2</v>
      </c>
      <c r="T93" s="206">
        <v>4416</v>
      </c>
      <c r="U93" s="207">
        <v>18952</v>
      </c>
      <c r="V93" s="207">
        <v>4297.5056689342409</v>
      </c>
      <c r="Z93" s="1"/>
      <c r="AA93" s="1"/>
    </row>
    <row r="94" spans="2:29">
      <c r="B94" s="199">
        <v>1870</v>
      </c>
      <c r="C94" s="199" t="s">
        <v>113</v>
      </c>
      <c r="D94" s="199">
        <v>38170</v>
      </c>
      <c r="E94" s="199">
        <f t="shared" si="26"/>
        <v>3630.3975651512269</v>
      </c>
      <c r="F94" s="200">
        <f t="shared" si="27"/>
        <v>0.88180623876024433</v>
      </c>
      <c r="G94" s="201">
        <f t="shared" si="17"/>
        <v>291.96233196817309</v>
      </c>
      <c r="H94" s="201">
        <f t="shared" si="18"/>
        <v>3069.6919583133722</v>
      </c>
      <c r="I94" s="201">
        <f t="shared" si="19"/>
        <v>26.216309502997909</v>
      </c>
      <c r="J94" s="202">
        <f t="shared" si="20"/>
        <v>275.63827811452001</v>
      </c>
      <c r="K94" s="201">
        <f t="shared" si="21"/>
        <v>-16.686842603812615</v>
      </c>
      <c r="L94" s="202">
        <f t="shared" si="22"/>
        <v>-175.44546313648584</v>
      </c>
      <c r="M94" s="203">
        <f t="shared" si="23"/>
        <v>2894.2464951768861</v>
      </c>
      <c r="N94" s="203">
        <f t="shared" si="24"/>
        <v>41064.246495176885</v>
      </c>
      <c r="O94" s="203">
        <f t="shared" si="25"/>
        <v>3905.6730545155874</v>
      </c>
      <c r="P94" s="204">
        <f t="shared" si="28"/>
        <v>0.94866934109079082</v>
      </c>
      <c r="Q94" s="205">
        <v>939.00933639773302</v>
      </c>
      <c r="R94" s="204">
        <f t="shared" si="29"/>
        <v>-3.3058898036732107E-2</v>
      </c>
      <c r="S94" s="204">
        <f t="shared" si="30"/>
        <v>-2.8276613720383498E-2</v>
      </c>
      <c r="T94" s="206">
        <v>10514</v>
      </c>
      <c r="U94" s="207">
        <v>39475</v>
      </c>
      <c r="V94" s="207">
        <v>3736.0401287147456</v>
      </c>
      <c r="Z94" s="16"/>
      <c r="AA94" s="16"/>
      <c r="AB94" s="16"/>
      <c r="AC94" s="16"/>
    </row>
    <row r="95" spans="2:29">
      <c r="B95" s="199">
        <v>1871</v>
      </c>
      <c r="C95" s="199" t="s">
        <v>114</v>
      </c>
      <c r="D95" s="199">
        <v>17439</v>
      </c>
      <c r="E95" s="199">
        <f t="shared" si="26"/>
        <v>3801.0026155187443</v>
      </c>
      <c r="F95" s="200">
        <f t="shared" si="27"/>
        <v>0.92324539110603321</v>
      </c>
      <c r="G95" s="201">
        <f t="shared" ref="G95:G158" si="31">($E$363-E95)*0.6</f>
        <v>189.59930174766268</v>
      </c>
      <c r="H95" s="201">
        <f t="shared" ref="H95:H158" si="32">G95*T95/1000</f>
        <v>869.88159641827644</v>
      </c>
      <c r="I95" s="201">
        <f t="shared" ref="I95:I158" si="33">IF(E95&lt;E$363*0.9,(E$363*0.9-E95)*0.35,0)</f>
        <v>0</v>
      </c>
      <c r="J95" s="202">
        <f t="shared" ref="J95:J158" si="34">I95*T95/1000</f>
        <v>0</v>
      </c>
      <c r="K95" s="201">
        <f t="shared" ref="K95:K158" si="35">I95+J$365</f>
        <v>-42.903152106810523</v>
      </c>
      <c r="L95" s="202">
        <f t="shared" ref="L95:L158" si="36">K95*T95/1000</f>
        <v>-196.8396618660467</v>
      </c>
      <c r="M95" s="203">
        <f t="shared" ref="M95:M158" si="37">H95+L95</f>
        <v>673.0419345522298</v>
      </c>
      <c r="N95" s="203">
        <f t="shared" ref="N95:N158" si="38">D95+M95</f>
        <v>18112.041934552231</v>
      </c>
      <c r="O95" s="203">
        <f t="shared" ref="O95:O158" si="39">N95/T95*1000</f>
        <v>3947.6987651595969</v>
      </c>
      <c r="P95" s="204">
        <f t="shared" si="28"/>
        <v>0.95887718559519197</v>
      </c>
      <c r="Q95" s="205">
        <v>304.89446598852908</v>
      </c>
      <c r="R95" s="204">
        <f t="shared" si="29"/>
        <v>-3.7635892058937144E-2</v>
      </c>
      <c r="S95" s="204">
        <f t="shared" si="30"/>
        <v>-2.1904133537668798E-2</v>
      </c>
      <c r="T95" s="206">
        <v>4588</v>
      </c>
      <c r="U95" s="207">
        <v>18121</v>
      </c>
      <c r="V95" s="207">
        <v>3886.1248123525629</v>
      </c>
      <c r="Z95" s="16"/>
      <c r="AA95" s="16"/>
      <c r="AB95" s="15"/>
      <c r="AC95" s="15"/>
    </row>
    <row r="96" spans="2:29">
      <c r="B96" s="199">
        <v>1874</v>
      </c>
      <c r="C96" s="199" t="s">
        <v>115</v>
      </c>
      <c r="D96" s="199">
        <v>4817</v>
      </c>
      <c r="E96" s="199">
        <f t="shared" si="26"/>
        <v>4870.5763397371084</v>
      </c>
      <c r="F96" s="200">
        <f t="shared" si="27"/>
        <v>1.183039743075442</v>
      </c>
      <c r="G96" s="201">
        <f t="shared" si="31"/>
        <v>-452.14493278335573</v>
      </c>
      <c r="H96" s="201">
        <f t="shared" si="32"/>
        <v>-447.17133852273884</v>
      </c>
      <c r="I96" s="201">
        <f t="shared" si="33"/>
        <v>0</v>
      </c>
      <c r="J96" s="202">
        <f t="shared" si="34"/>
        <v>0</v>
      </c>
      <c r="K96" s="201">
        <f t="shared" si="35"/>
        <v>-42.903152106810523</v>
      </c>
      <c r="L96" s="202">
        <f t="shared" si="36"/>
        <v>-42.431217433635609</v>
      </c>
      <c r="M96" s="203">
        <f t="shared" si="37"/>
        <v>-489.60255595637443</v>
      </c>
      <c r="N96" s="203">
        <f t="shared" si="38"/>
        <v>4327.3974440436259</v>
      </c>
      <c r="O96" s="203">
        <f t="shared" si="39"/>
        <v>4375.5282548469422</v>
      </c>
      <c r="P96" s="204">
        <f t="shared" si="28"/>
        <v>1.0627949263829555</v>
      </c>
      <c r="Q96" s="205">
        <v>-212.3904910935799</v>
      </c>
      <c r="R96" s="204">
        <f t="shared" si="29"/>
        <v>8.1499775482712172E-2</v>
      </c>
      <c r="S96" s="204">
        <f t="shared" si="30"/>
        <v>0.10993151882199495</v>
      </c>
      <c r="T96" s="206">
        <v>989</v>
      </c>
      <c r="U96" s="207">
        <v>4454</v>
      </c>
      <c r="V96" s="207">
        <v>4388.1773399014774</v>
      </c>
      <c r="Z96" s="16"/>
      <c r="AA96" s="16"/>
      <c r="AB96" s="15"/>
      <c r="AC96" s="15"/>
    </row>
    <row r="97" spans="2:29">
      <c r="B97" s="199">
        <v>1875</v>
      </c>
      <c r="C97" s="199" t="s">
        <v>116</v>
      </c>
      <c r="D97" s="199">
        <v>12157</v>
      </c>
      <c r="E97" s="199">
        <f t="shared" si="26"/>
        <v>4500.9255831173641</v>
      </c>
      <c r="F97" s="200">
        <f t="shared" si="27"/>
        <v>1.0932533388318184</v>
      </c>
      <c r="G97" s="201">
        <f t="shared" si="31"/>
        <v>-230.35447881150921</v>
      </c>
      <c r="H97" s="201">
        <f t="shared" si="32"/>
        <v>-622.18744726988643</v>
      </c>
      <c r="I97" s="201">
        <f t="shared" si="33"/>
        <v>0</v>
      </c>
      <c r="J97" s="202">
        <f t="shared" si="34"/>
        <v>0</v>
      </c>
      <c r="K97" s="201">
        <f t="shared" si="35"/>
        <v>-42.903152106810523</v>
      </c>
      <c r="L97" s="202">
        <f t="shared" si="36"/>
        <v>-115.88141384049523</v>
      </c>
      <c r="M97" s="203">
        <f t="shared" si="37"/>
        <v>-738.0688611103817</v>
      </c>
      <c r="N97" s="203">
        <f t="shared" si="38"/>
        <v>11418.931138889619</v>
      </c>
      <c r="O97" s="203">
        <f t="shared" si="39"/>
        <v>4227.6679521990445</v>
      </c>
      <c r="P97" s="204">
        <f t="shared" si="28"/>
        <v>1.026880364685506</v>
      </c>
      <c r="Q97" s="205">
        <v>-2208.6978609154785</v>
      </c>
      <c r="R97" s="204">
        <f t="shared" si="29"/>
        <v>-0.23323872595395775</v>
      </c>
      <c r="S97" s="204">
        <f t="shared" si="30"/>
        <v>-0.21478649240601527</v>
      </c>
      <c r="T97" s="206">
        <v>2701</v>
      </c>
      <c r="U97" s="207">
        <v>15855</v>
      </c>
      <c r="V97" s="207">
        <v>5732.1041214750549</v>
      </c>
      <c r="W97" s="1"/>
      <c r="X97" s="155"/>
      <c r="Z97" s="15"/>
      <c r="AA97" s="15"/>
      <c r="AB97" s="15"/>
      <c r="AC97" s="15"/>
    </row>
    <row r="98" spans="2:29" ht="29.1" customHeight="1">
      <c r="B98" s="199">
        <v>3001</v>
      </c>
      <c r="C98" s="199" t="s">
        <v>117</v>
      </c>
      <c r="D98" s="199">
        <v>96293</v>
      </c>
      <c r="E98" s="199">
        <f t="shared" si="26"/>
        <v>3067.9262114888329</v>
      </c>
      <c r="F98" s="200">
        <f t="shared" si="27"/>
        <v>0.74518463193004092</v>
      </c>
      <c r="G98" s="201">
        <f t="shared" si="31"/>
        <v>629.44514416560946</v>
      </c>
      <c r="H98" s="201">
        <f t="shared" si="32"/>
        <v>19756.394739925985</v>
      </c>
      <c r="I98" s="201">
        <f t="shared" si="33"/>
        <v>223.08128328483579</v>
      </c>
      <c r="J98" s="202">
        <f t="shared" si="34"/>
        <v>7001.8522384611406</v>
      </c>
      <c r="K98" s="201">
        <f t="shared" si="35"/>
        <v>180.17813117802527</v>
      </c>
      <c r="L98" s="202">
        <f t="shared" si="36"/>
        <v>5655.2510032846785</v>
      </c>
      <c r="M98" s="203">
        <f t="shared" si="37"/>
        <v>25411.645743210662</v>
      </c>
      <c r="N98" s="203">
        <f t="shared" si="38"/>
        <v>121704.64574321065</v>
      </c>
      <c r="O98" s="203">
        <f t="shared" si="39"/>
        <v>3877.5494868324672</v>
      </c>
      <c r="P98" s="204">
        <f t="shared" si="28"/>
        <v>0.94183826074928056</v>
      </c>
      <c r="Q98" s="205">
        <v>4139.5991801293749</v>
      </c>
      <c r="R98" s="204">
        <f t="shared" si="29"/>
        <v>4.7580788213320534E-3</v>
      </c>
      <c r="S98" s="204">
        <f t="shared" si="30"/>
        <v>4.3099119655159238E-3</v>
      </c>
      <c r="T98" s="206">
        <v>31387</v>
      </c>
      <c r="U98" s="207">
        <v>95837</v>
      </c>
      <c r="V98" s="207">
        <v>3054.7604628183472</v>
      </c>
      <c r="Z98" s="16"/>
      <c r="AA98" s="16"/>
      <c r="AB98" s="15"/>
      <c r="AC98" s="15"/>
    </row>
    <row r="99" spans="2:29">
      <c r="B99" s="199">
        <v>3002</v>
      </c>
      <c r="C99" s="199" t="s">
        <v>118</v>
      </c>
      <c r="D99" s="199">
        <v>172839</v>
      </c>
      <c r="E99" s="199">
        <f t="shared" si="26"/>
        <v>3479.8864460014497</v>
      </c>
      <c r="F99" s="200">
        <f t="shared" si="27"/>
        <v>0.84524780638824293</v>
      </c>
      <c r="G99" s="201">
        <f t="shared" si="31"/>
        <v>382.26900345803944</v>
      </c>
      <c r="H99" s="201">
        <f t="shared" si="32"/>
        <v>18986.536863753903</v>
      </c>
      <c r="I99" s="201">
        <f t="shared" si="33"/>
        <v>78.895201205419923</v>
      </c>
      <c r="J99" s="202">
        <f t="shared" si="34"/>
        <v>3918.5668534707966</v>
      </c>
      <c r="K99" s="201">
        <f t="shared" si="35"/>
        <v>35.992049098609399</v>
      </c>
      <c r="L99" s="202">
        <f t="shared" si="36"/>
        <v>1787.6530946297316</v>
      </c>
      <c r="M99" s="203">
        <f t="shared" si="37"/>
        <v>20774.189958383635</v>
      </c>
      <c r="N99" s="203">
        <f t="shared" si="38"/>
        <v>193613.18995838362</v>
      </c>
      <c r="O99" s="203">
        <f t="shared" si="39"/>
        <v>3898.1474985580981</v>
      </c>
      <c r="P99" s="204">
        <f t="shared" si="28"/>
        <v>0.94684141947219058</v>
      </c>
      <c r="Q99" s="205">
        <v>7235.4725898832403</v>
      </c>
      <c r="R99" s="204">
        <f t="shared" si="29"/>
        <v>7.6724404307294061E-3</v>
      </c>
      <c r="S99" s="204">
        <f t="shared" si="30"/>
        <v>-3.4138364050636855E-4</v>
      </c>
      <c r="T99" s="206">
        <v>49668</v>
      </c>
      <c r="U99" s="207">
        <v>171523</v>
      </c>
      <c r="V99" s="207">
        <v>3481.0748279991071</v>
      </c>
      <c r="Z99" s="16"/>
      <c r="AA99" s="16"/>
      <c r="AB99" s="15"/>
      <c r="AC99" s="15"/>
    </row>
    <row r="100" spans="2:29">
      <c r="B100" s="199">
        <v>3003</v>
      </c>
      <c r="C100" s="199" t="s">
        <v>119</v>
      </c>
      <c r="D100" s="199">
        <v>190631</v>
      </c>
      <c r="E100" s="199">
        <f t="shared" si="26"/>
        <v>3322.7183992191312</v>
      </c>
      <c r="F100" s="200">
        <f t="shared" si="27"/>
        <v>0.80707243807134688</v>
      </c>
      <c r="G100" s="201">
        <f t="shared" si="31"/>
        <v>476.56983152743049</v>
      </c>
      <c r="H100" s="201">
        <f t="shared" si="32"/>
        <v>27341.764374391743</v>
      </c>
      <c r="I100" s="201">
        <f t="shared" si="33"/>
        <v>133.90401757923138</v>
      </c>
      <c r="J100" s="202">
        <f t="shared" si="34"/>
        <v>7682.3412965556627</v>
      </c>
      <c r="K100" s="201">
        <f t="shared" si="35"/>
        <v>91.000865472420855</v>
      </c>
      <c r="L100" s="202">
        <f t="shared" si="36"/>
        <v>5220.9016538837295</v>
      </c>
      <c r="M100" s="203">
        <f t="shared" si="37"/>
        <v>32562.666028275475</v>
      </c>
      <c r="N100" s="203">
        <f t="shared" si="38"/>
        <v>223193.66602827547</v>
      </c>
      <c r="O100" s="203">
        <f t="shared" si="39"/>
        <v>3890.2890962189826</v>
      </c>
      <c r="P100" s="204">
        <f t="shared" si="28"/>
        <v>0.94493265105634594</v>
      </c>
      <c r="Q100" s="205">
        <v>4041.5809017230713</v>
      </c>
      <c r="R100" s="204">
        <f t="shared" si="29"/>
        <v>2.7350233891655348E-2</v>
      </c>
      <c r="S100" s="204">
        <f t="shared" si="30"/>
        <v>1.5889867341933109E-2</v>
      </c>
      <c r="T100" s="206">
        <v>57372</v>
      </c>
      <c r="U100" s="207">
        <v>185556</v>
      </c>
      <c r="V100" s="207">
        <v>3270.7466685468521</v>
      </c>
      <c r="Z100" s="1"/>
      <c r="AA100" s="1"/>
    </row>
    <row r="101" spans="2:29">
      <c r="B101" s="199">
        <v>3004</v>
      </c>
      <c r="C101" s="199" t="s">
        <v>120</v>
      </c>
      <c r="D101" s="199">
        <v>281951</v>
      </c>
      <c r="E101" s="199">
        <f t="shared" si="26"/>
        <v>3389.1192768622359</v>
      </c>
      <c r="F101" s="200">
        <f t="shared" si="27"/>
        <v>0.82320089428421528</v>
      </c>
      <c r="G101" s="201">
        <f t="shared" si="31"/>
        <v>436.7293049415677</v>
      </c>
      <c r="H101" s="201">
        <f t="shared" si="32"/>
        <v>36332.821066003846</v>
      </c>
      <c r="I101" s="201">
        <f t="shared" si="33"/>
        <v>110.66371040414475</v>
      </c>
      <c r="J101" s="202">
        <f t="shared" si="34"/>
        <v>9206.446059652013</v>
      </c>
      <c r="K101" s="201">
        <f t="shared" si="35"/>
        <v>67.760558297334228</v>
      </c>
      <c r="L101" s="202">
        <f t="shared" si="36"/>
        <v>5637.204126430127</v>
      </c>
      <c r="M101" s="203">
        <f t="shared" si="37"/>
        <v>41970.025192433975</v>
      </c>
      <c r="N101" s="203">
        <f t="shared" si="38"/>
        <v>323921.02519243397</v>
      </c>
      <c r="O101" s="203">
        <f t="shared" si="39"/>
        <v>3893.6091401011381</v>
      </c>
      <c r="P101" s="204">
        <f t="shared" si="28"/>
        <v>0.94573907386698941</v>
      </c>
      <c r="Q101" s="205">
        <v>10820.737731943289</v>
      </c>
      <c r="R101" s="204">
        <f t="shared" si="29"/>
        <v>1.8590704647676162E-2</v>
      </c>
      <c r="S101" s="204">
        <f t="shared" si="30"/>
        <v>8.6977895063141495E-3</v>
      </c>
      <c r="T101" s="206">
        <v>83193</v>
      </c>
      <c r="U101" s="207">
        <v>276805</v>
      </c>
      <c r="V101" s="207">
        <v>3359.8956120653033</v>
      </c>
      <c r="Z101" s="1"/>
      <c r="AA101" s="1"/>
    </row>
    <row r="102" spans="2:29">
      <c r="B102" s="199">
        <v>3005</v>
      </c>
      <c r="C102" s="199" t="s">
        <v>121</v>
      </c>
      <c r="D102" s="199">
        <v>380559</v>
      </c>
      <c r="E102" s="199">
        <f t="shared" si="26"/>
        <v>3736.1352457809326</v>
      </c>
      <c r="F102" s="200">
        <f t="shared" si="27"/>
        <v>0.90748941664311311</v>
      </c>
      <c r="G102" s="201">
        <f t="shared" si="31"/>
        <v>228.51972359034971</v>
      </c>
      <c r="H102" s="201">
        <f t="shared" si="32"/>
        <v>23276.790525189434</v>
      </c>
      <c r="I102" s="201">
        <f t="shared" si="33"/>
        <v>0</v>
      </c>
      <c r="J102" s="202">
        <f t="shared" si="34"/>
        <v>0</v>
      </c>
      <c r="K102" s="201">
        <f t="shared" si="35"/>
        <v>-42.903152106810523</v>
      </c>
      <c r="L102" s="202">
        <f t="shared" si="36"/>
        <v>-4370.0721704476127</v>
      </c>
      <c r="M102" s="203">
        <f t="shared" si="37"/>
        <v>18906.718354741821</v>
      </c>
      <c r="N102" s="203">
        <f t="shared" si="38"/>
        <v>399465.71835474181</v>
      </c>
      <c r="O102" s="203">
        <f t="shared" si="39"/>
        <v>3921.7518172644718</v>
      </c>
      <c r="P102" s="204">
        <f t="shared" si="28"/>
        <v>0.95257479581002391</v>
      </c>
      <c r="Q102" s="205">
        <v>8290.7989562174153</v>
      </c>
      <c r="R102" s="204">
        <f t="shared" si="29"/>
        <v>6.5860993628147242E-3</v>
      </c>
      <c r="S102" s="204">
        <f t="shared" si="30"/>
        <v>1.9118415652847366E-3</v>
      </c>
      <c r="T102" s="206">
        <v>101859</v>
      </c>
      <c r="U102" s="207">
        <v>378069</v>
      </c>
      <c r="V102" s="207">
        <v>3729.0059771566093</v>
      </c>
      <c r="Z102" s="16"/>
      <c r="AA102" s="16"/>
    </row>
    <row r="103" spans="2:29">
      <c r="B103" s="199">
        <v>3006</v>
      </c>
      <c r="C103" s="199" t="s">
        <v>122</v>
      </c>
      <c r="D103" s="199">
        <v>122396</v>
      </c>
      <c r="E103" s="199">
        <f t="shared" si="26"/>
        <v>4419.5854697768473</v>
      </c>
      <c r="F103" s="200">
        <f t="shared" si="27"/>
        <v>1.073496213580952</v>
      </c>
      <c r="G103" s="201">
        <f t="shared" si="31"/>
        <v>-181.55041080719911</v>
      </c>
      <c r="H103" s="201">
        <f t="shared" si="32"/>
        <v>-5027.8570768945719</v>
      </c>
      <c r="I103" s="201">
        <f t="shared" si="33"/>
        <v>0</v>
      </c>
      <c r="J103" s="202">
        <f t="shared" si="34"/>
        <v>0</v>
      </c>
      <c r="K103" s="201">
        <f t="shared" si="35"/>
        <v>-42.903152106810523</v>
      </c>
      <c r="L103" s="202">
        <f t="shared" si="36"/>
        <v>-1188.1598944460106</v>
      </c>
      <c r="M103" s="203">
        <f t="shared" si="37"/>
        <v>-6216.016971340583</v>
      </c>
      <c r="N103" s="203">
        <f t="shared" si="38"/>
        <v>116179.98302865942</v>
      </c>
      <c r="O103" s="203">
        <f t="shared" si="39"/>
        <v>4195.1319068628372</v>
      </c>
      <c r="P103" s="204">
        <f t="shared" si="28"/>
        <v>1.0189775145851594</v>
      </c>
      <c r="Q103" s="205">
        <v>72.511364665710062</v>
      </c>
      <c r="R103" s="204">
        <f t="shared" si="29"/>
        <v>4.0578798364265492E-2</v>
      </c>
      <c r="S103" s="204">
        <f t="shared" si="30"/>
        <v>4.1668449016123876E-2</v>
      </c>
      <c r="T103" s="206">
        <v>27694</v>
      </c>
      <c r="U103" s="207">
        <v>117623</v>
      </c>
      <c r="V103" s="207">
        <v>4242.7947913284997</v>
      </c>
      <c r="Z103" s="16"/>
      <c r="AA103" s="16"/>
    </row>
    <row r="104" spans="2:29">
      <c r="B104" s="199">
        <v>3007</v>
      </c>
      <c r="C104" s="199" t="s">
        <v>123</v>
      </c>
      <c r="D104" s="199">
        <v>106790</v>
      </c>
      <c r="E104" s="199">
        <f t="shared" si="26"/>
        <v>3463.2722555537539</v>
      </c>
      <c r="F104" s="200">
        <f t="shared" si="27"/>
        <v>0.84121229883684923</v>
      </c>
      <c r="G104" s="201">
        <f t="shared" si="31"/>
        <v>392.2375177266569</v>
      </c>
      <c r="H104" s="201">
        <f t="shared" si="32"/>
        <v>12094.643859101465</v>
      </c>
      <c r="I104" s="201">
        <f t="shared" si="33"/>
        <v>84.710167862113451</v>
      </c>
      <c r="J104" s="202">
        <f t="shared" si="34"/>
        <v>2612.0380260282682</v>
      </c>
      <c r="K104" s="201">
        <f t="shared" si="35"/>
        <v>41.807015755302928</v>
      </c>
      <c r="L104" s="202">
        <f t="shared" si="36"/>
        <v>1289.1193308147658</v>
      </c>
      <c r="M104" s="203">
        <f t="shared" si="37"/>
        <v>13383.76318991623</v>
      </c>
      <c r="N104" s="203">
        <f t="shared" si="38"/>
        <v>120173.76318991624</v>
      </c>
      <c r="O104" s="203">
        <f t="shared" si="39"/>
        <v>3897.3167890357136</v>
      </c>
      <c r="P104" s="204">
        <f t="shared" si="28"/>
        <v>0.94663964409462098</v>
      </c>
      <c r="Q104" s="205">
        <v>1353.6007652623393</v>
      </c>
      <c r="R104" s="204">
        <f t="shared" si="29"/>
        <v>5.9533902296576803E-3</v>
      </c>
      <c r="S104" s="204">
        <f t="shared" si="30"/>
        <v>-3.7561764141587312E-4</v>
      </c>
      <c r="T104" s="206">
        <v>30835</v>
      </c>
      <c r="U104" s="207">
        <v>106158</v>
      </c>
      <c r="V104" s="207">
        <v>3464.5736105218498</v>
      </c>
      <c r="Z104" s="16"/>
      <c r="AA104" s="16"/>
    </row>
    <row r="105" spans="2:29">
      <c r="B105" s="199">
        <v>3011</v>
      </c>
      <c r="C105" s="199" t="s">
        <v>124</v>
      </c>
      <c r="D105" s="199">
        <v>19432</v>
      </c>
      <c r="E105" s="199">
        <f t="shared" si="26"/>
        <v>4139.7528760119303</v>
      </c>
      <c r="F105" s="200">
        <f t="shared" si="27"/>
        <v>1.0055262123449893</v>
      </c>
      <c r="G105" s="201">
        <f t="shared" si="31"/>
        <v>-13.650854548248935</v>
      </c>
      <c r="H105" s="201">
        <f t="shared" si="32"/>
        <v>-64.077111249480495</v>
      </c>
      <c r="I105" s="201">
        <f t="shared" si="33"/>
        <v>0</v>
      </c>
      <c r="J105" s="202">
        <f t="shared" si="34"/>
        <v>0</v>
      </c>
      <c r="K105" s="201">
        <f t="shared" si="35"/>
        <v>-42.903152106810523</v>
      </c>
      <c r="L105" s="202">
        <f t="shared" si="36"/>
        <v>-201.3873959893686</v>
      </c>
      <c r="M105" s="203">
        <f t="shared" si="37"/>
        <v>-265.46450723884908</v>
      </c>
      <c r="N105" s="203">
        <f t="shared" si="38"/>
        <v>19166.535492761152</v>
      </c>
      <c r="O105" s="203">
        <f t="shared" si="39"/>
        <v>4083.1988693568705</v>
      </c>
      <c r="P105" s="204">
        <f t="shared" si="28"/>
        <v>0.9917895140907742</v>
      </c>
      <c r="Q105" s="205">
        <v>-232.31442385567783</v>
      </c>
      <c r="R105" s="204">
        <f t="shared" si="29"/>
        <v>5.8733790999237222E-2</v>
      </c>
      <c r="S105" s="204">
        <f t="shared" si="30"/>
        <v>5.2869479417221983E-2</v>
      </c>
      <c r="T105" s="206">
        <v>4694</v>
      </c>
      <c r="U105" s="207">
        <v>18354</v>
      </c>
      <c r="V105" s="207">
        <v>3931.8766066838043</v>
      </c>
      <c r="Z105" s="16"/>
      <c r="AA105" s="16"/>
    </row>
    <row r="106" spans="2:29">
      <c r="B106" s="199">
        <v>3012</v>
      </c>
      <c r="C106" s="199" t="s">
        <v>125</v>
      </c>
      <c r="D106" s="199">
        <v>4010</v>
      </c>
      <c r="E106" s="199">
        <f t="shared" si="26"/>
        <v>3026.415094339623</v>
      </c>
      <c r="F106" s="200">
        <f t="shared" si="27"/>
        <v>0.73510177972909863</v>
      </c>
      <c r="G106" s="201">
        <f t="shared" si="31"/>
        <v>654.35181445513547</v>
      </c>
      <c r="H106" s="201">
        <f t="shared" si="32"/>
        <v>867.01615415305446</v>
      </c>
      <c r="I106" s="201">
        <f t="shared" si="33"/>
        <v>237.61017428705927</v>
      </c>
      <c r="J106" s="202">
        <f t="shared" si="34"/>
        <v>314.83348093035352</v>
      </c>
      <c r="K106" s="201">
        <f t="shared" si="35"/>
        <v>194.70702218024874</v>
      </c>
      <c r="L106" s="202">
        <f t="shared" si="36"/>
        <v>257.98680438882957</v>
      </c>
      <c r="M106" s="203">
        <f t="shared" si="37"/>
        <v>1125.002958541884</v>
      </c>
      <c r="N106" s="203">
        <f t="shared" si="38"/>
        <v>5135.0029585418843</v>
      </c>
      <c r="O106" s="203">
        <f t="shared" si="39"/>
        <v>3875.4739309750066</v>
      </c>
      <c r="P106" s="204">
        <f t="shared" si="28"/>
        <v>0.9413341181392334</v>
      </c>
      <c r="Q106" s="205">
        <v>268.42427481668869</v>
      </c>
      <c r="R106" s="204">
        <f t="shared" si="29"/>
        <v>-3.2569360675512665E-2</v>
      </c>
      <c r="S106" s="204">
        <f t="shared" si="30"/>
        <v>-3.2569360675512582E-2</v>
      </c>
      <c r="T106" s="206">
        <v>1325</v>
      </c>
      <c r="U106" s="207">
        <v>4145</v>
      </c>
      <c r="V106" s="207">
        <v>3128.3018867924529</v>
      </c>
      <c r="Z106" s="16"/>
      <c r="AA106" s="16"/>
    </row>
    <row r="107" spans="2:29">
      <c r="B107" s="199">
        <v>3013</v>
      </c>
      <c r="C107" s="199" t="s">
        <v>126</v>
      </c>
      <c r="D107" s="199">
        <v>11634</v>
      </c>
      <c r="E107" s="199">
        <f t="shared" si="26"/>
        <v>3230.7692307692309</v>
      </c>
      <c r="F107" s="200">
        <f t="shared" si="27"/>
        <v>0.78473842397706373</v>
      </c>
      <c r="G107" s="201">
        <f t="shared" si="31"/>
        <v>531.73933259737066</v>
      </c>
      <c r="H107" s="201">
        <f t="shared" si="32"/>
        <v>1914.7933366831317</v>
      </c>
      <c r="I107" s="201">
        <f t="shared" si="33"/>
        <v>166.08622653669647</v>
      </c>
      <c r="J107" s="202">
        <f t="shared" si="34"/>
        <v>598.07650175864399</v>
      </c>
      <c r="K107" s="201">
        <f t="shared" si="35"/>
        <v>123.18307442988595</v>
      </c>
      <c r="L107" s="202">
        <f t="shared" si="36"/>
        <v>443.58225102201931</v>
      </c>
      <c r="M107" s="203">
        <f t="shared" si="37"/>
        <v>2358.3755877051508</v>
      </c>
      <c r="N107" s="203">
        <f t="shared" si="38"/>
        <v>13992.375587705152</v>
      </c>
      <c r="O107" s="203">
        <f t="shared" si="39"/>
        <v>3885.6916377964876</v>
      </c>
      <c r="P107" s="204">
        <f t="shared" si="28"/>
        <v>0.94381595035163179</v>
      </c>
      <c r="Q107" s="205">
        <v>-163.68515953592714</v>
      </c>
      <c r="R107" s="204">
        <f t="shared" si="29"/>
        <v>7.5330437193825678E-2</v>
      </c>
      <c r="S107" s="204">
        <f t="shared" si="30"/>
        <v>7.3538717498418171E-2</v>
      </c>
      <c r="T107" s="206">
        <v>3601</v>
      </c>
      <c r="U107" s="207">
        <v>10819</v>
      </c>
      <c r="V107" s="207">
        <v>3009.4575799721833</v>
      </c>
      <c r="Z107" s="16"/>
      <c r="AA107" s="16"/>
    </row>
    <row r="108" spans="2:29">
      <c r="B108" s="199">
        <v>3014</v>
      </c>
      <c r="C108" s="199" t="s">
        <v>127</v>
      </c>
      <c r="D108" s="199">
        <v>161445</v>
      </c>
      <c r="E108" s="199">
        <f t="shared" si="26"/>
        <v>3571.7130151987785</v>
      </c>
      <c r="F108" s="200">
        <f t="shared" si="27"/>
        <v>0.86755204170930778</v>
      </c>
      <c r="G108" s="201">
        <f t="shared" si="31"/>
        <v>327.17306193964214</v>
      </c>
      <c r="H108" s="201">
        <f t="shared" si="32"/>
        <v>14788.549572733764</v>
      </c>
      <c r="I108" s="201">
        <f t="shared" si="33"/>
        <v>46.755901986354843</v>
      </c>
      <c r="J108" s="202">
        <f t="shared" si="34"/>
        <v>2113.4135256852251</v>
      </c>
      <c r="K108" s="201">
        <f t="shared" si="35"/>
        <v>3.8527498795443194</v>
      </c>
      <c r="L108" s="202">
        <f t="shared" si="36"/>
        <v>174.14814730528281</v>
      </c>
      <c r="M108" s="203">
        <f t="shared" si="37"/>
        <v>14962.697720039047</v>
      </c>
      <c r="N108" s="203">
        <f t="shared" si="38"/>
        <v>176407.69772003905</v>
      </c>
      <c r="O108" s="203">
        <f t="shared" si="39"/>
        <v>3902.7388270179654</v>
      </c>
      <c r="P108" s="204">
        <f t="shared" si="28"/>
        <v>0.94795663123824403</v>
      </c>
      <c r="Q108" s="205">
        <v>-11039.924908687419</v>
      </c>
      <c r="R108" s="204">
        <f t="shared" si="29"/>
        <v>3.2687252592919418E-3</v>
      </c>
      <c r="S108" s="204">
        <f t="shared" si="30"/>
        <v>-5.8093240898608872E-3</v>
      </c>
      <c r="T108" s="206">
        <v>45201</v>
      </c>
      <c r="U108" s="207">
        <v>160919</v>
      </c>
      <c r="V108" s="207">
        <v>3592.5834970530454</v>
      </c>
      <c r="Z108" s="16"/>
      <c r="AA108" s="16"/>
    </row>
    <row r="109" spans="2:29">
      <c r="B109" s="199">
        <v>3015</v>
      </c>
      <c r="C109" s="199" t="s">
        <v>128</v>
      </c>
      <c r="D109" s="199">
        <v>13304</v>
      </c>
      <c r="E109" s="199">
        <f t="shared" si="26"/>
        <v>3478.169934640523</v>
      </c>
      <c r="F109" s="200">
        <f t="shared" si="27"/>
        <v>0.84483087397249379</v>
      </c>
      <c r="G109" s="201">
        <f t="shared" si="31"/>
        <v>383.29891027459541</v>
      </c>
      <c r="H109" s="201">
        <f t="shared" si="32"/>
        <v>1466.1183318003275</v>
      </c>
      <c r="I109" s="201">
        <f t="shared" si="33"/>
        <v>79.495980181744258</v>
      </c>
      <c r="J109" s="202">
        <f t="shared" si="34"/>
        <v>304.0721241951718</v>
      </c>
      <c r="K109" s="201">
        <f t="shared" si="35"/>
        <v>36.592828074933735</v>
      </c>
      <c r="L109" s="202">
        <f t="shared" si="36"/>
        <v>139.96756738662151</v>
      </c>
      <c r="M109" s="203">
        <f t="shared" si="37"/>
        <v>1606.0858991869491</v>
      </c>
      <c r="N109" s="203">
        <f t="shared" si="38"/>
        <v>14910.08589918695</v>
      </c>
      <c r="O109" s="203">
        <f t="shared" si="39"/>
        <v>3898.0616729900526</v>
      </c>
      <c r="P109" s="204">
        <f t="shared" si="28"/>
        <v>0.94682057285140342</v>
      </c>
      <c r="Q109" s="205">
        <v>-998.83652741597371</v>
      </c>
      <c r="R109" s="204">
        <f t="shared" si="29"/>
        <v>3.1669431458301914E-3</v>
      </c>
      <c r="S109" s="204">
        <f t="shared" si="30"/>
        <v>-2.0783742039518173E-3</v>
      </c>
      <c r="T109" s="206">
        <v>3825</v>
      </c>
      <c r="U109" s="207">
        <v>13262</v>
      </c>
      <c r="V109" s="207">
        <v>3485.4139290407356</v>
      </c>
      <c r="Z109" s="16"/>
      <c r="AA109" s="16"/>
    </row>
    <row r="110" spans="2:29">
      <c r="B110" s="199">
        <v>3016</v>
      </c>
      <c r="C110" s="199" t="s">
        <v>129</v>
      </c>
      <c r="D110" s="199">
        <v>26697</v>
      </c>
      <c r="E110" s="199">
        <f t="shared" si="26"/>
        <v>3247.0201897348575</v>
      </c>
      <c r="F110" s="200">
        <f t="shared" si="27"/>
        <v>0.78868570433535956</v>
      </c>
      <c r="G110" s="201">
        <f t="shared" si="31"/>
        <v>521.9887572179947</v>
      </c>
      <c r="H110" s="201">
        <f t="shared" si="32"/>
        <v>4291.7915618463521</v>
      </c>
      <c r="I110" s="201">
        <f t="shared" si="33"/>
        <v>160.3983908987272</v>
      </c>
      <c r="J110" s="202">
        <f t="shared" si="34"/>
        <v>1318.795569969335</v>
      </c>
      <c r="K110" s="201">
        <f t="shared" si="35"/>
        <v>117.49523879191668</v>
      </c>
      <c r="L110" s="202">
        <f t="shared" si="36"/>
        <v>966.04585334713897</v>
      </c>
      <c r="M110" s="203">
        <f t="shared" si="37"/>
        <v>5257.8374151934913</v>
      </c>
      <c r="N110" s="203">
        <f t="shared" si="38"/>
        <v>31954.837415193491</v>
      </c>
      <c r="O110" s="203">
        <f t="shared" si="39"/>
        <v>3886.5041857447691</v>
      </c>
      <c r="P110" s="204">
        <f t="shared" si="28"/>
        <v>0.94401331436954661</v>
      </c>
      <c r="Q110" s="205">
        <v>873.83327361722149</v>
      </c>
      <c r="R110" s="204">
        <f t="shared" si="29"/>
        <v>1.5635699611960738E-2</v>
      </c>
      <c r="S110" s="204">
        <f t="shared" si="30"/>
        <v>1.9712077389532262E-2</v>
      </c>
      <c r="T110" s="206">
        <v>8222</v>
      </c>
      <c r="U110" s="207">
        <v>26286</v>
      </c>
      <c r="V110" s="207">
        <v>3184.2519685039374</v>
      </c>
      <c r="Z110" s="16"/>
      <c r="AA110" s="16"/>
    </row>
    <row r="111" spans="2:29">
      <c r="B111" s="199">
        <v>3017</v>
      </c>
      <c r="C111" s="199" t="s">
        <v>130</v>
      </c>
      <c r="D111" s="199">
        <v>26720</v>
      </c>
      <c r="E111" s="199">
        <f t="shared" si="26"/>
        <v>3530.6553911205074</v>
      </c>
      <c r="F111" s="200">
        <f t="shared" si="27"/>
        <v>0.85757934081053322</v>
      </c>
      <c r="G111" s="201">
        <f t="shared" si="31"/>
        <v>351.80763638660483</v>
      </c>
      <c r="H111" s="201">
        <f t="shared" si="32"/>
        <v>2662.4801921738249</v>
      </c>
      <c r="I111" s="201">
        <f t="shared" si="33"/>
        <v>61.126070413749737</v>
      </c>
      <c r="J111" s="202">
        <f t="shared" si="34"/>
        <v>462.60210089125798</v>
      </c>
      <c r="K111" s="201">
        <f t="shared" si="35"/>
        <v>18.222918306939214</v>
      </c>
      <c r="L111" s="202">
        <f t="shared" si="36"/>
        <v>137.91104574691596</v>
      </c>
      <c r="M111" s="203">
        <f t="shared" si="37"/>
        <v>2800.3912379207409</v>
      </c>
      <c r="N111" s="203">
        <f t="shared" si="38"/>
        <v>29520.39123792074</v>
      </c>
      <c r="O111" s="203">
        <f t="shared" si="39"/>
        <v>3900.6859458140511</v>
      </c>
      <c r="P111" s="204">
        <f t="shared" si="28"/>
        <v>0.94745799619330517</v>
      </c>
      <c r="Q111" s="205">
        <v>902.26449948128493</v>
      </c>
      <c r="R111" s="204">
        <f t="shared" si="29"/>
        <v>2.5877294018275359E-2</v>
      </c>
      <c r="S111" s="204">
        <f t="shared" si="30"/>
        <v>1.7744017374367246E-2</v>
      </c>
      <c r="T111" s="206">
        <v>7568</v>
      </c>
      <c r="U111" s="207">
        <v>26046</v>
      </c>
      <c r="V111" s="207">
        <v>3469.0996270644646</v>
      </c>
      <c r="Z111" s="16"/>
      <c r="AA111" s="16"/>
    </row>
    <row r="112" spans="2:29">
      <c r="B112" s="199">
        <v>3018</v>
      </c>
      <c r="C112" s="199" t="s">
        <v>131</v>
      </c>
      <c r="D112" s="199">
        <v>19465</v>
      </c>
      <c r="E112" s="199">
        <f t="shared" si="26"/>
        <v>3353.1438415159346</v>
      </c>
      <c r="F112" s="200">
        <f t="shared" si="27"/>
        <v>0.81446263276845121</v>
      </c>
      <c r="G112" s="201">
        <f t="shared" si="31"/>
        <v>458.31456614934848</v>
      </c>
      <c r="H112" s="201">
        <f t="shared" si="32"/>
        <v>2660.5160564969678</v>
      </c>
      <c r="I112" s="201">
        <f t="shared" si="33"/>
        <v>123.25511277535021</v>
      </c>
      <c r="J112" s="202">
        <f t="shared" si="34"/>
        <v>715.4959296609079</v>
      </c>
      <c r="K112" s="201">
        <f t="shared" si="35"/>
        <v>80.351960668539689</v>
      </c>
      <c r="L112" s="202">
        <f t="shared" si="36"/>
        <v>466.44313168087285</v>
      </c>
      <c r="M112" s="203">
        <f t="shared" si="37"/>
        <v>3126.9591881778406</v>
      </c>
      <c r="N112" s="203">
        <f t="shared" si="38"/>
        <v>22591.95918817784</v>
      </c>
      <c r="O112" s="203">
        <f t="shared" si="39"/>
        <v>3891.8103683338227</v>
      </c>
      <c r="P112" s="204">
        <f t="shared" si="28"/>
        <v>0.94530216079120111</v>
      </c>
      <c r="Q112" s="205">
        <v>520.996917215758</v>
      </c>
      <c r="R112" s="204">
        <f t="shared" si="29"/>
        <v>3.7192945063142753E-2</v>
      </c>
      <c r="S112" s="204">
        <f t="shared" si="30"/>
        <v>2.4864553468076953E-2</v>
      </c>
      <c r="T112" s="206">
        <v>5805</v>
      </c>
      <c r="U112" s="207">
        <v>18767</v>
      </c>
      <c r="V112" s="207">
        <v>3271.7921896792191</v>
      </c>
      <c r="Z112" s="16"/>
      <c r="AA112" s="16"/>
    </row>
    <row r="113" spans="2:27">
      <c r="B113" s="199">
        <v>3019</v>
      </c>
      <c r="C113" s="199" t="s">
        <v>132</v>
      </c>
      <c r="D113" s="199">
        <v>70481</v>
      </c>
      <c r="E113" s="199">
        <f t="shared" si="26"/>
        <v>3853.5265172225263</v>
      </c>
      <c r="F113" s="200">
        <f t="shared" si="27"/>
        <v>0.9360031961054136</v>
      </c>
      <c r="G113" s="201">
        <f t="shared" si="31"/>
        <v>158.08496072539347</v>
      </c>
      <c r="H113" s="201">
        <f t="shared" si="32"/>
        <v>2891.3739316674464</v>
      </c>
      <c r="I113" s="201">
        <f t="shared" si="33"/>
        <v>0</v>
      </c>
      <c r="J113" s="202">
        <f t="shared" si="34"/>
        <v>0</v>
      </c>
      <c r="K113" s="201">
        <f t="shared" si="35"/>
        <v>-42.903152106810523</v>
      </c>
      <c r="L113" s="202">
        <f t="shared" si="36"/>
        <v>-784.69865203356449</v>
      </c>
      <c r="M113" s="203">
        <f t="shared" si="37"/>
        <v>2106.6752796338819</v>
      </c>
      <c r="N113" s="203">
        <f t="shared" si="38"/>
        <v>72587.675279633884</v>
      </c>
      <c r="O113" s="203">
        <f t="shared" si="39"/>
        <v>3968.7083258411089</v>
      </c>
      <c r="P113" s="204">
        <f t="shared" si="28"/>
        <v>0.96398030759494402</v>
      </c>
      <c r="Q113" s="205">
        <v>1218.5792900894003</v>
      </c>
      <c r="R113" s="204">
        <f t="shared" si="29"/>
        <v>-1.3036146968387343E-3</v>
      </c>
      <c r="S113" s="204">
        <f t="shared" si="30"/>
        <v>-1.4845260599254388E-2</v>
      </c>
      <c r="T113" s="206">
        <v>18290</v>
      </c>
      <c r="U113" s="207">
        <v>70573</v>
      </c>
      <c r="V113" s="207">
        <v>3911.5951668329453</v>
      </c>
      <c r="Z113" s="16"/>
      <c r="AA113" s="16"/>
    </row>
    <row r="114" spans="2:27">
      <c r="B114" s="199">
        <v>3020</v>
      </c>
      <c r="C114" s="199" t="s">
        <v>133</v>
      </c>
      <c r="D114" s="199">
        <v>264806</v>
      </c>
      <c r="E114" s="199">
        <f t="shared" si="26"/>
        <v>4410.9338041776327</v>
      </c>
      <c r="F114" s="200">
        <f t="shared" si="27"/>
        <v>1.0713947653058959</v>
      </c>
      <c r="G114" s="201">
        <f t="shared" si="31"/>
        <v>-176.3594114476704</v>
      </c>
      <c r="H114" s="201">
        <f t="shared" si="32"/>
        <v>-10587.560906849443</v>
      </c>
      <c r="I114" s="201">
        <f t="shared" si="33"/>
        <v>0</v>
      </c>
      <c r="J114" s="202">
        <f t="shared" si="34"/>
        <v>0</v>
      </c>
      <c r="K114" s="201">
        <f t="shared" si="35"/>
        <v>-42.903152106810523</v>
      </c>
      <c r="L114" s="202">
        <f t="shared" si="36"/>
        <v>-2575.6478335802631</v>
      </c>
      <c r="M114" s="203">
        <f t="shared" si="37"/>
        <v>-13163.208740429705</v>
      </c>
      <c r="N114" s="203">
        <f t="shared" si="38"/>
        <v>251642.79125957028</v>
      </c>
      <c r="O114" s="203">
        <f t="shared" si="39"/>
        <v>4191.6712406231509</v>
      </c>
      <c r="P114" s="204">
        <f t="shared" si="28"/>
        <v>1.0181369352751368</v>
      </c>
      <c r="Q114" s="205">
        <v>4205.2255386127472</v>
      </c>
      <c r="R114" s="208">
        <f t="shared" si="29"/>
        <v>-2.2418905731327312E-3</v>
      </c>
      <c r="S114" s="209">
        <f t="shared" si="30"/>
        <v>-1.4640323954757166E-2</v>
      </c>
      <c r="T114" s="206">
        <v>60034</v>
      </c>
      <c r="U114" s="207">
        <v>265401</v>
      </c>
      <c r="V114" s="207">
        <v>4476.4707866684657</v>
      </c>
      <c r="W114" s="117"/>
      <c r="X114" s="117"/>
      <c r="Y114" s="16"/>
      <c r="Z114" s="16"/>
      <c r="AA114" s="16"/>
    </row>
    <row r="115" spans="2:27">
      <c r="B115" s="199">
        <v>3021</v>
      </c>
      <c r="C115" s="199" t="s">
        <v>134</v>
      </c>
      <c r="D115" s="199">
        <v>79096</v>
      </c>
      <c r="E115" s="199">
        <f t="shared" si="26"/>
        <v>3869.8566466069769</v>
      </c>
      <c r="F115" s="200">
        <f t="shared" si="27"/>
        <v>0.93996970658051937</v>
      </c>
      <c r="G115" s="201">
        <f t="shared" si="31"/>
        <v>148.28688309472309</v>
      </c>
      <c r="H115" s="201">
        <f t="shared" si="32"/>
        <v>3030.8356035730453</v>
      </c>
      <c r="I115" s="201">
        <f t="shared" si="33"/>
        <v>0</v>
      </c>
      <c r="J115" s="202">
        <f t="shared" si="34"/>
        <v>0</v>
      </c>
      <c r="K115" s="201">
        <f t="shared" si="35"/>
        <v>-42.903152106810523</v>
      </c>
      <c r="L115" s="202">
        <f t="shared" si="36"/>
        <v>-876.89752591110027</v>
      </c>
      <c r="M115" s="203">
        <f t="shared" si="37"/>
        <v>2153.938077661945</v>
      </c>
      <c r="N115" s="203">
        <f t="shared" si="38"/>
        <v>81249.938077661951</v>
      </c>
      <c r="O115" s="203">
        <f t="shared" si="39"/>
        <v>3975.2403775948901</v>
      </c>
      <c r="P115" s="204">
        <f t="shared" si="28"/>
        <v>0.96556691178498644</v>
      </c>
      <c r="Q115" s="205">
        <v>1327.7556648516857</v>
      </c>
      <c r="R115" s="208">
        <f t="shared" si="29"/>
        <v>-8.1011261317749748E-3</v>
      </c>
      <c r="S115" s="209">
        <f t="shared" si="30"/>
        <v>-8.1011261317750355E-3</v>
      </c>
      <c r="T115" s="206">
        <v>20439</v>
      </c>
      <c r="U115" s="207">
        <v>79742</v>
      </c>
      <c r="V115" s="207">
        <v>3901.4628895738542</v>
      </c>
      <c r="W115" s="117"/>
      <c r="X115" s="117"/>
      <c r="Y115" s="16"/>
      <c r="Z115" s="16"/>
      <c r="AA115" s="16"/>
    </row>
    <row r="116" spans="2:27">
      <c r="B116" s="199">
        <v>3022</v>
      </c>
      <c r="C116" s="199" t="s">
        <v>135</v>
      </c>
      <c r="D116" s="199">
        <v>72461</v>
      </c>
      <c r="E116" s="199">
        <f t="shared" si="26"/>
        <v>4542.1550805491133</v>
      </c>
      <c r="F116" s="200">
        <f t="shared" si="27"/>
        <v>1.1032677869477099</v>
      </c>
      <c r="G116" s="201">
        <f t="shared" si="31"/>
        <v>-255.09217727055875</v>
      </c>
      <c r="H116" s="201">
        <f t="shared" si="32"/>
        <v>-4069.485503997224</v>
      </c>
      <c r="I116" s="201">
        <f t="shared" si="33"/>
        <v>0</v>
      </c>
      <c r="J116" s="202">
        <f t="shared" si="34"/>
        <v>0</v>
      </c>
      <c r="K116" s="201">
        <f t="shared" si="35"/>
        <v>-42.903152106810523</v>
      </c>
      <c r="L116" s="202">
        <f t="shared" si="36"/>
        <v>-684.43398555994827</v>
      </c>
      <c r="M116" s="203">
        <f t="shared" si="37"/>
        <v>-4753.9194895571727</v>
      </c>
      <c r="N116" s="203">
        <f t="shared" si="38"/>
        <v>67707.080510442829</v>
      </c>
      <c r="O116" s="203">
        <f t="shared" si="39"/>
        <v>4244.1597511717446</v>
      </c>
      <c r="P116" s="204">
        <f t="shared" si="28"/>
        <v>1.0308861439318626</v>
      </c>
      <c r="Q116" s="205">
        <v>226.56207844702931</v>
      </c>
      <c r="R116" s="208">
        <f t="shared" si="29"/>
        <v>-1.8023878250735186E-2</v>
      </c>
      <c r="S116" s="208">
        <f t="shared" si="30"/>
        <v>-2.2702006831750967E-2</v>
      </c>
      <c r="T116" s="206">
        <v>15953</v>
      </c>
      <c r="U116" s="207">
        <v>73791</v>
      </c>
      <c r="V116" s="207">
        <v>4647.6664357246336</v>
      </c>
      <c r="X116" s="13"/>
      <c r="Y116" s="15"/>
      <c r="Z116" s="16"/>
      <c r="AA116" s="16"/>
    </row>
    <row r="117" spans="2:27">
      <c r="B117" s="199">
        <v>3023</v>
      </c>
      <c r="C117" s="199" t="s">
        <v>136</v>
      </c>
      <c r="D117" s="199">
        <v>86089</v>
      </c>
      <c r="E117" s="199">
        <f t="shared" si="26"/>
        <v>4346.8316081797529</v>
      </c>
      <c r="F117" s="200">
        <f t="shared" si="27"/>
        <v>1.0558246478918247</v>
      </c>
      <c r="G117" s="201">
        <f t="shared" si="31"/>
        <v>-137.89809384894252</v>
      </c>
      <c r="H117" s="201">
        <f t="shared" si="32"/>
        <v>-2731.0717486783064</v>
      </c>
      <c r="I117" s="201">
        <f t="shared" si="33"/>
        <v>0</v>
      </c>
      <c r="J117" s="202">
        <f t="shared" si="34"/>
        <v>0</v>
      </c>
      <c r="K117" s="201">
        <f t="shared" si="35"/>
        <v>-42.903152106810523</v>
      </c>
      <c r="L117" s="202">
        <f t="shared" si="36"/>
        <v>-849.69692747538249</v>
      </c>
      <c r="M117" s="203">
        <f t="shared" si="37"/>
        <v>-3580.7686761536888</v>
      </c>
      <c r="N117" s="203">
        <f t="shared" si="38"/>
        <v>82508.23132384631</v>
      </c>
      <c r="O117" s="203">
        <f t="shared" si="39"/>
        <v>4166.030362223999</v>
      </c>
      <c r="P117" s="204">
        <f t="shared" si="28"/>
        <v>1.0119088883095082</v>
      </c>
      <c r="Q117" s="205">
        <v>438.25411920286933</v>
      </c>
      <c r="R117" s="208">
        <f t="shared" si="29"/>
        <v>7.5870429153440472E-2</v>
      </c>
      <c r="S117" s="208">
        <f t="shared" si="30"/>
        <v>6.5603349572021727E-2</v>
      </c>
      <c r="T117" s="206">
        <v>19805</v>
      </c>
      <c r="U117" s="207">
        <v>80018</v>
      </c>
      <c r="V117" s="207">
        <v>4079.221044045677</v>
      </c>
      <c r="X117" s="13"/>
      <c r="Y117" s="15"/>
      <c r="Z117" s="16"/>
      <c r="AA117" s="16"/>
    </row>
    <row r="118" spans="2:27">
      <c r="B118" s="199">
        <v>3024</v>
      </c>
      <c r="C118" s="199" t="s">
        <v>137</v>
      </c>
      <c r="D118" s="199">
        <v>752260</v>
      </c>
      <c r="E118" s="199">
        <f t="shared" si="26"/>
        <v>5866.3526549328171</v>
      </c>
      <c r="F118" s="200">
        <f t="shared" si="27"/>
        <v>1.4249090566674607</v>
      </c>
      <c r="G118" s="201">
        <f t="shared" si="31"/>
        <v>-1049.6107219007811</v>
      </c>
      <c r="H118" s="201">
        <f t="shared" si="32"/>
        <v>-134594.73170150287</v>
      </c>
      <c r="I118" s="201">
        <f t="shared" si="33"/>
        <v>0</v>
      </c>
      <c r="J118" s="202">
        <f t="shared" si="34"/>
        <v>0</v>
      </c>
      <c r="K118" s="201">
        <f t="shared" si="35"/>
        <v>-42.903152106810523</v>
      </c>
      <c r="L118" s="202">
        <f t="shared" si="36"/>
        <v>-5501.5999041126342</v>
      </c>
      <c r="M118" s="203">
        <f t="shared" si="37"/>
        <v>-140096.3316056155</v>
      </c>
      <c r="N118" s="203">
        <f t="shared" si="38"/>
        <v>612163.66839438444</v>
      </c>
      <c r="O118" s="203">
        <f t="shared" si="39"/>
        <v>4773.8387809252254</v>
      </c>
      <c r="P118" s="204">
        <f t="shared" si="28"/>
        <v>1.1595426518197629</v>
      </c>
      <c r="Q118" s="205">
        <v>5418.1342321505945</v>
      </c>
      <c r="R118" s="208">
        <f t="shared" si="29"/>
        <v>7.5756358122913885E-3</v>
      </c>
      <c r="S118" s="208">
        <f t="shared" si="30"/>
        <v>3.631230166492071E-3</v>
      </c>
      <c r="T118" s="206">
        <v>128233</v>
      </c>
      <c r="U118" s="207">
        <v>746604</v>
      </c>
      <c r="V118" s="207">
        <v>5845.1276510792213</v>
      </c>
      <c r="X118" s="13"/>
      <c r="Y118" s="15"/>
      <c r="Z118" s="16"/>
      <c r="AA118" s="16"/>
    </row>
    <row r="119" spans="2:27">
      <c r="B119" s="199">
        <v>3025</v>
      </c>
      <c r="C119" s="199" t="s">
        <v>138</v>
      </c>
      <c r="D119" s="199">
        <v>470931</v>
      </c>
      <c r="E119" s="199">
        <f t="shared" si="26"/>
        <v>4961.6077543064848</v>
      </c>
      <c r="F119" s="200">
        <f t="shared" si="27"/>
        <v>1.2051508391330723</v>
      </c>
      <c r="G119" s="201">
        <f t="shared" si="31"/>
        <v>-506.7637815249816</v>
      </c>
      <c r="H119" s="201">
        <f t="shared" si="32"/>
        <v>-48099.484323443627</v>
      </c>
      <c r="I119" s="201">
        <f t="shared" si="33"/>
        <v>0</v>
      </c>
      <c r="J119" s="202">
        <f t="shared" si="34"/>
        <v>0</v>
      </c>
      <c r="K119" s="201">
        <f t="shared" si="35"/>
        <v>-42.903152106810523</v>
      </c>
      <c r="L119" s="202">
        <f t="shared" si="36"/>
        <v>-4072.1526822179208</v>
      </c>
      <c r="M119" s="203">
        <f t="shared" si="37"/>
        <v>-52171.637005661549</v>
      </c>
      <c r="N119" s="203">
        <f t="shared" si="38"/>
        <v>418759.36299433844</v>
      </c>
      <c r="O119" s="203">
        <f t="shared" si="39"/>
        <v>4411.9408206746921</v>
      </c>
      <c r="P119" s="204">
        <f t="shared" si="28"/>
        <v>1.0716393648060074</v>
      </c>
      <c r="Q119" s="205">
        <v>4386.958683369885</v>
      </c>
      <c r="R119" s="208">
        <f t="shared" si="29"/>
        <v>-7.1324059589217273E-3</v>
      </c>
      <c r="S119" s="208">
        <f t="shared" si="30"/>
        <v>-1.2090729085671643E-2</v>
      </c>
      <c r="T119" s="206">
        <v>94915</v>
      </c>
      <c r="U119" s="207">
        <v>474314</v>
      </c>
      <c r="V119" s="207">
        <v>5022.3314026746857</v>
      </c>
      <c r="X119" s="13"/>
      <c r="Y119" s="15"/>
      <c r="Z119" s="16"/>
      <c r="AA119" s="16"/>
    </row>
    <row r="120" spans="2:27">
      <c r="B120" s="199">
        <v>3026</v>
      </c>
      <c r="C120" s="199" t="s">
        <v>139</v>
      </c>
      <c r="D120" s="199">
        <v>55456</v>
      </c>
      <c r="E120" s="199">
        <f t="shared" si="26"/>
        <v>3152.5211756011595</v>
      </c>
      <c r="F120" s="200">
        <f t="shared" si="27"/>
        <v>0.76573234489624908</v>
      </c>
      <c r="G120" s="201">
        <f t="shared" si="31"/>
        <v>578.68816569821354</v>
      </c>
      <c r="H120" s="201">
        <f t="shared" si="32"/>
        <v>10179.703522797274</v>
      </c>
      <c r="I120" s="201">
        <f t="shared" si="33"/>
        <v>193.47304584552148</v>
      </c>
      <c r="J120" s="202">
        <f t="shared" si="34"/>
        <v>3403.3843494685684</v>
      </c>
      <c r="K120" s="201">
        <f t="shared" si="35"/>
        <v>150.56989373871096</v>
      </c>
      <c r="L120" s="202">
        <f t="shared" si="36"/>
        <v>2648.6750007576643</v>
      </c>
      <c r="M120" s="203">
        <f t="shared" si="37"/>
        <v>12828.378523554939</v>
      </c>
      <c r="N120" s="203">
        <f t="shared" si="38"/>
        <v>68284.378523554944</v>
      </c>
      <c r="O120" s="203">
        <f t="shared" si="39"/>
        <v>3881.7792350380846</v>
      </c>
      <c r="P120" s="204">
        <f t="shared" si="28"/>
        <v>0.94286564639759118</v>
      </c>
      <c r="Q120" s="205">
        <v>2258.6503911701038</v>
      </c>
      <c r="R120" s="208">
        <f t="shared" si="29"/>
        <v>-1.7051295685774043E-2</v>
      </c>
      <c r="S120" s="208">
        <f t="shared" si="30"/>
        <v>-2.8282760046365322E-2</v>
      </c>
      <c r="T120" s="206">
        <v>17591</v>
      </c>
      <c r="U120" s="207">
        <v>56418</v>
      </c>
      <c r="V120" s="207">
        <v>3244.2783208740657</v>
      </c>
      <c r="X120" s="13"/>
      <c r="Y120" s="15"/>
      <c r="Z120" s="16"/>
      <c r="AA120" s="16"/>
    </row>
    <row r="121" spans="2:27">
      <c r="B121" s="199">
        <v>3027</v>
      </c>
      <c r="C121" s="199" t="s">
        <v>140</v>
      </c>
      <c r="D121" s="199">
        <v>76147</v>
      </c>
      <c r="E121" s="199">
        <f t="shared" si="26"/>
        <v>4065.5098772023493</v>
      </c>
      <c r="F121" s="200">
        <f t="shared" si="27"/>
        <v>0.98749294233539164</v>
      </c>
      <c r="G121" s="201">
        <f t="shared" si="31"/>
        <v>30.894944737499642</v>
      </c>
      <c r="H121" s="201">
        <f t="shared" si="32"/>
        <v>578.66231493336841</v>
      </c>
      <c r="I121" s="201">
        <f t="shared" si="33"/>
        <v>0</v>
      </c>
      <c r="J121" s="202">
        <f t="shared" si="34"/>
        <v>0</v>
      </c>
      <c r="K121" s="201">
        <f t="shared" si="35"/>
        <v>-42.903152106810523</v>
      </c>
      <c r="L121" s="202">
        <f t="shared" si="36"/>
        <v>-803.57603896056116</v>
      </c>
      <c r="M121" s="203">
        <f t="shared" si="37"/>
        <v>-224.91372402719276</v>
      </c>
      <c r="N121" s="203">
        <f t="shared" si="38"/>
        <v>75922.086275972804</v>
      </c>
      <c r="O121" s="203">
        <f t="shared" si="39"/>
        <v>4053.5016698330378</v>
      </c>
      <c r="P121" s="204">
        <f t="shared" si="28"/>
        <v>0.98457620608693508</v>
      </c>
      <c r="Q121" s="205">
        <v>1163.904653000247</v>
      </c>
      <c r="R121" s="208">
        <f t="shared" si="29"/>
        <v>1.9534597257926306E-2</v>
      </c>
      <c r="S121" s="208">
        <f t="shared" si="30"/>
        <v>8.6479491291710647E-3</v>
      </c>
      <c r="T121" s="206">
        <v>18730</v>
      </c>
      <c r="U121" s="207">
        <v>74688</v>
      </c>
      <c r="V121" s="207">
        <v>4030.6529951430116</v>
      </c>
      <c r="X121" s="13"/>
      <c r="Y121" s="15"/>
      <c r="Z121" s="16"/>
      <c r="AA121" s="16"/>
    </row>
    <row r="122" spans="2:27">
      <c r="B122" s="199">
        <v>3028</v>
      </c>
      <c r="C122" s="199" t="s">
        <v>141</v>
      </c>
      <c r="D122" s="199">
        <v>38949</v>
      </c>
      <c r="E122" s="199">
        <f t="shared" si="26"/>
        <v>3520.0180750112972</v>
      </c>
      <c r="F122" s="200">
        <f t="shared" si="27"/>
        <v>0.85499558750516336</v>
      </c>
      <c r="G122" s="201">
        <f t="shared" si="31"/>
        <v>358.19002605213092</v>
      </c>
      <c r="H122" s="201">
        <f t="shared" si="32"/>
        <v>3963.3726382668283</v>
      </c>
      <c r="I122" s="201">
        <f t="shared" si="33"/>
        <v>64.849131051973288</v>
      </c>
      <c r="J122" s="202">
        <f t="shared" si="34"/>
        <v>717.55563509008437</v>
      </c>
      <c r="K122" s="201">
        <f t="shared" si="35"/>
        <v>21.945978945162764</v>
      </c>
      <c r="L122" s="202">
        <f t="shared" si="36"/>
        <v>242.832257028226</v>
      </c>
      <c r="M122" s="203">
        <f t="shared" si="37"/>
        <v>4206.2048952950545</v>
      </c>
      <c r="N122" s="203">
        <f t="shared" si="38"/>
        <v>43155.204895295057</v>
      </c>
      <c r="O122" s="203">
        <f t="shared" si="39"/>
        <v>3900.1540800085909</v>
      </c>
      <c r="P122" s="204">
        <f t="shared" si="28"/>
        <v>0.9473288085280368</v>
      </c>
      <c r="Q122" s="205">
        <v>1267.8781893182313</v>
      </c>
      <c r="R122" s="208">
        <f t="shared" si="29"/>
        <v>-2.0865280675733427E-2</v>
      </c>
      <c r="S122" s="208">
        <f t="shared" si="30"/>
        <v>-1.6883259675318306E-2</v>
      </c>
      <c r="T122" s="206">
        <v>11065</v>
      </c>
      <c r="U122" s="207">
        <v>39779</v>
      </c>
      <c r="V122" s="207">
        <v>3580.4680468046804</v>
      </c>
      <c r="X122" s="13"/>
      <c r="Y122" s="15"/>
      <c r="Z122" s="16"/>
      <c r="AA122" s="16"/>
    </row>
    <row r="123" spans="2:27">
      <c r="B123" s="199">
        <v>3029</v>
      </c>
      <c r="C123" s="199" t="s">
        <v>142</v>
      </c>
      <c r="D123" s="199">
        <v>173152</v>
      </c>
      <c r="E123" s="199">
        <f t="shared" si="26"/>
        <v>4051.2868507253161</v>
      </c>
      <c r="F123" s="200">
        <f t="shared" si="27"/>
        <v>0.98403823709817673</v>
      </c>
      <c r="G123" s="201">
        <f t="shared" si="31"/>
        <v>39.428760623719604</v>
      </c>
      <c r="H123" s="201">
        <f t="shared" si="32"/>
        <v>1685.1852290577758</v>
      </c>
      <c r="I123" s="201">
        <f t="shared" si="33"/>
        <v>0</v>
      </c>
      <c r="J123" s="202">
        <f t="shared" si="34"/>
        <v>0</v>
      </c>
      <c r="K123" s="201">
        <f t="shared" si="35"/>
        <v>-42.903152106810523</v>
      </c>
      <c r="L123" s="202">
        <f t="shared" si="36"/>
        <v>-1833.6807210450818</v>
      </c>
      <c r="M123" s="203">
        <f t="shared" si="37"/>
        <v>-148.49549198730597</v>
      </c>
      <c r="N123" s="203">
        <f t="shared" si="38"/>
        <v>173003.5045080127</v>
      </c>
      <c r="O123" s="203">
        <f t="shared" si="39"/>
        <v>4047.812459242225</v>
      </c>
      <c r="P123" s="204">
        <f t="shared" si="28"/>
        <v>0.98319432399204931</v>
      </c>
      <c r="Q123" s="205">
        <v>3462.1136609306232</v>
      </c>
      <c r="R123" s="208">
        <f t="shared" si="29"/>
        <v>2.5289997098548681E-2</v>
      </c>
      <c r="S123" s="208">
        <f t="shared" si="30"/>
        <v>-5.4159270073507624E-3</v>
      </c>
      <c r="T123" s="206">
        <v>42740</v>
      </c>
      <c r="U123" s="207">
        <v>168881</v>
      </c>
      <c r="V123" s="207">
        <v>4073.3478051133625</v>
      </c>
      <c r="X123" s="13"/>
      <c r="Y123" s="15"/>
      <c r="Z123" s="16"/>
      <c r="AA123" s="16"/>
    </row>
    <row r="124" spans="2:27">
      <c r="B124" s="199">
        <v>3030</v>
      </c>
      <c r="C124" s="199" t="s">
        <v>143</v>
      </c>
      <c r="D124" s="199">
        <v>372815</v>
      </c>
      <c r="E124" s="199">
        <f t="shared" si="26"/>
        <v>4287.5461456188968</v>
      </c>
      <c r="F124" s="200">
        <f t="shared" si="27"/>
        <v>1.0414244920367808</v>
      </c>
      <c r="G124" s="201">
        <f t="shared" si="31"/>
        <v>-102.32681631242885</v>
      </c>
      <c r="H124" s="201">
        <f t="shared" si="32"/>
        <v>-8897.6236588146257</v>
      </c>
      <c r="I124" s="201">
        <f t="shared" si="33"/>
        <v>0</v>
      </c>
      <c r="J124" s="202">
        <f t="shared" si="34"/>
        <v>0</v>
      </c>
      <c r="K124" s="201">
        <f t="shared" si="35"/>
        <v>-42.903152106810523</v>
      </c>
      <c r="L124" s="202">
        <f t="shared" si="36"/>
        <v>-3730.5577851434955</v>
      </c>
      <c r="M124" s="203">
        <f t="shared" si="37"/>
        <v>-12628.181443958121</v>
      </c>
      <c r="N124" s="203">
        <f t="shared" si="38"/>
        <v>360186.81855604186</v>
      </c>
      <c r="O124" s="203">
        <f t="shared" si="39"/>
        <v>4142.3161771996574</v>
      </c>
      <c r="P124" s="204">
        <f t="shared" si="28"/>
        <v>1.0061488259674909</v>
      </c>
      <c r="Q124" s="205">
        <v>3871.3547299696256</v>
      </c>
      <c r="R124" s="208">
        <f t="shared" si="29"/>
        <v>5.4848201907025433E-2</v>
      </c>
      <c r="S124" s="208">
        <f t="shared" si="30"/>
        <v>4.3080893638767451E-2</v>
      </c>
      <c r="T124" s="206">
        <v>86953</v>
      </c>
      <c r="U124" s="207">
        <v>353430</v>
      </c>
      <c r="V124" s="207">
        <v>4110.463696312062</v>
      </c>
      <c r="W124" s="117"/>
      <c r="X124" s="117"/>
      <c r="Y124" s="16"/>
      <c r="Z124" s="16"/>
      <c r="AA124" s="16"/>
    </row>
    <row r="125" spans="2:27">
      <c r="B125" s="199">
        <v>3031</v>
      </c>
      <c r="C125" s="199" t="s">
        <v>144</v>
      </c>
      <c r="D125" s="199">
        <v>103864</v>
      </c>
      <c r="E125" s="199">
        <f t="shared" si="26"/>
        <v>4247.3215015948308</v>
      </c>
      <c r="F125" s="200">
        <f t="shared" si="27"/>
        <v>1.0316541180169168</v>
      </c>
      <c r="G125" s="201">
        <f t="shared" si="31"/>
        <v>-78.192029897989229</v>
      </c>
      <c r="H125" s="201">
        <f t="shared" si="32"/>
        <v>-1912.1078991254287</v>
      </c>
      <c r="I125" s="201">
        <f t="shared" si="33"/>
        <v>0</v>
      </c>
      <c r="J125" s="202">
        <f t="shared" si="34"/>
        <v>0</v>
      </c>
      <c r="K125" s="201">
        <f t="shared" si="35"/>
        <v>-42.903152106810523</v>
      </c>
      <c r="L125" s="202">
        <f t="shared" si="36"/>
        <v>-1049.1536816199446</v>
      </c>
      <c r="M125" s="203">
        <f t="shared" si="37"/>
        <v>-2961.2615807453731</v>
      </c>
      <c r="N125" s="203">
        <f t="shared" si="38"/>
        <v>100902.73841925463</v>
      </c>
      <c r="O125" s="203">
        <f t="shared" si="39"/>
        <v>4126.2263195900314</v>
      </c>
      <c r="P125" s="204">
        <f t="shared" si="28"/>
        <v>1.0022406763595453</v>
      </c>
      <c r="Q125" s="205">
        <v>2496.624601413132</v>
      </c>
      <c r="R125" s="208">
        <f t="shared" si="29"/>
        <v>-4.6358102338563807E-2</v>
      </c>
      <c r="S125" s="208">
        <f t="shared" si="30"/>
        <v>-5.4352564963107544E-2</v>
      </c>
      <c r="T125" s="206">
        <v>24454</v>
      </c>
      <c r="U125" s="207">
        <v>108913</v>
      </c>
      <c r="V125" s="207">
        <v>4491.4429461008694</v>
      </c>
      <c r="W125" s="1"/>
      <c r="X125" s="1"/>
      <c r="Y125" s="16"/>
      <c r="Z125" s="16"/>
    </row>
    <row r="126" spans="2:27">
      <c r="B126" s="199">
        <v>3032</v>
      </c>
      <c r="C126" s="199" t="s">
        <v>145</v>
      </c>
      <c r="D126" s="199">
        <v>30115</v>
      </c>
      <c r="E126" s="199">
        <f t="shared" si="26"/>
        <v>4275.876757063751</v>
      </c>
      <c r="F126" s="200">
        <f t="shared" si="27"/>
        <v>1.0385900532609229</v>
      </c>
      <c r="G126" s="201">
        <f t="shared" si="31"/>
        <v>-95.325183179341366</v>
      </c>
      <c r="H126" s="201">
        <f t="shared" si="32"/>
        <v>-671.37526513210128</v>
      </c>
      <c r="I126" s="201">
        <f t="shared" si="33"/>
        <v>0</v>
      </c>
      <c r="J126" s="202">
        <f t="shared" si="34"/>
        <v>0</v>
      </c>
      <c r="K126" s="201">
        <f t="shared" si="35"/>
        <v>-42.903152106810523</v>
      </c>
      <c r="L126" s="202">
        <f t="shared" si="36"/>
        <v>-302.16690028826656</v>
      </c>
      <c r="M126" s="203">
        <f t="shared" si="37"/>
        <v>-973.54216542036784</v>
      </c>
      <c r="N126" s="203">
        <f t="shared" si="38"/>
        <v>29141.457834579633</v>
      </c>
      <c r="O126" s="203">
        <f t="shared" si="39"/>
        <v>4137.6484217775987</v>
      </c>
      <c r="P126" s="204">
        <f t="shared" si="28"/>
        <v>1.0050150504571476</v>
      </c>
      <c r="Q126" s="205">
        <v>517.5734795024448</v>
      </c>
      <c r="R126" s="208">
        <f t="shared" si="29"/>
        <v>-3.1858805375168775E-2</v>
      </c>
      <c r="S126" s="208">
        <f t="shared" si="30"/>
        <v>-5.2890411619325908E-2</v>
      </c>
      <c r="T126" s="206">
        <v>7043</v>
      </c>
      <c r="U126" s="207">
        <v>31106</v>
      </c>
      <c r="V126" s="207">
        <v>4514.6589259796801</v>
      </c>
      <c r="W126" s="1"/>
      <c r="X126" s="1"/>
      <c r="Y126" s="16"/>
      <c r="Z126" s="16"/>
    </row>
    <row r="127" spans="2:27">
      <c r="B127" s="199">
        <v>3033</v>
      </c>
      <c r="C127" s="199" t="s">
        <v>146</v>
      </c>
      <c r="D127" s="199">
        <v>145833</v>
      </c>
      <c r="E127" s="199">
        <f t="shared" si="26"/>
        <v>3604.4637781457773</v>
      </c>
      <c r="F127" s="200">
        <f t="shared" si="27"/>
        <v>0.87550704569235449</v>
      </c>
      <c r="G127" s="201">
        <f t="shared" si="31"/>
        <v>307.52260417144288</v>
      </c>
      <c r="H127" s="201">
        <f t="shared" si="32"/>
        <v>12442.057042172408</v>
      </c>
      <c r="I127" s="201">
        <f t="shared" si="33"/>
        <v>35.293134954905277</v>
      </c>
      <c r="J127" s="202">
        <f t="shared" si="34"/>
        <v>1427.9249471405126</v>
      </c>
      <c r="K127" s="201">
        <f t="shared" si="35"/>
        <v>-7.6100171519052466</v>
      </c>
      <c r="L127" s="202">
        <f t="shared" si="36"/>
        <v>-307.89368394893438</v>
      </c>
      <c r="M127" s="203">
        <f t="shared" si="37"/>
        <v>12134.163358223474</v>
      </c>
      <c r="N127" s="203">
        <f t="shared" si="38"/>
        <v>157967.16335822348</v>
      </c>
      <c r="O127" s="203">
        <f t="shared" si="39"/>
        <v>3904.3763651653148</v>
      </c>
      <c r="P127" s="204">
        <f t="shared" si="28"/>
        <v>0.94835438143739625</v>
      </c>
      <c r="Q127" s="205">
        <v>4253.4846244356022</v>
      </c>
      <c r="R127" s="208">
        <f t="shared" si="29"/>
        <v>3.1366722383870901E-3</v>
      </c>
      <c r="S127" s="208">
        <f t="shared" si="30"/>
        <v>-1.7541445971326751E-2</v>
      </c>
      <c r="T127" s="206">
        <v>40459</v>
      </c>
      <c r="U127" s="207">
        <v>145377</v>
      </c>
      <c r="V127" s="207">
        <v>3668.8201892744478</v>
      </c>
      <c r="W127" s="1"/>
      <c r="X127" s="1"/>
      <c r="Y127" s="16"/>
      <c r="Z127" s="16"/>
    </row>
    <row r="128" spans="2:27">
      <c r="B128" s="199">
        <v>3034</v>
      </c>
      <c r="C128" s="199" t="s">
        <v>147</v>
      </c>
      <c r="D128" s="199">
        <v>77728</v>
      </c>
      <c r="E128" s="199">
        <f t="shared" si="26"/>
        <v>3318.5893604303646</v>
      </c>
      <c r="F128" s="200">
        <f t="shared" si="27"/>
        <v>0.80606951425964979</v>
      </c>
      <c r="G128" s="201">
        <f t="shared" si="31"/>
        <v>479.04725480069044</v>
      </c>
      <c r="H128" s="201">
        <f t="shared" si="32"/>
        <v>11220.244801941772</v>
      </c>
      <c r="I128" s="201">
        <f t="shared" si="33"/>
        <v>135.34918115529968</v>
      </c>
      <c r="J128" s="202">
        <f t="shared" si="34"/>
        <v>3170.1485210194292</v>
      </c>
      <c r="K128" s="201">
        <f t="shared" si="35"/>
        <v>92.446029048489152</v>
      </c>
      <c r="L128" s="202">
        <f t="shared" si="36"/>
        <v>2165.2708923737127</v>
      </c>
      <c r="M128" s="203">
        <f t="shared" si="37"/>
        <v>13385.515694315483</v>
      </c>
      <c r="N128" s="203">
        <f t="shared" si="38"/>
        <v>91113.515694315487</v>
      </c>
      <c r="O128" s="203">
        <f t="shared" si="39"/>
        <v>3890.0826442795446</v>
      </c>
      <c r="P128" s="204">
        <f t="shared" si="28"/>
        <v>0.9448825048657612</v>
      </c>
      <c r="Q128" s="205">
        <v>1945.7475960426364</v>
      </c>
      <c r="R128" s="208">
        <f t="shared" si="29"/>
        <v>5.0704948835448856E-2</v>
      </c>
      <c r="S128" s="209">
        <f t="shared" si="30"/>
        <v>3.5901232965083477E-2</v>
      </c>
      <c r="T128" s="206">
        <v>23422</v>
      </c>
      <c r="U128" s="207">
        <v>73977</v>
      </c>
      <c r="V128" s="207">
        <v>3203.5769963623766</v>
      </c>
      <c r="W128" s="117"/>
      <c r="X128" s="117"/>
      <c r="Y128" s="16"/>
      <c r="Z128" s="16"/>
    </row>
    <row r="129" spans="2:26">
      <c r="B129" s="199">
        <v>3035</v>
      </c>
      <c r="C129" s="199" t="s">
        <v>148</v>
      </c>
      <c r="D129" s="199">
        <v>83965</v>
      </c>
      <c r="E129" s="199">
        <f t="shared" si="26"/>
        <v>3225.5771964196533</v>
      </c>
      <c r="F129" s="200">
        <f t="shared" si="27"/>
        <v>0.78347730361788781</v>
      </c>
      <c r="G129" s="201">
        <f t="shared" si="31"/>
        <v>534.85455320711719</v>
      </c>
      <c r="H129" s="201">
        <f t="shared" si="32"/>
        <v>13922.798874534466</v>
      </c>
      <c r="I129" s="201">
        <f t="shared" si="33"/>
        <v>167.90343855904865</v>
      </c>
      <c r="J129" s="202">
        <f t="shared" si="34"/>
        <v>4370.6944091305959</v>
      </c>
      <c r="K129" s="201">
        <f t="shared" si="35"/>
        <v>125.00028645223813</v>
      </c>
      <c r="L129" s="202">
        <f t="shared" si="36"/>
        <v>3253.8824566382109</v>
      </c>
      <c r="M129" s="203">
        <f t="shared" si="37"/>
        <v>17176.681331172676</v>
      </c>
      <c r="N129" s="203">
        <f t="shared" si="38"/>
        <v>101141.68133117267</v>
      </c>
      <c r="O129" s="203">
        <f t="shared" si="39"/>
        <v>3885.4320360790084</v>
      </c>
      <c r="P129" s="204">
        <f t="shared" si="28"/>
        <v>0.94375289433367293</v>
      </c>
      <c r="Q129" s="205">
        <v>2927.9399228326329</v>
      </c>
      <c r="R129" s="204">
        <f t="shared" si="29"/>
        <v>-7.3651108904336316E-3</v>
      </c>
      <c r="S129" s="204">
        <f t="shared" si="30"/>
        <v>-3.005412625750347E-2</v>
      </c>
      <c r="T129" s="206">
        <v>26031</v>
      </c>
      <c r="U129" s="207">
        <v>84588</v>
      </c>
      <c r="V129" s="207">
        <v>3325.5228809561254</v>
      </c>
      <c r="Y129" s="15"/>
      <c r="Z129" s="15"/>
    </row>
    <row r="130" spans="2:26">
      <c r="B130" s="199">
        <v>3036</v>
      </c>
      <c r="C130" s="199" t="s">
        <v>149</v>
      </c>
      <c r="D130" s="199">
        <v>48540</v>
      </c>
      <c r="E130" s="199">
        <f t="shared" si="26"/>
        <v>3316.253330600533</v>
      </c>
      <c r="F130" s="200">
        <f t="shared" si="27"/>
        <v>0.80550210376509424</v>
      </c>
      <c r="G130" s="201">
        <f t="shared" si="31"/>
        <v>480.44887269858941</v>
      </c>
      <c r="H130" s="201">
        <f t="shared" si="32"/>
        <v>7032.3301496892536</v>
      </c>
      <c r="I130" s="201">
        <f t="shared" si="33"/>
        <v>136.16679159574076</v>
      </c>
      <c r="J130" s="202">
        <f t="shared" si="34"/>
        <v>1993.0733285868575</v>
      </c>
      <c r="K130" s="201">
        <f t="shared" si="35"/>
        <v>93.263639488930238</v>
      </c>
      <c r="L130" s="202">
        <f t="shared" si="36"/>
        <v>1365.0998911994718</v>
      </c>
      <c r="M130" s="203">
        <f t="shared" si="37"/>
        <v>8397.4300408887248</v>
      </c>
      <c r="N130" s="203">
        <f t="shared" si="38"/>
        <v>56937.430040888721</v>
      </c>
      <c r="O130" s="203">
        <f t="shared" si="39"/>
        <v>3889.9658427880522</v>
      </c>
      <c r="P130" s="204">
        <f t="shared" si="28"/>
        <v>0.94485413434103316</v>
      </c>
      <c r="Q130" s="205">
        <v>1853.9215550882054</v>
      </c>
      <c r="R130" s="204">
        <f t="shared" si="29"/>
        <v>-1.2140167493158295E-3</v>
      </c>
      <c r="S130" s="204">
        <f t="shared" si="30"/>
        <v>-3.5196077257537456E-2</v>
      </c>
      <c r="T130" s="206">
        <v>14637</v>
      </c>
      <c r="U130" s="207">
        <v>48599</v>
      </c>
      <c r="V130" s="207">
        <v>3437.2303557535893</v>
      </c>
      <c r="Y130" s="15"/>
      <c r="Z130" s="15"/>
    </row>
    <row r="131" spans="2:26">
      <c r="B131" s="199">
        <v>3037</v>
      </c>
      <c r="C131" s="199" t="s">
        <v>150</v>
      </c>
      <c r="D131" s="199">
        <v>8552</v>
      </c>
      <c r="E131" s="199">
        <f t="shared" si="26"/>
        <v>3013.3897110641296</v>
      </c>
      <c r="F131" s="200">
        <f t="shared" si="27"/>
        <v>0.73193797630855095</v>
      </c>
      <c r="G131" s="201">
        <f t="shared" si="31"/>
        <v>662.16704442043147</v>
      </c>
      <c r="H131" s="201">
        <f t="shared" si="32"/>
        <v>1879.2300720651847</v>
      </c>
      <c r="I131" s="201">
        <f t="shared" si="33"/>
        <v>242.16905843348192</v>
      </c>
      <c r="J131" s="202">
        <f t="shared" si="34"/>
        <v>687.27578783422177</v>
      </c>
      <c r="K131" s="201">
        <f t="shared" si="35"/>
        <v>199.2659063266714</v>
      </c>
      <c r="L131" s="202">
        <f t="shared" si="36"/>
        <v>565.51664215509334</v>
      </c>
      <c r="M131" s="203">
        <f t="shared" si="37"/>
        <v>2444.7467142202781</v>
      </c>
      <c r="N131" s="203">
        <f t="shared" si="38"/>
        <v>10996.746714220279</v>
      </c>
      <c r="O131" s="203">
        <f t="shared" si="39"/>
        <v>3874.822661811233</v>
      </c>
      <c r="P131" s="204">
        <f t="shared" si="28"/>
        <v>0.94117592796820626</v>
      </c>
      <c r="Q131" s="205">
        <v>222.09293730548188</v>
      </c>
      <c r="R131" s="204">
        <f t="shared" si="29"/>
        <v>-1.1215169383743786E-2</v>
      </c>
      <c r="S131" s="204">
        <f t="shared" si="30"/>
        <v>-5.640624884145495E-3</v>
      </c>
      <c r="T131" s="206">
        <v>2838</v>
      </c>
      <c r="U131" s="207">
        <v>8649</v>
      </c>
      <c r="V131" s="207">
        <v>3030.4835318850737</v>
      </c>
      <c r="Y131" s="15"/>
      <c r="Z131" s="15"/>
    </row>
    <row r="132" spans="2:26">
      <c r="B132" s="199">
        <v>3038</v>
      </c>
      <c r="C132" s="199" t="s">
        <v>151</v>
      </c>
      <c r="D132" s="199">
        <v>31928</v>
      </c>
      <c r="E132" s="199">
        <f t="shared" si="26"/>
        <v>4687.7110556452799</v>
      </c>
      <c r="F132" s="200">
        <f t="shared" si="27"/>
        <v>1.1386226384826226</v>
      </c>
      <c r="G132" s="201">
        <f t="shared" si="31"/>
        <v>-342.42576232825866</v>
      </c>
      <c r="H132" s="201">
        <f t="shared" si="32"/>
        <v>-2332.26186721777</v>
      </c>
      <c r="I132" s="201">
        <f t="shared" si="33"/>
        <v>0</v>
      </c>
      <c r="J132" s="202">
        <f t="shared" si="34"/>
        <v>0</v>
      </c>
      <c r="K132" s="201">
        <f t="shared" si="35"/>
        <v>-42.903152106810523</v>
      </c>
      <c r="L132" s="202">
        <f t="shared" si="36"/>
        <v>-292.21336899948648</v>
      </c>
      <c r="M132" s="203">
        <f t="shared" si="37"/>
        <v>-2624.4752362172567</v>
      </c>
      <c r="N132" s="203">
        <f t="shared" si="38"/>
        <v>29303.524763782742</v>
      </c>
      <c r="O132" s="203">
        <f t="shared" si="39"/>
        <v>4302.3821412102106</v>
      </c>
      <c r="P132" s="204">
        <f t="shared" si="28"/>
        <v>1.0450280845458277</v>
      </c>
      <c r="Q132" s="205">
        <v>392.54010633126609</v>
      </c>
      <c r="R132" s="204">
        <f t="shared" si="29"/>
        <v>0.13159666843877371</v>
      </c>
      <c r="S132" s="204">
        <f t="shared" si="30"/>
        <v>0.12960295826093404</v>
      </c>
      <c r="T132" s="206">
        <v>6811</v>
      </c>
      <c r="U132" s="207">
        <v>28215</v>
      </c>
      <c r="V132" s="207">
        <v>4149.8749816149439</v>
      </c>
      <c r="Y132" s="15"/>
      <c r="Z132" s="15"/>
    </row>
    <row r="133" spans="2:26">
      <c r="B133" s="199">
        <v>3039</v>
      </c>
      <c r="C133" s="199" t="s">
        <v>152</v>
      </c>
      <c r="D133" s="199">
        <v>4380</v>
      </c>
      <c r="E133" s="199">
        <f t="shared" si="26"/>
        <v>4175.4051477597714</v>
      </c>
      <c r="F133" s="200">
        <f t="shared" si="27"/>
        <v>1.0141859789653187</v>
      </c>
      <c r="G133" s="201">
        <f t="shared" si="31"/>
        <v>-35.042217596953556</v>
      </c>
      <c r="H133" s="201">
        <f t="shared" si="32"/>
        <v>-36.759286259204281</v>
      </c>
      <c r="I133" s="201">
        <f t="shared" si="33"/>
        <v>0</v>
      </c>
      <c r="J133" s="202">
        <f t="shared" si="34"/>
        <v>0</v>
      </c>
      <c r="K133" s="201">
        <f t="shared" si="35"/>
        <v>-42.903152106810523</v>
      </c>
      <c r="L133" s="202">
        <f t="shared" si="36"/>
        <v>-45.005406560044243</v>
      </c>
      <c r="M133" s="203">
        <f t="shared" si="37"/>
        <v>-81.764692819248523</v>
      </c>
      <c r="N133" s="203">
        <f t="shared" si="38"/>
        <v>4298.2353071807511</v>
      </c>
      <c r="O133" s="203">
        <f t="shared" si="39"/>
        <v>4097.4597780560071</v>
      </c>
      <c r="P133" s="204">
        <f t="shared" si="28"/>
        <v>0.99525342073890599</v>
      </c>
      <c r="Q133" s="205">
        <v>25.362967485170955</v>
      </c>
      <c r="R133" s="204">
        <f t="shared" si="29"/>
        <v>1.6477140867950799E-2</v>
      </c>
      <c r="S133" s="204">
        <f t="shared" si="30"/>
        <v>1.7446137189083284E-2</v>
      </c>
      <c r="T133" s="206">
        <v>1049</v>
      </c>
      <c r="U133" s="207">
        <v>4309</v>
      </c>
      <c r="V133" s="207">
        <v>4103.8095238095239</v>
      </c>
      <c r="Y133" s="15"/>
      <c r="Z133" s="15"/>
    </row>
    <row r="134" spans="2:26">
      <c r="B134" s="199">
        <v>3040</v>
      </c>
      <c r="C134" s="199" t="s">
        <v>153</v>
      </c>
      <c r="D134" s="199">
        <v>13876</v>
      </c>
      <c r="E134" s="199">
        <f t="shared" si="26"/>
        <v>4253.8320049049662</v>
      </c>
      <c r="F134" s="200">
        <f t="shared" si="27"/>
        <v>1.0332354881928598</v>
      </c>
      <c r="G134" s="201">
        <f t="shared" si="31"/>
        <v>-82.098331884070461</v>
      </c>
      <c r="H134" s="201">
        <f t="shared" si="32"/>
        <v>-267.80475860583783</v>
      </c>
      <c r="I134" s="201">
        <f t="shared" si="33"/>
        <v>0</v>
      </c>
      <c r="J134" s="202">
        <f t="shared" si="34"/>
        <v>0</v>
      </c>
      <c r="K134" s="201">
        <f t="shared" si="35"/>
        <v>-42.903152106810523</v>
      </c>
      <c r="L134" s="202">
        <f t="shared" si="36"/>
        <v>-139.9500821724159</v>
      </c>
      <c r="M134" s="203">
        <f t="shared" si="37"/>
        <v>-407.75484077825377</v>
      </c>
      <c r="N134" s="203">
        <f t="shared" si="38"/>
        <v>13468.245159221746</v>
      </c>
      <c r="O134" s="203">
        <f t="shared" si="39"/>
        <v>4128.8305209140854</v>
      </c>
      <c r="P134" s="204">
        <f t="shared" si="28"/>
        <v>1.0028732244299225</v>
      </c>
      <c r="Q134" s="205">
        <v>-633.41696860187801</v>
      </c>
      <c r="R134" s="204">
        <f t="shared" si="29"/>
        <v>-4.7501372872048322E-2</v>
      </c>
      <c r="S134" s="204">
        <f t="shared" si="30"/>
        <v>-4.4289390990255778E-2</v>
      </c>
      <c r="T134" s="206">
        <v>3262</v>
      </c>
      <c r="U134" s="207">
        <v>14568</v>
      </c>
      <c r="V134" s="207">
        <v>4450.9624197983503</v>
      </c>
      <c r="Y134" s="15"/>
      <c r="Z134" s="15"/>
    </row>
    <row r="135" spans="2:26">
      <c r="B135" s="199">
        <v>3041</v>
      </c>
      <c r="C135" s="199" t="s">
        <v>154</v>
      </c>
      <c r="D135" s="199">
        <v>20839</v>
      </c>
      <c r="E135" s="199">
        <f t="shared" si="26"/>
        <v>4495.0388265746333</v>
      </c>
      <c r="F135" s="200">
        <f t="shared" si="27"/>
        <v>1.0918234737682033</v>
      </c>
      <c r="G135" s="201">
        <f t="shared" si="31"/>
        <v>-226.8224248858707</v>
      </c>
      <c r="H135" s="201">
        <f t="shared" si="32"/>
        <v>-1051.5487617708966</v>
      </c>
      <c r="I135" s="201">
        <f t="shared" si="33"/>
        <v>0</v>
      </c>
      <c r="J135" s="202">
        <f t="shared" si="34"/>
        <v>0</v>
      </c>
      <c r="K135" s="201">
        <f t="shared" si="35"/>
        <v>-42.903152106810523</v>
      </c>
      <c r="L135" s="202">
        <f t="shared" si="36"/>
        <v>-198.89901316717356</v>
      </c>
      <c r="M135" s="203">
        <f t="shared" si="37"/>
        <v>-1250.4477749380701</v>
      </c>
      <c r="N135" s="203">
        <f t="shared" si="38"/>
        <v>19588.552225061929</v>
      </c>
      <c r="O135" s="203">
        <f t="shared" si="39"/>
        <v>4225.3132495819518</v>
      </c>
      <c r="P135" s="204">
        <f t="shared" si="28"/>
        <v>1.02630841866006</v>
      </c>
      <c r="Q135" s="205">
        <v>-2056.2227671484698</v>
      </c>
      <c r="R135" s="204">
        <f t="shared" si="29"/>
        <v>-2.630595271469956E-2</v>
      </c>
      <c r="S135" s="204">
        <f t="shared" si="30"/>
        <v>-3.2186762318666004E-2</v>
      </c>
      <c r="T135" s="206">
        <v>4636</v>
      </c>
      <c r="U135" s="207">
        <v>21402</v>
      </c>
      <c r="V135" s="207">
        <v>4644.53125</v>
      </c>
      <c r="Y135" s="15"/>
      <c r="Z135" s="15"/>
    </row>
    <row r="136" spans="2:26">
      <c r="B136" s="199">
        <v>3042</v>
      </c>
      <c r="C136" s="199" t="s">
        <v>155</v>
      </c>
      <c r="D136" s="199">
        <v>12931</v>
      </c>
      <c r="E136" s="199">
        <f t="shared" ref="E136:E199" si="40">D136/T136*1000</f>
        <v>5078.9473684210525</v>
      </c>
      <c r="F136" s="200">
        <f t="shared" ref="F136:F199" si="41">E136/E$363</f>
        <v>1.2336520712772261</v>
      </c>
      <c r="G136" s="201">
        <f t="shared" si="31"/>
        <v>-577.16754999372222</v>
      </c>
      <c r="H136" s="201">
        <f t="shared" si="32"/>
        <v>-1469.4685822840167</v>
      </c>
      <c r="I136" s="201">
        <f t="shared" si="33"/>
        <v>0</v>
      </c>
      <c r="J136" s="202">
        <f t="shared" si="34"/>
        <v>0</v>
      </c>
      <c r="K136" s="201">
        <f t="shared" si="35"/>
        <v>-42.903152106810523</v>
      </c>
      <c r="L136" s="202">
        <f t="shared" si="36"/>
        <v>-109.2314252639396</v>
      </c>
      <c r="M136" s="203">
        <f t="shared" si="37"/>
        <v>-1578.7000075479564</v>
      </c>
      <c r="N136" s="203">
        <f t="shared" si="38"/>
        <v>11352.299992452045</v>
      </c>
      <c r="O136" s="203">
        <f t="shared" si="39"/>
        <v>4458.8766663205206</v>
      </c>
      <c r="P136" s="204">
        <f t="shared" ref="P136:P199" si="42">O136/O$363</f>
        <v>1.0830398576636693</v>
      </c>
      <c r="Q136" s="205">
        <v>-1303.1682409749797</v>
      </c>
      <c r="R136" s="204">
        <f t="shared" ref="R136:R199" si="43">(D136-U136)/U136</f>
        <v>0.1014480408858603</v>
      </c>
      <c r="S136" s="204">
        <f t="shared" ref="S136:S199" si="44">(E136-V136)/V136</f>
        <v>7.5490899309602816E-2</v>
      </c>
      <c r="T136" s="206">
        <v>2546</v>
      </c>
      <c r="U136" s="207">
        <v>11740</v>
      </c>
      <c r="V136" s="207">
        <v>4722.4456958970231</v>
      </c>
      <c r="Y136" s="15"/>
      <c r="Z136" s="15"/>
    </row>
    <row r="137" spans="2:26">
      <c r="B137" s="199">
        <v>3043</v>
      </c>
      <c r="C137" s="199" t="s">
        <v>156</v>
      </c>
      <c r="D137" s="199">
        <v>21746</v>
      </c>
      <c r="E137" s="199">
        <f t="shared" si="40"/>
        <v>4678.5714285714284</v>
      </c>
      <c r="F137" s="200">
        <f t="shared" si="41"/>
        <v>1.1364026666946765</v>
      </c>
      <c r="G137" s="201">
        <f t="shared" si="31"/>
        <v>-336.94198608394782</v>
      </c>
      <c r="H137" s="201">
        <f t="shared" si="32"/>
        <v>-1566.1063513181894</v>
      </c>
      <c r="I137" s="201">
        <f t="shared" si="33"/>
        <v>0</v>
      </c>
      <c r="J137" s="202">
        <f t="shared" si="34"/>
        <v>0</v>
      </c>
      <c r="K137" s="201">
        <f t="shared" si="35"/>
        <v>-42.903152106810523</v>
      </c>
      <c r="L137" s="202">
        <f t="shared" si="36"/>
        <v>-199.41385099245531</v>
      </c>
      <c r="M137" s="203">
        <f t="shared" si="37"/>
        <v>-1765.5202023106447</v>
      </c>
      <c r="N137" s="203">
        <f t="shared" si="38"/>
        <v>19980.479797689357</v>
      </c>
      <c r="O137" s="203">
        <f t="shared" si="39"/>
        <v>4298.7262903806713</v>
      </c>
      <c r="P137" s="204">
        <f t="shared" si="42"/>
        <v>1.0441400958306495</v>
      </c>
      <c r="Q137" s="205">
        <v>-2726.3250490689152</v>
      </c>
      <c r="R137" s="204">
        <f t="shared" si="43"/>
        <v>-8.7567658288927111E-2</v>
      </c>
      <c r="S137" s="204">
        <f t="shared" si="44"/>
        <v>-8.2463690800870251E-2</v>
      </c>
      <c r="T137" s="206">
        <v>4648</v>
      </c>
      <c r="U137" s="207">
        <v>23833</v>
      </c>
      <c r="V137" s="207">
        <v>5099.0586221651683</v>
      </c>
      <c r="Y137" s="15"/>
      <c r="Z137" s="15"/>
    </row>
    <row r="138" spans="2:26">
      <c r="B138" s="199">
        <v>3044</v>
      </c>
      <c r="C138" s="199" t="s">
        <v>157</v>
      </c>
      <c r="D138" s="199">
        <v>31324</v>
      </c>
      <c r="E138" s="199">
        <f t="shared" si="40"/>
        <v>7064.5015787099692</v>
      </c>
      <c r="F138" s="200">
        <f t="shared" si="41"/>
        <v>1.7159337108520099</v>
      </c>
      <c r="G138" s="201">
        <f t="shared" si="31"/>
        <v>-1768.5000761670722</v>
      </c>
      <c r="H138" s="201">
        <f t="shared" si="32"/>
        <v>-7841.5293377247981</v>
      </c>
      <c r="I138" s="201">
        <f t="shared" si="33"/>
        <v>0</v>
      </c>
      <c r="J138" s="202">
        <f t="shared" si="34"/>
        <v>0</v>
      </c>
      <c r="K138" s="201">
        <f t="shared" si="35"/>
        <v>-42.903152106810523</v>
      </c>
      <c r="L138" s="202">
        <f t="shared" si="36"/>
        <v>-190.23257644159787</v>
      </c>
      <c r="M138" s="203">
        <f t="shared" si="37"/>
        <v>-8031.7619141663963</v>
      </c>
      <c r="N138" s="203">
        <f t="shared" si="38"/>
        <v>23292.238085833604</v>
      </c>
      <c r="O138" s="203">
        <f t="shared" si="39"/>
        <v>5253.0983504360856</v>
      </c>
      <c r="P138" s="204">
        <f t="shared" si="42"/>
        <v>1.2759525134935825</v>
      </c>
      <c r="Q138" s="205">
        <v>-6244.379411030267</v>
      </c>
      <c r="R138" s="204">
        <f t="shared" si="43"/>
        <v>-1.8302620032593708E-2</v>
      </c>
      <c r="S138" s="204">
        <f t="shared" si="44"/>
        <v>-1.6752804592861537E-2</v>
      </c>
      <c r="T138" s="206">
        <v>4434</v>
      </c>
      <c r="U138" s="207">
        <v>31908</v>
      </c>
      <c r="V138" s="207">
        <v>7184.8682729115062</v>
      </c>
      <c r="Y138" s="15"/>
      <c r="Z138" s="15"/>
    </row>
    <row r="139" spans="2:26">
      <c r="B139" s="199">
        <v>3045</v>
      </c>
      <c r="C139" s="199" t="s">
        <v>158</v>
      </c>
      <c r="D139" s="199">
        <v>13307</v>
      </c>
      <c r="E139" s="199">
        <f t="shared" si="40"/>
        <v>3840.4040404040406</v>
      </c>
      <c r="F139" s="200">
        <f t="shared" si="41"/>
        <v>0.9328158091267521</v>
      </c>
      <c r="G139" s="201">
        <f t="shared" si="31"/>
        <v>165.95844681648487</v>
      </c>
      <c r="H139" s="201">
        <f t="shared" si="32"/>
        <v>575.04601821912013</v>
      </c>
      <c r="I139" s="201">
        <f t="shared" si="33"/>
        <v>0</v>
      </c>
      <c r="J139" s="202">
        <f t="shared" si="34"/>
        <v>0</v>
      </c>
      <c r="K139" s="201">
        <f t="shared" si="35"/>
        <v>-42.903152106810523</v>
      </c>
      <c r="L139" s="202">
        <f t="shared" si="36"/>
        <v>-148.65942205009844</v>
      </c>
      <c r="M139" s="203">
        <f t="shared" si="37"/>
        <v>426.38659616902169</v>
      </c>
      <c r="N139" s="203">
        <f t="shared" si="38"/>
        <v>13733.386596169021</v>
      </c>
      <c r="O139" s="203">
        <f t="shared" si="39"/>
        <v>3963.4593351137146</v>
      </c>
      <c r="P139" s="204">
        <f t="shared" si="42"/>
        <v>0.96270535280347935</v>
      </c>
      <c r="Q139" s="205">
        <v>209.862232922896</v>
      </c>
      <c r="R139" s="204">
        <f t="shared" si="43"/>
        <v>4.4341547637733479E-2</v>
      </c>
      <c r="S139" s="204">
        <f t="shared" si="44"/>
        <v>4.4944342181824547E-2</v>
      </c>
      <c r="T139" s="206">
        <v>3465</v>
      </c>
      <c r="U139" s="207">
        <v>12742</v>
      </c>
      <c r="V139" s="207">
        <v>3675.2235361984426</v>
      </c>
      <c r="Y139" s="15"/>
      <c r="Z139" s="15"/>
    </row>
    <row r="140" spans="2:26">
      <c r="B140" s="199">
        <v>3046</v>
      </c>
      <c r="C140" s="199" t="s">
        <v>159</v>
      </c>
      <c r="D140" s="199">
        <v>10215</v>
      </c>
      <c r="E140" s="199">
        <f t="shared" si="40"/>
        <v>4603.4249662009915</v>
      </c>
      <c r="F140" s="200">
        <f t="shared" si="41"/>
        <v>1.1181499496988581</v>
      </c>
      <c r="G140" s="201">
        <f t="shared" si="31"/>
        <v>-291.85410866168564</v>
      </c>
      <c r="H140" s="201">
        <f t="shared" si="32"/>
        <v>-647.62426712028036</v>
      </c>
      <c r="I140" s="201">
        <f t="shared" si="33"/>
        <v>0</v>
      </c>
      <c r="J140" s="202">
        <f t="shared" si="34"/>
        <v>0</v>
      </c>
      <c r="K140" s="201">
        <f t="shared" si="35"/>
        <v>-42.903152106810523</v>
      </c>
      <c r="L140" s="202">
        <f t="shared" si="36"/>
        <v>-95.202094525012555</v>
      </c>
      <c r="M140" s="203">
        <f t="shared" si="37"/>
        <v>-742.82636164529288</v>
      </c>
      <c r="N140" s="203">
        <f t="shared" si="38"/>
        <v>9472.1736383547068</v>
      </c>
      <c r="O140" s="203">
        <f t="shared" si="39"/>
        <v>4268.6677054324955</v>
      </c>
      <c r="P140" s="204">
        <f t="shared" si="42"/>
        <v>1.0368390090323218</v>
      </c>
      <c r="Q140" s="205">
        <v>-371.84459022917491</v>
      </c>
      <c r="R140" s="204">
        <f t="shared" si="43"/>
        <v>6.7398119122257058E-2</v>
      </c>
      <c r="S140" s="204">
        <f t="shared" si="44"/>
        <v>6.4030932626603448E-2</v>
      </c>
      <c r="T140" s="206">
        <v>2219</v>
      </c>
      <c r="U140" s="207">
        <v>9570</v>
      </c>
      <c r="V140" s="207">
        <v>4326.4014466546105</v>
      </c>
      <c r="Y140" s="15"/>
      <c r="Z140" s="15"/>
    </row>
    <row r="141" spans="2:26">
      <c r="B141" s="199">
        <v>3047</v>
      </c>
      <c r="C141" s="199" t="s">
        <v>160</v>
      </c>
      <c r="D141" s="199">
        <v>54055</v>
      </c>
      <c r="E141" s="199">
        <f t="shared" si="40"/>
        <v>3815.8266271353946</v>
      </c>
      <c r="F141" s="200">
        <f t="shared" si="41"/>
        <v>0.92684607276483988</v>
      </c>
      <c r="G141" s="201">
        <f t="shared" si="31"/>
        <v>180.70489477767251</v>
      </c>
      <c r="H141" s="201">
        <f t="shared" si="32"/>
        <v>2559.8655394205089</v>
      </c>
      <c r="I141" s="201">
        <f t="shared" si="33"/>
        <v>0</v>
      </c>
      <c r="J141" s="202">
        <f t="shared" si="34"/>
        <v>0</v>
      </c>
      <c r="K141" s="201">
        <f t="shared" si="35"/>
        <v>-42.903152106810523</v>
      </c>
      <c r="L141" s="202">
        <f t="shared" si="36"/>
        <v>-607.7660527450779</v>
      </c>
      <c r="M141" s="203">
        <f t="shared" si="37"/>
        <v>1952.0994866754309</v>
      </c>
      <c r="N141" s="203">
        <f t="shared" si="38"/>
        <v>56007.099486675434</v>
      </c>
      <c r="O141" s="203">
        <f t="shared" si="39"/>
        <v>3953.6283698062571</v>
      </c>
      <c r="P141" s="204">
        <f t="shared" si="42"/>
        <v>0.96031745825871473</v>
      </c>
      <c r="Q141" s="205">
        <v>-3906.4592179669262</v>
      </c>
      <c r="R141" s="204">
        <f t="shared" si="43"/>
        <v>-2.0345503643694744E-4</v>
      </c>
      <c r="S141" s="204">
        <f t="shared" si="44"/>
        <v>-3.8028919835739316E-3</v>
      </c>
      <c r="T141" s="206">
        <v>14166</v>
      </c>
      <c r="U141" s="207">
        <v>54066</v>
      </c>
      <c r="V141" s="207">
        <v>3830.3931987247611</v>
      </c>
      <c r="Y141" s="15"/>
      <c r="Z141" s="15"/>
    </row>
    <row r="142" spans="2:26">
      <c r="B142" s="199">
        <v>3048</v>
      </c>
      <c r="C142" s="199" t="s">
        <v>161</v>
      </c>
      <c r="D142" s="199">
        <v>73173</v>
      </c>
      <c r="E142" s="199">
        <f t="shared" si="40"/>
        <v>3712.6693388807148</v>
      </c>
      <c r="F142" s="200">
        <f t="shared" si="41"/>
        <v>0.9017896598722821</v>
      </c>
      <c r="G142" s="201">
        <f t="shared" si="31"/>
        <v>242.59926773048036</v>
      </c>
      <c r="H142" s="201">
        <f t="shared" si="32"/>
        <v>4781.388967700037</v>
      </c>
      <c r="I142" s="201">
        <f t="shared" si="33"/>
        <v>0</v>
      </c>
      <c r="J142" s="202">
        <f t="shared" si="34"/>
        <v>0</v>
      </c>
      <c r="K142" s="201">
        <f t="shared" si="35"/>
        <v>-42.903152106810523</v>
      </c>
      <c r="L142" s="202">
        <f t="shared" si="36"/>
        <v>-845.57822487312853</v>
      </c>
      <c r="M142" s="203">
        <f t="shared" si="37"/>
        <v>3935.8107428269086</v>
      </c>
      <c r="N142" s="203">
        <f t="shared" si="38"/>
        <v>77108.810742826914</v>
      </c>
      <c r="O142" s="203">
        <f t="shared" si="39"/>
        <v>3912.3654545043846</v>
      </c>
      <c r="P142" s="204">
        <f t="shared" si="42"/>
        <v>0.95029489310169146</v>
      </c>
      <c r="Q142" s="205">
        <v>1459.0885854768667</v>
      </c>
      <c r="R142" s="204">
        <f t="shared" si="43"/>
        <v>2.9547085391076779E-2</v>
      </c>
      <c r="S142" s="204">
        <f t="shared" si="44"/>
        <v>1.4607186541726524E-2</v>
      </c>
      <c r="T142" s="206">
        <v>19709</v>
      </c>
      <c r="U142" s="207">
        <v>71073</v>
      </c>
      <c r="V142" s="207">
        <v>3659.2184523503061</v>
      </c>
      <c r="Y142" s="15"/>
      <c r="Z142" s="15"/>
    </row>
    <row r="143" spans="2:26">
      <c r="B143" s="199">
        <v>3049</v>
      </c>
      <c r="C143" s="199" t="s">
        <v>162</v>
      </c>
      <c r="D143" s="199">
        <v>116522</v>
      </c>
      <c r="E143" s="199">
        <f t="shared" si="40"/>
        <v>4296.8508002065046</v>
      </c>
      <c r="F143" s="200">
        <f t="shared" si="41"/>
        <v>1.0436845482200545</v>
      </c>
      <c r="G143" s="201">
        <f t="shared" si="31"/>
        <v>-107.90960906499349</v>
      </c>
      <c r="H143" s="201">
        <f t="shared" si="32"/>
        <v>-2926.2927786244936</v>
      </c>
      <c r="I143" s="201">
        <f t="shared" si="33"/>
        <v>0</v>
      </c>
      <c r="J143" s="202">
        <f t="shared" si="34"/>
        <v>0</v>
      </c>
      <c r="K143" s="201">
        <f t="shared" si="35"/>
        <v>-42.903152106810523</v>
      </c>
      <c r="L143" s="202">
        <f t="shared" si="36"/>
        <v>-1163.4476788324878</v>
      </c>
      <c r="M143" s="203">
        <f t="shared" si="37"/>
        <v>-4089.7404574569814</v>
      </c>
      <c r="N143" s="203">
        <f t="shared" si="38"/>
        <v>112432.25954254302</v>
      </c>
      <c r="O143" s="203">
        <f t="shared" si="39"/>
        <v>4146.0380390347009</v>
      </c>
      <c r="P143" s="204">
        <f t="shared" si="42"/>
        <v>1.0070528484408006</v>
      </c>
      <c r="Q143" s="205">
        <v>1941.1181623097059</v>
      </c>
      <c r="R143" s="204">
        <f t="shared" si="43"/>
        <v>1.5716664196863642E-2</v>
      </c>
      <c r="S143" s="204">
        <f t="shared" si="44"/>
        <v>4.2178436382517203E-3</v>
      </c>
      <c r="T143" s="206">
        <v>27118</v>
      </c>
      <c r="U143" s="207">
        <v>114719</v>
      </c>
      <c r="V143" s="207">
        <v>4278.8034761851477</v>
      </c>
      <c r="Y143" s="15"/>
      <c r="Z143" s="15"/>
    </row>
    <row r="144" spans="2:26">
      <c r="B144" s="199">
        <v>3050</v>
      </c>
      <c r="C144" s="199" t="s">
        <v>163</v>
      </c>
      <c r="D144" s="199">
        <v>11120</v>
      </c>
      <c r="E144" s="199">
        <f t="shared" si="40"/>
        <v>4098.7836343531153</v>
      </c>
      <c r="F144" s="200">
        <f t="shared" si="41"/>
        <v>0.9955749791140045</v>
      </c>
      <c r="G144" s="201">
        <f t="shared" si="31"/>
        <v>10.930690447040069</v>
      </c>
      <c r="H144" s="201">
        <f t="shared" si="32"/>
        <v>29.65496318281971</v>
      </c>
      <c r="I144" s="201">
        <f t="shared" si="33"/>
        <v>0</v>
      </c>
      <c r="J144" s="202">
        <f t="shared" si="34"/>
        <v>0</v>
      </c>
      <c r="K144" s="201">
        <f t="shared" si="35"/>
        <v>-42.903152106810523</v>
      </c>
      <c r="L144" s="202">
        <f t="shared" si="36"/>
        <v>-116.39625166577694</v>
      </c>
      <c r="M144" s="203">
        <f t="shared" si="37"/>
        <v>-86.741288482957231</v>
      </c>
      <c r="N144" s="203">
        <f t="shared" si="38"/>
        <v>11033.258711517043</v>
      </c>
      <c r="O144" s="203">
        <f t="shared" si="39"/>
        <v>4066.8111726933444</v>
      </c>
      <c r="P144" s="204">
        <f t="shared" si="42"/>
        <v>0.98780902079838029</v>
      </c>
      <c r="Q144" s="205">
        <v>-197.90111459745543</v>
      </c>
      <c r="R144" s="204">
        <f t="shared" si="43"/>
        <v>7.2427427910116693E-2</v>
      </c>
      <c r="S144" s="204">
        <f t="shared" si="44"/>
        <v>6.2545125773090418E-2</v>
      </c>
      <c r="T144" s="206">
        <v>2713</v>
      </c>
      <c r="U144" s="207">
        <v>10369</v>
      </c>
      <c r="V144" s="207">
        <v>3857.5148809523807</v>
      </c>
      <c r="Y144" s="15"/>
      <c r="Z144" s="15"/>
    </row>
    <row r="145" spans="2:26">
      <c r="B145" s="199">
        <v>3051</v>
      </c>
      <c r="C145" s="199" t="s">
        <v>164</v>
      </c>
      <c r="D145" s="199">
        <v>6271</v>
      </c>
      <c r="E145" s="199">
        <f t="shared" si="40"/>
        <v>4524.5310245310247</v>
      </c>
      <c r="F145" s="200">
        <f t="shared" si="41"/>
        <v>1.0989869878698924</v>
      </c>
      <c r="G145" s="201">
        <f t="shared" si="31"/>
        <v>-244.51774365970559</v>
      </c>
      <c r="H145" s="201">
        <f t="shared" si="32"/>
        <v>-338.90159271235194</v>
      </c>
      <c r="I145" s="201">
        <f t="shared" si="33"/>
        <v>0</v>
      </c>
      <c r="J145" s="202">
        <f t="shared" si="34"/>
        <v>0</v>
      </c>
      <c r="K145" s="201">
        <f t="shared" si="35"/>
        <v>-42.903152106810523</v>
      </c>
      <c r="L145" s="202">
        <f t="shared" si="36"/>
        <v>-59.463768820039384</v>
      </c>
      <c r="M145" s="203">
        <f t="shared" si="37"/>
        <v>-398.36536153239132</v>
      </c>
      <c r="N145" s="203">
        <f t="shared" si="38"/>
        <v>5872.634638467609</v>
      </c>
      <c r="O145" s="203">
        <f t="shared" si="39"/>
        <v>4237.1101287645088</v>
      </c>
      <c r="P145" s="204">
        <f t="shared" si="42"/>
        <v>1.0291738243007356</v>
      </c>
      <c r="Q145" s="205">
        <v>-1147.5032525838035</v>
      </c>
      <c r="R145" s="204">
        <f t="shared" si="43"/>
        <v>-4.1424640782635282E-2</v>
      </c>
      <c r="S145" s="204">
        <f t="shared" si="44"/>
        <v>-3.8658189529482724E-2</v>
      </c>
      <c r="T145" s="206">
        <v>1386</v>
      </c>
      <c r="U145" s="207">
        <v>6542</v>
      </c>
      <c r="V145" s="207">
        <v>4706.4748201438852</v>
      </c>
      <c r="Y145" s="15"/>
      <c r="Z145" s="15"/>
    </row>
    <row r="146" spans="2:26">
      <c r="B146" s="199">
        <v>3052</v>
      </c>
      <c r="C146" s="199" t="s">
        <v>165</v>
      </c>
      <c r="D146" s="199">
        <v>20039</v>
      </c>
      <c r="E146" s="199">
        <f t="shared" si="40"/>
        <v>8308.0431177446098</v>
      </c>
      <c r="F146" s="200">
        <f t="shared" si="41"/>
        <v>2.0179840145995511</v>
      </c>
      <c r="G146" s="201">
        <f t="shared" si="31"/>
        <v>-2514.6249995878566</v>
      </c>
      <c r="H146" s="201">
        <f t="shared" si="32"/>
        <v>-6065.2754990059102</v>
      </c>
      <c r="I146" s="201">
        <f t="shared" si="33"/>
        <v>0</v>
      </c>
      <c r="J146" s="202">
        <f t="shared" si="34"/>
        <v>0</v>
      </c>
      <c r="K146" s="201">
        <f t="shared" si="35"/>
        <v>-42.903152106810523</v>
      </c>
      <c r="L146" s="202">
        <f t="shared" si="36"/>
        <v>-103.48240288162698</v>
      </c>
      <c r="M146" s="203">
        <f t="shared" si="37"/>
        <v>-6168.7579018875376</v>
      </c>
      <c r="N146" s="203">
        <f t="shared" si="38"/>
        <v>13870.242098112463</v>
      </c>
      <c r="O146" s="203">
        <f t="shared" si="39"/>
        <v>5750.5149660499428</v>
      </c>
      <c r="P146" s="204">
        <f t="shared" si="42"/>
        <v>1.3967726349925993</v>
      </c>
      <c r="Q146" s="205">
        <v>-6932.5809850159694</v>
      </c>
      <c r="R146" s="204">
        <f t="shared" si="43"/>
        <v>-4.2616215183221062E-2</v>
      </c>
      <c r="S146" s="204">
        <f t="shared" si="44"/>
        <v>-3.18992325173615E-2</v>
      </c>
      <c r="T146" s="206">
        <v>2412</v>
      </c>
      <c r="U146" s="207">
        <v>20931</v>
      </c>
      <c r="V146" s="207">
        <v>8581.7958179581783</v>
      </c>
      <c r="Y146" s="15"/>
      <c r="Z146" s="15"/>
    </row>
    <row r="147" spans="2:26">
      <c r="B147" s="199">
        <v>3053</v>
      </c>
      <c r="C147" s="199" t="s">
        <v>166</v>
      </c>
      <c r="D147" s="199">
        <v>23216</v>
      </c>
      <c r="E147" s="199">
        <f t="shared" si="40"/>
        <v>3380.806756953546</v>
      </c>
      <c r="F147" s="200">
        <f t="shared" si="41"/>
        <v>0.8211818228784652</v>
      </c>
      <c r="G147" s="201">
        <f t="shared" si="31"/>
        <v>441.7168168867816</v>
      </c>
      <c r="H147" s="201">
        <f t="shared" si="32"/>
        <v>3033.2693815615294</v>
      </c>
      <c r="I147" s="201">
        <f t="shared" si="33"/>
        <v>113.57309237218621</v>
      </c>
      <c r="J147" s="202">
        <f t="shared" si="34"/>
        <v>779.90642531980268</v>
      </c>
      <c r="K147" s="201">
        <f t="shared" si="35"/>
        <v>70.669940265375686</v>
      </c>
      <c r="L147" s="202">
        <f t="shared" si="36"/>
        <v>485.29047980233486</v>
      </c>
      <c r="M147" s="203">
        <f t="shared" si="37"/>
        <v>3518.559861363864</v>
      </c>
      <c r="N147" s="203">
        <f t="shared" si="38"/>
        <v>26734.559861363865</v>
      </c>
      <c r="O147" s="203">
        <f t="shared" si="39"/>
        <v>3893.1935141057033</v>
      </c>
      <c r="P147" s="204">
        <f t="shared" si="42"/>
        <v>0.9456381202967018</v>
      </c>
      <c r="Q147" s="205">
        <v>844.7971284273217</v>
      </c>
      <c r="R147" s="204">
        <f t="shared" si="43"/>
        <v>3.541164927303541E-2</v>
      </c>
      <c r="S147" s="204">
        <f t="shared" si="44"/>
        <v>3.3149937500923099E-2</v>
      </c>
      <c r="T147" s="206">
        <v>6867</v>
      </c>
      <c r="U147" s="207">
        <v>22422</v>
      </c>
      <c r="V147" s="207">
        <v>3272.3292469352014</v>
      </c>
      <c r="Y147" s="15"/>
      <c r="Z147" s="15"/>
    </row>
    <row r="148" spans="2:26">
      <c r="B148" s="199">
        <v>3054</v>
      </c>
      <c r="C148" s="199" t="s">
        <v>167</v>
      </c>
      <c r="D148" s="199">
        <v>32780</v>
      </c>
      <c r="E148" s="199">
        <f t="shared" si="40"/>
        <v>3617.3030236150958</v>
      </c>
      <c r="F148" s="200">
        <f t="shared" si="41"/>
        <v>0.87862563712831687</v>
      </c>
      <c r="G148" s="201">
        <f t="shared" si="31"/>
        <v>299.81905688985177</v>
      </c>
      <c r="H148" s="201">
        <f t="shared" si="32"/>
        <v>2716.9602935358366</v>
      </c>
      <c r="I148" s="201">
        <f t="shared" si="33"/>
        <v>30.799399040643809</v>
      </c>
      <c r="J148" s="202">
        <f t="shared" si="34"/>
        <v>279.10415410631418</v>
      </c>
      <c r="K148" s="201">
        <f t="shared" si="35"/>
        <v>-12.103753066166714</v>
      </c>
      <c r="L148" s="202">
        <f t="shared" si="36"/>
        <v>-109.68421028560276</v>
      </c>
      <c r="M148" s="203">
        <f t="shared" si="37"/>
        <v>2607.276083250234</v>
      </c>
      <c r="N148" s="203">
        <f t="shared" si="38"/>
        <v>35387.276083250232</v>
      </c>
      <c r="O148" s="203">
        <f t="shared" si="39"/>
        <v>3905.0183274387805</v>
      </c>
      <c r="P148" s="204">
        <f t="shared" si="42"/>
        <v>0.94851031100919436</v>
      </c>
      <c r="Q148" s="205">
        <v>1053.7215147837455</v>
      </c>
      <c r="R148" s="204">
        <f t="shared" si="43"/>
        <v>-1.8151320912957528E-2</v>
      </c>
      <c r="S148" s="204">
        <f t="shared" si="44"/>
        <v>-1.9668191527305177E-2</v>
      </c>
      <c r="T148" s="206">
        <v>9062</v>
      </c>
      <c r="U148" s="207">
        <v>33386</v>
      </c>
      <c r="V148" s="207">
        <v>3689.8762157382844</v>
      </c>
      <c r="Y148" s="15"/>
      <c r="Z148" s="15"/>
    </row>
    <row r="149" spans="2:26" ht="30" customHeight="1">
      <c r="B149" s="199">
        <v>3401</v>
      </c>
      <c r="C149" s="199" t="s">
        <v>168</v>
      </c>
      <c r="D149" s="199">
        <v>56824</v>
      </c>
      <c r="E149" s="199">
        <f t="shared" si="40"/>
        <v>3183.2390342277745</v>
      </c>
      <c r="F149" s="200">
        <f t="shared" si="41"/>
        <v>0.77319356612400625</v>
      </c>
      <c r="G149" s="201">
        <f t="shared" si="31"/>
        <v>560.25745052224454</v>
      </c>
      <c r="H149" s="201">
        <f t="shared" si="32"/>
        <v>10001.155749272586</v>
      </c>
      <c r="I149" s="201">
        <f t="shared" si="33"/>
        <v>182.72179532620623</v>
      </c>
      <c r="J149" s="202">
        <f t="shared" si="34"/>
        <v>3261.7667683681075</v>
      </c>
      <c r="K149" s="201">
        <f t="shared" si="35"/>
        <v>139.81864321939571</v>
      </c>
      <c r="L149" s="202">
        <f t="shared" si="36"/>
        <v>2495.902600109433</v>
      </c>
      <c r="M149" s="203">
        <f t="shared" si="37"/>
        <v>12497.05834938202</v>
      </c>
      <c r="N149" s="203">
        <f t="shared" si="38"/>
        <v>69321.058349382016</v>
      </c>
      <c r="O149" s="203">
        <f t="shared" si="39"/>
        <v>3883.3151279694143</v>
      </c>
      <c r="P149" s="204">
        <f t="shared" si="42"/>
        <v>0.94323870745897875</v>
      </c>
      <c r="Q149" s="205">
        <v>1995.6032677378989</v>
      </c>
      <c r="R149" s="204">
        <f t="shared" si="43"/>
        <v>-5.1298212441129613E-3</v>
      </c>
      <c r="S149" s="204">
        <f t="shared" si="44"/>
        <v>-6.3559230833728194E-3</v>
      </c>
      <c r="T149" s="206">
        <v>17851</v>
      </c>
      <c r="U149" s="207">
        <v>57117</v>
      </c>
      <c r="V149" s="207">
        <v>3203.6008749789667</v>
      </c>
      <c r="Y149" s="15"/>
      <c r="Z149" s="15"/>
    </row>
    <row r="150" spans="2:26">
      <c r="B150" s="199">
        <v>3403</v>
      </c>
      <c r="C150" s="199" t="s">
        <v>169</v>
      </c>
      <c r="D150" s="199">
        <v>115487</v>
      </c>
      <c r="E150" s="199">
        <f t="shared" si="40"/>
        <v>3665.206766320734</v>
      </c>
      <c r="F150" s="200">
        <f t="shared" si="41"/>
        <v>0.89026122756151993</v>
      </c>
      <c r="G150" s="201">
        <f t="shared" si="31"/>
        <v>271.07681126646884</v>
      </c>
      <c r="H150" s="201">
        <f t="shared" si="32"/>
        <v>8541.3592461951666</v>
      </c>
      <c r="I150" s="201">
        <f t="shared" si="33"/>
        <v>14.033089093670423</v>
      </c>
      <c r="J150" s="202">
        <f t="shared" si="34"/>
        <v>442.16860425246136</v>
      </c>
      <c r="K150" s="201">
        <f t="shared" si="35"/>
        <v>-28.870063013140101</v>
      </c>
      <c r="L150" s="202">
        <f t="shared" si="36"/>
        <v>-909.66681548103145</v>
      </c>
      <c r="M150" s="203">
        <f t="shared" si="37"/>
        <v>7631.6924307141353</v>
      </c>
      <c r="N150" s="203">
        <f t="shared" si="38"/>
        <v>123118.69243071413</v>
      </c>
      <c r="O150" s="203">
        <f t="shared" si="39"/>
        <v>3907.4135145740624</v>
      </c>
      <c r="P150" s="204">
        <f t="shared" si="42"/>
        <v>0.94909209053085453</v>
      </c>
      <c r="Q150" s="205">
        <v>2813.4373768837822</v>
      </c>
      <c r="R150" s="204">
        <f t="shared" si="43"/>
        <v>-5.0314031928733278E-3</v>
      </c>
      <c r="S150" s="204">
        <f t="shared" si="44"/>
        <v>-9.4522227540462141E-3</v>
      </c>
      <c r="T150" s="206">
        <v>31509</v>
      </c>
      <c r="U150" s="207">
        <v>116071</v>
      </c>
      <c r="V150" s="207">
        <v>3700.1817080557239</v>
      </c>
      <c r="Y150" s="15"/>
      <c r="Z150" s="15"/>
    </row>
    <row r="151" spans="2:26">
      <c r="B151" s="199">
        <v>3405</v>
      </c>
      <c r="C151" s="199" t="s">
        <v>170</v>
      </c>
      <c r="D151" s="199">
        <v>106817</v>
      </c>
      <c r="E151" s="199">
        <f t="shared" si="40"/>
        <v>3748.8856912224055</v>
      </c>
      <c r="F151" s="200">
        <f t="shared" si="41"/>
        <v>0.91058643897620151</v>
      </c>
      <c r="G151" s="201">
        <f t="shared" si="31"/>
        <v>220.86945632546593</v>
      </c>
      <c r="H151" s="201">
        <f t="shared" si="32"/>
        <v>6293.2334190815009</v>
      </c>
      <c r="I151" s="201">
        <f t="shared" si="33"/>
        <v>0</v>
      </c>
      <c r="J151" s="202">
        <f t="shared" si="34"/>
        <v>0</v>
      </c>
      <c r="K151" s="201">
        <f t="shared" si="35"/>
        <v>-42.903152106810523</v>
      </c>
      <c r="L151" s="202">
        <f t="shared" si="36"/>
        <v>-1222.4395129793522</v>
      </c>
      <c r="M151" s="203">
        <f t="shared" si="37"/>
        <v>5070.7939061021489</v>
      </c>
      <c r="N151" s="203">
        <f t="shared" si="38"/>
        <v>111887.79390610215</v>
      </c>
      <c r="O151" s="203">
        <f t="shared" si="39"/>
        <v>3926.8519954410608</v>
      </c>
      <c r="P151" s="204">
        <f t="shared" si="42"/>
        <v>0.95381360474325916</v>
      </c>
      <c r="Q151" s="205">
        <v>1054.8349214060891</v>
      </c>
      <c r="R151" s="204">
        <f t="shared" si="43"/>
        <v>5.2040201761650228E-3</v>
      </c>
      <c r="S151" s="204">
        <f t="shared" si="44"/>
        <v>-1.7269087375956581E-5</v>
      </c>
      <c r="T151" s="206">
        <v>28493</v>
      </c>
      <c r="U151" s="207">
        <v>106264</v>
      </c>
      <c r="V151" s="207">
        <v>3748.9504321749869</v>
      </c>
      <c r="Y151" s="15"/>
      <c r="Z151" s="15"/>
    </row>
    <row r="152" spans="2:26">
      <c r="B152" s="199">
        <v>3407</v>
      </c>
      <c r="C152" s="199" t="s">
        <v>171</v>
      </c>
      <c r="D152" s="199">
        <v>104530</v>
      </c>
      <c r="E152" s="199">
        <f t="shared" si="40"/>
        <v>3439.0524757361409</v>
      </c>
      <c r="F152" s="200">
        <f t="shared" si="41"/>
        <v>0.83532942993301851</v>
      </c>
      <c r="G152" s="201">
        <f t="shared" si="31"/>
        <v>406.76938561722471</v>
      </c>
      <c r="H152" s="201">
        <f t="shared" si="32"/>
        <v>12363.755475835545</v>
      </c>
      <c r="I152" s="201">
        <f t="shared" si="33"/>
        <v>93.187090798278007</v>
      </c>
      <c r="J152" s="202">
        <f t="shared" si="34"/>
        <v>2832.4216248136599</v>
      </c>
      <c r="K152" s="201">
        <f t="shared" si="35"/>
        <v>50.283938691467483</v>
      </c>
      <c r="L152" s="202">
        <f t="shared" si="36"/>
        <v>1528.380316527154</v>
      </c>
      <c r="M152" s="203">
        <f t="shared" si="37"/>
        <v>13892.1357923627</v>
      </c>
      <c r="N152" s="203">
        <f t="shared" si="38"/>
        <v>118422.13579236271</v>
      </c>
      <c r="O152" s="203">
        <f t="shared" si="39"/>
        <v>3896.1058000448334</v>
      </c>
      <c r="P152" s="204">
        <f t="shared" si="42"/>
        <v>0.94634550064942957</v>
      </c>
      <c r="Q152" s="205">
        <v>4208.1766664552833</v>
      </c>
      <c r="R152" s="204">
        <f t="shared" si="43"/>
        <v>1.6640893220124686E-2</v>
      </c>
      <c r="S152" s="204">
        <f t="shared" si="44"/>
        <v>2.2159753143839733E-2</v>
      </c>
      <c r="T152" s="206">
        <v>30395</v>
      </c>
      <c r="U152" s="207">
        <v>102819</v>
      </c>
      <c r="V152" s="207">
        <v>3364.4960732984296</v>
      </c>
      <c r="Y152" s="15"/>
      <c r="Z152" s="15"/>
    </row>
    <row r="153" spans="2:26">
      <c r="B153" s="199">
        <v>3411</v>
      </c>
      <c r="C153" s="199" t="s">
        <v>172</v>
      </c>
      <c r="D153" s="199">
        <v>113104</v>
      </c>
      <c r="E153" s="199">
        <f t="shared" si="40"/>
        <v>3241.0808952058919</v>
      </c>
      <c r="F153" s="200">
        <f t="shared" si="41"/>
        <v>0.78724307804567983</v>
      </c>
      <c r="G153" s="201">
        <f t="shared" si="31"/>
        <v>525.55233393537412</v>
      </c>
      <c r="H153" s="201">
        <f t="shared" si="32"/>
        <v>18340.19979734275</v>
      </c>
      <c r="I153" s="201">
        <f t="shared" si="33"/>
        <v>162.47714398386515</v>
      </c>
      <c r="J153" s="202">
        <f t="shared" si="34"/>
        <v>5669.9648936049416</v>
      </c>
      <c r="K153" s="201">
        <f t="shared" si="35"/>
        <v>119.57399187705462</v>
      </c>
      <c r="L153" s="202">
        <f t="shared" si="36"/>
        <v>4172.7735945335753</v>
      </c>
      <c r="M153" s="203">
        <f t="shared" si="37"/>
        <v>22512.973391876323</v>
      </c>
      <c r="N153" s="203">
        <f t="shared" si="38"/>
        <v>135616.97339187632</v>
      </c>
      <c r="O153" s="203">
        <f t="shared" si="39"/>
        <v>3886.2072210183201</v>
      </c>
      <c r="P153" s="204">
        <f t="shared" si="42"/>
        <v>0.94394118305506247</v>
      </c>
      <c r="Q153" s="205">
        <v>4439.2880137947068</v>
      </c>
      <c r="R153" s="204">
        <f t="shared" si="43"/>
        <v>3.5580241874661723E-3</v>
      </c>
      <c r="S153" s="204">
        <f t="shared" si="44"/>
        <v>-1.5172120956440623E-4</v>
      </c>
      <c r="T153" s="206">
        <v>34897</v>
      </c>
      <c r="U153" s="207">
        <v>112703</v>
      </c>
      <c r="V153" s="207">
        <v>3241.5727105384258</v>
      </c>
      <c r="Y153" s="15"/>
      <c r="Z153" s="15"/>
    </row>
    <row r="154" spans="2:26">
      <c r="B154" s="199">
        <v>3412</v>
      </c>
      <c r="C154" s="199" t="s">
        <v>173</v>
      </c>
      <c r="D154" s="199">
        <v>23275</v>
      </c>
      <c r="E154" s="199">
        <f t="shared" si="40"/>
        <v>3052.4590163934422</v>
      </c>
      <c r="F154" s="200">
        <f t="shared" si="41"/>
        <v>0.74142772407450441</v>
      </c>
      <c r="G154" s="201">
        <f t="shared" si="31"/>
        <v>638.72546122284393</v>
      </c>
      <c r="H154" s="201">
        <f t="shared" si="32"/>
        <v>4870.2816418241846</v>
      </c>
      <c r="I154" s="201">
        <f t="shared" si="33"/>
        <v>228.49480156822253</v>
      </c>
      <c r="J154" s="202">
        <f t="shared" si="34"/>
        <v>1742.2728619576967</v>
      </c>
      <c r="K154" s="201">
        <f t="shared" si="35"/>
        <v>185.591649461412</v>
      </c>
      <c r="L154" s="202">
        <f t="shared" si="36"/>
        <v>1415.1363271432665</v>
      </c>
      <c r="M154" s="203">
        <f t="shared" si="37"/>
        <v>6285.4179689674511</v>
      </c>
      <c r="N154" s="203">
        <f t="shared" si="38"/>
        <v>29560.417968967449</v>
      </c>
      <c r="O154" s="203">
        <f t="shared" si="39"/>
        <v>3876.7761270776982</v>
      </c>
      <c r="P154" s="204">
        <f t="shared" si="42"/>
        <v>0.94165041535650384</v>
      </c>
      <c r="Q154" s="205">
        <v>1170.5670531903843</v>
      </c>
      <c r="R154" s="204">
        <f t="shared" si="43"/>
        <v>3.1007751937984496E-2</v>
      </c>
      <c r="S154" s="204">
        <f t="shared" si="44"/>
        <v>3.7633244376667777E-2</v>
      </c>
      <c r="T154" s="206">
        <v>7625</v>
      </c>
      <c r="U154" s="207">
        <v>22575</v>
      </c>
      <c r="V154" s="207">
        <v>2941.7513682564504</v>
      </c>
      <c r="Y154" s="15"/>
      <c r="Z154" s="15"/>
    </row>
    <row r="155" spans="2:26">
      <c r="B155" s="199">
        <v>3413</v>
      </c>
      <c r="C155" s="199" t="s">
        <v>174</v>
      </c>
      <c r="D155" s="199">
        <v>67081</v>
      </c>
      <c r="E155" s="199">
        <f t="shared" si="40"/>
        <v>3183.418754745634</v>
      </c>
      <c r="F155" s="200">
        <f t="shared" si="41"/>
        <v>0.77323721937989298</v>
      </c>
      <c r="G155" s="201">
        <f t="shared" si="31"/>
        <v>560.14961821152883</v>
      </c>
      <c r="H155" s="201">
        <f t="shared" si="32"/>
        <v>11803.472754953336</v>
      </c>
      <c r="I155" s="201">
        <f t="shared" si="33"/>
        <v>182.65889314495541</v>
      </c>
      <c r="J155" s="202">
        <f t="shared" si="34"/>
        <v>3848.9881963505004</v>
      </c>
      <c r="K155" s="201">
        <f t="shared" si="35"/>
        <v>139.75574103814489</v>
      </c>
      <c r="L155" s="202">
        <f t="shared" si="36"/>
        <v>2944.9329751557889</v>
      </c>
      <c r="M155" s="203">
        <f t="shared" si="37"/>
        <v>14748.405730109125</v>
      </c>
      <c r="N155" s="203">
        <f t="shared" si="38"/>
        <v>81829.405730109123</v>
      </c>
      <c r="O155" s="203">
        <f t="shared" si="39"/>
        <v>3883.3241139953079</v>
      </c>
      <c r="P155" s="204">
        <f t="shared" si="42"/>
        <v>0.94324089012177326</v>
      </c>
      <c r="Q155" s="205">
        <v>3075.3177501413393</v>
      </c>
      <c r="R155" s="204">
        <f t="shared" si="43"/>
        <v>1.2986237573514045E-3</v>
      </c>
      <c r="S155" s="204">
        <f t="shared" si="44"/>
        <v>9.1848001256881735E-4</v>
      </c>
      <c r="T155" s="206">
        <v>21072</v>
      </c>
      <c r="U155" s="207">
        <v>66994</v>
      </c>
      <c r="V155" s="207">
        <v>3180.4975313330801</v>
      </c>
      <c r="Y155" s="15"/>
      <c r="Z155" s="15"/>
    </row>
    <row r="156" spans="2:26">
      <c r="B156" s="199">
        <v>3414</v>
      </c>
      <c r="C156" s="199" t="s">
        <v>175</v>
      </c>
      <c r="D156" s="199">
        <v>14164</v>
      </c>
      <c r="E156" s="199">
        <f t="shared" si="40"/>
        <v>2811.43310837634</v>
      </c>
      <c r="F156" s="200">
        <f t="shared" si="41"/>
        <v>0.68288368156177204</v>
      </c>
      <c r="G156" s="201">
        <f t="shared" si="31"/>
        <v>783.34100603310526</v>
      </c>
      <c r="H156" s="201">
        <f t="shared" si="32"/>
        <v>3946.4719883947841</v>
      </c>
      <c r="I156" s="201">
        <f t="shared" si="33"/>
        <v>312.85386937420833</v>
      </c>
      <c r="J156" s="202">
        <f t="shared" si="34"/>
        <v>1576.1577939072615</v>
      </c>
      <c r="K156" s="201">
        <f t="shared" si="35"/>
        <v>269.95071726739781</v>
      </c>
      <c r="L156" s="202">
        <f t="shared" si="36"/>
        <v>1360.0117135931503</v>
      </c>
      <c r="M156" s="203">
        <f t="shared" si="37"/>
        <v>5306.4837019879342</v>
      </c>
      <c r="N156" s="203">
        <f t="shared" si="38"/>
        <v>19470.483701987934</v>
      </c>
      <c r="O156" s="203">
        <f t="shared" si="39"/>
        <v>3864.7248316768428</v>
      </c>
      <c r="P156" s="204">
        <f t="shared" si="42"/>
        <v>0.93872321323086716</v>
      </c>
      <c r="Q156" s="205">
        <v>876.56343134073722</v>
      </c>
      <c r="R156" s="204">
        <f t="shared" si="43"/>
        <v>-3.0266769902160908E-3</v>
      </c>
      <c r="S156" s="204">
        <f t="shared" si="44"/>
        <v>-7.3802722872019803E-3</v>
      </c>
      <c r="T156" s="206">
        <v>5038</v>
      </c>
      <c r="U156" s="207">
        <v>14207</v>
      </c>
      <c r="V156" s="207">
        <v>2832.3365231259968</v>
      </c>
      <c r="Y156" s="15"/>
      <c r="Z156" s="15"/>
    </row>
    <row r="157" spans="2:26">
      <c r="B157" s="199">
        <v>3415</v>
      </c>
      <c r="C157" s="199" t="s">
        <v>176</v>
      </c>
      <c r="D157" s="199">
        <v>25260</v>
      </c>
      <c r="E157" s="199">
        <f t="shared" si="40"/>
        <v>3191.8119787717969</v>
      </c>
      <c r="F157" s="200">
        <f t="shared" si="41"/>
        <v>0.7752758934305336</v>
      </c>
      <c r="G157" s="201">
        <f t="shared" si="31"/>
        <v>555.11368379583109</v>
      </c>
      <c r="H157" s="201">
        <f t="shared" si="32"/>
        <v>4393.1696935602076</v>
      </c>
      <c r="I157" s="201">
        <f t="shared" si="33"/>
        <v>179.7212647357984</v>
      </c>
      <c r="J157" s="202">
        <f t="shared" si="34"/>
        <v>1422.3140891191085</v>
      </c>
      <c r="K157" s="201">
        <f t="shared" si="35"/>
        <v>136.81811262898788</v>
      </c>
      <c r="L157" s="202">
        <f t="shared" si="36"/>
        <v>1082.7785433458102</v>
      </c>
      <c r="M157" s="203">
        <f t="shared" si="37"/>
        <v>5475.9482369060179</v>
      </c>
      <c r="N157" s="203">
        <f t="shared" si="38"/>
        <v>30735.948236906017</v>
      </c>
      <c r="O157" s="203">
        <f t="shared" si="39"/>
        <v>3883.7437751966158</v>
      </c>
      <c r="P157" s="204">
        <f t="shared" si="42"/>
        <v>0.94334282382430523</v>
      </c>
      <c r="Q157" s="205">
        <v>811.39140445228713</v>
      </c>
      <c r="R157" s="204">
        <f t="shared" si="43"/>
        <v>-7.4266179417658848E-3</v>
      </c>
      <c r="S157" s="204">
        <f t="shared" si="44"/>
        <v>-8.5553973754938402E-3</v>
      </c>
      <c r="T157" s="206">
        <v>7914</v>
      </c>
      <c r="U157" s="207">
        <v>25449</v>
      </c>
      <c r="V157" s="207">
        <v>3219.3548387096771</v>
      </c>
      <c r="Y157" s="15"/>
      <c r="Z157" s="15"/>
    </row>
    <row r="158" spans="2:26">
      <c r="B158" s="199">
        <v>3416</v>
      </c>
      <c r="C158" s="199" t="s">
        <v>177</v>
      </c>
      <c r="D158" s="199">
        <v>16526</v>
      </c>
      <c r="E158" s="199">
        <f t="shared" si="40"/>
        <v>2709.624528611248</v>
      </c>
      <c r="F158" s="200">
        <f t="shared" si="41"/>
        <v>0.65815486352323349</v>
      </c>
      <c r="G158" s="201">
        <f t="shared" si="31"/>
        <v>844.42615389216041</v>
      </c>
      <c r="H158" s="201">
        <f t="shared" si="32"/>
        <v>5150.1551125882861</v>
      </c>
      <c r="I158" s="201">
        <f t="shared" si="33"/>
        <v>348.48687229199049</v>
      </c>
      <c r="J158" s="202">
        <f t="shared" si="34"/>
        <v>2125.42143410885</v>
      </c>
      <c r="K158" s="201">
        <f t="shared" si="35"/>
        <v>305.58372018517997</v>
      </c>
      <c r="L158" s="202">
        <f t="shared" si="36"/>
        <v>1863.7551094094126</v>
      </c>
      <c r="M158" s="203">
        <f t="shared" si="37"/>
        <v>7013.9102219976985</v>
      </c>
      <c r="N158" s="203">
        <f t="shared" si="38"/>
        <v>23539.910221997699</v>
      </c>
      <c r="O158" s="203">
        <f t="shared" si="39"/>
        <v>3859.6344026885881</v>
      </c>
      <c r="P158" s="204">
        <f t="shared" si="42"/>
        <v>0.93748677232894018</v>
      </c>
      <c r="Q158" s="205">
        <v>948.42324687319615</v>
      </c>
      <c r="R158" s="204">
        <f t="shared" si="43"/>
        <v>1.704720290479414E-2</v>
      </c>
      <c r="S158" s="204">
        <f t="shared" si="44"/>
        <v>1.8214497612178006E-2</v>
      </c>
      <c r="T158" s="206">
        <v>6099</v>
      </c>
      <c r="U158" s="207">
        <v>16249</v>
      </c>
      <c r="V158" s="207">
        <v>2661.1529642974124</v>
      </c>
      <c r="Y158" s="15"/>
      <c r="Z158" s="15"/>
    </row>
    <row r="159" spans="2:26">
      <c r="B159" s="199">
        <v>3417</v>
      </c>
      <c r="C159" s="199" t="s">
        <v>178</v>
      </c>
      <c r="D159" s="199">
        <v>13302</v>
      </c>
      <c r="E159" s="199">
        <f t="shared" si="40"/>
        <v>2926.7326732673268</v>
      </c>
      <c r="F159" s="200">
        <f t="shared" si="41"/>
        <v>0.71088939548775587</v>
      </c>
      <c r="G159" s="201">
        <f t="shared" ref="G159:G222" si="45">($E$363-E159)*0.6</f>
        <v>714.16126709851312</v>
      </c>
      <c r="H159" s="201">
        <f t="shared" ref="H159:H222" si="46">G159*T159/1000</f>
        <v>3245.8629589627421</v>
      </c>
      <c r="I159" s="201">
        <f t="shared" ref="I159:I222" si="47">IF(E159&lt;E$363*0.9,(E$363*0.9-E159)*0.35,0)</f>
        <v>272.49902166236291</v>
      </c>
      <c r="J159" s="202">
        <f t="shared" ref="J159:J222" si="48">I159*T159/1000</f>
        <v>1238.5080534554395</v>
      </c>
      <c r="K159" s="201">
        <f t="shared" ref="K159:K222" si="49">I159+J$365</f>
        <v>229.59586955555238</v>
      </c>
      <c r="L159" s="202">
        <f t="shared" ref="L159:L222" si="50">K159*T159/1000</f>
        <v>1043.5132271299856</v>
      </c>
      <c r="M159" s="203">
        <f t="shared" ref="M159:M222" si="51">H159+L159</f>
        <v>4289.3761860927279</v>
      </c>
      <c r="N159" s="203">
        <f t="shared" ref="N159:N222" si="52">D159+M159</f>
        <v>17591.376186092726</v>
      </c>
      <c r="O159" s="203">
        <f t="shared" ref="O159:O222" si="53">N159/T159*1000</f>
        <v>3870.489809921392</v>
      </c>
      <c r="P159" s="204">
        <f t="shared" si="42"/>
        <v>0.94012349892716629</v>
      </c>
      <c r="Q159" s="205">
        <v>192.74836154102013</v>
      </c>
      <c r="R159" s="204">
        <f t="shared" si="43"/>
        <v>1.1712808031639793E-2</v>
      </c>
      <c r="S159" s="204">
        <f t="shared" si="44"/>
        <v>2.6626946235846712E-2</v>
      </c>
      <c r="T159" s="206">
        <v>4545</v>
      </c>
      <c r="U159" s="207">
        <v>13148</v>
      </c>
      <c r="V159" s="207">
        <v>2850.8239375542062</v>
      </c>
      <c r="Y159" s="15"/>
      <c r="Z159" s="15"/>
    </row>
    <row r="160" spans="2:26">
      <c r="B160" s="199">
        <v>3418</v>
      </c>
      <c r="C160" s="199" t="s">
        <v>179</v>
      </c>
      <c r="D160" s="199">
        <v>19774</v>
      </c>
      <c r="E160" s="199">
        <f t="shared" si="40"/>
        <v>2736.1284073612842</v>
      </c>
      <c r="F160" s="200">
        <f t="shared" si="41"/>
        <v>0.66459252915453282</v>
      </c>
      <c r="G160" s="201">
        <f t="shared" si="45"/>
        <v>828.52382664213872</v>
      </c>
      <c r="H160" s="201">
        <f t="shared" si="46"/>
        <v>5987.7416951427367</v>
      </c>
      <c r="I160" s="201">
        <f t="shared" si="47"/>
        <v>339.21051472947784</v>
      </c>
      <c r="J160" s="202">
        <f t="shared" si="48"/>
        <v>2451.4743899499363</v>
      </c>
      <c r="K160" s="201">
        <f t="shared" si="49"/>
        <v>296.30736262266731</v>
      </c>
      <c r="L160" s="202">
        <f t="shared" si="50"/>
        <v>2141.4133096740165</v>
      </c>
      <c r="M160" s="203">
        <f t="shared" si="51"/>
        <v>8129.1550048167537</v>
      </c>
      <c r="N160" s="203">
        <f t="shared" si="52"/>
        <v>27903.155004816756</v>
      </c>
      <c r="O160" s="203">
        <f t="shared" si="53"/>
        <v>3860.9595966260904</v>
      </c>
      <c r="P160" s="204">
        <f t="shared" si="42"/>
        <v>0.9378086556105053</v>
      </c>
      <c r="Q160" s="205">
        <v>1049.1895729058197</v>
      </c>
      <c r="R160" s="204">
        <f t="shared" si="43"/>
        <v>-1.6169958704413154E-2</v>
      </c>
      <c r="S160" s="204">
        <f t="shared" si="44"/>
        <v>-1.9437140244622599E-2</v>
      </c>
      <c r="T160" s="206">
        <v>7227</v>
      </c>
      <c r="U160" s="207">
        <v>20099</v>
      </c>
      <c r="V160" s="207">
        <v>2790.3651256420935</v>
      </c>
      <c r="Y160" s="15"/>
      <c r="Z160" s="15"/>
    </row>
    <row r="161" spans="2:26">
      <c r="B161" s="199">
        <v>3419</v>
      </c>
      <c r="C161" s="199" t="s">
        <v>131</v>
      </c>
      <c r="D161" s="199">
        <v>10773</v>
      </c>
      <c r="E161" s="199">
        <f t="shared" si="40"/>
        <v>3003.3454139949818</v>
      </c>
      <c r="F161" s="200">
        <f t="shared" si="41"/>
        <v>0.72949826449721744</v>
      </c>
      <c r="G161" s="201">
        <f t="shared" si="45"/>
        <v>668.19362266192013</v>
      </c>
      <c r="H161" s="201">
        <f t="shared" si="46"/>
        <v>2396.8105244883077</v>
      </c>
      <c r="I161" s="201">
        <f t="shared" si="47"/>
        <v>245.6845624076837</v>
      </c>
      <c r="J161" s="202">
        <f t="shared" si="48"/>
        <v>881.27052535636142</v>
      </c>
      <c r="K161" s="201">
        <f t="shared" si="49"/>
        <v>202.78141030087318</v>
      </c>
      <c r="L161" s="202">
        <f t="shared" si="50"/>
        <v>727.37691874923212</v>
      </c>
      <c r="M161" s="203">
        <f t="shared" si="51"/>
        <v>3124.1874432375398</v>
      </c>
      <c r="N161" s="203">
        <f t="shared" si="52"/>
        <v>13897.187443237541</v>
      </c>
      <c r="O161" s="203">
        <f t="shared" si="53"/>
        <v>3874.3204469577759</v>
      </c>
      <c r="P161" s="204">
        <f t="shared" si="42"/>
        <v>0.94105394237763962</v>
      </c>
      <c r="Q161" s="205">
        <v>-183.4506990434229</v>
      </c>
      <c r="R161" s="204">
        <f t="shared" si="43"/>
        <v>-1.2919186366135239E-2</v>
      </c>
      <c r="S161" s="204">
        <f t="shared" si="44"/>
        <v>7.7195259345449029E-3</v>
      </c>
      <c r="T161" s="206">
        <v>3587</v>
      </c>
      <c r="U161" s="207">
        <v>10914</v>
      </c>
      <c r="V161" s="207">
        <v>2980.3386127799017</v>
      </c>
      <c r="Y161" s="15"/>
      <c r="Z161" s="15"/>
    </row>
    <row r="162" spans="2:26">
      <c r="B162" s="199">
        <v>3420</v>
      </c>
      <c r="C162" s="199" t="s">
        <v>180</v>
      </c>
      <c r="D162" s="199">
        <v>69557</v>
      </c>
      <c r="E162" s="199">
        <f t="shared" si="40"/>
        <v>3266.8138267894046</v>
      </c>
      <c r="F162" s="200">
        <f t="shared" si="41"/>
        <v>0.79349348429037081</v>
      </c>
      <c r="G162" s="201">
        <f t="shared" si="45"/>
        <v>510.11257498526646</v>
      </c>
      <c r="H162" s="201">
        <f t="shared" si="46"/>
        <v>10861.316946586294</v>
      </c>
      <c r="I162" s="201">
        <f t="shared" si="47"/>
        <v>153.47061792963569</v>
      </c>
      <c r="J162" s="202">
        <f t="shared" si="48"/>
        <v>3267.6963969578032</v>
      </c>
      <c r="K162" s="201">
        <f t="shared" si="49"/>
        <v>110.56746582282517</v>
      </c>
      <c r="L162" s="202">
        <f t="shared" si="50"/>
        <v>2354.2024822995936</v>
      </c>
      <c r="M162" s="203">
        <f t="shared" si="51"/>
        <v>13215.519428885887</v>
      </c>
      <c r="N162" s="203">
        <f t="shared" si="52"/>
        <v>82772.519428885891</v>
      </c>
      <c r="O162" s="203">
        <f t="shared" si="53"/>
        <v>3887.4938675974963</v>
      </c>
      <c r="P162" s="204">
        <f t="shared" si="42"/>
        <v>0.94425370336729719</v>
      </c>
      <c r="Q162" s="205">
        <v>1653.2547995448604</v>
      </c>
      <c r="R162" s="204">
        <f t="shared" si="43"/>
        <v>-1.6076016592745698E-3</v>
      </c>
      <c r="S162" s="204">
        <f t="shared" si="44"/>
        <v>-3.38944043144005E-3</v>
      </c>
      <c r="T162" s="206">
        <v>21292</v>
      </c>
      <c r="U162" s="207">
        <v>69669</v>
      </c>
      <c r="V162" s="207">
        <v>3277.9241554530913</v>
      </c>
      <c r="Y162" s="15"/>
      <c r="Z162" s="15"/>
    </row>
    <row r="163" spans="2:26">
      <c r="B163" s="199">
        <v>3421</v>
      </c>
      <c r="C163" s="199" t="s">
        <v>181</v>
      </c>
      <c r="D163" s="199">
        <v>21220</v>
      </c>
      <c r="E163" s="199">
        <f t="shared" si="40"/>
        <v>3224.9240121580547</v>
      </c>
      <c r="F163" s="200">
        <f t="shared" si="41"/>
        <v>0.78331864827874076</v>
      </c>
      <c r="G163" s="201">
        <f t="shared" si="45"/>
        <v>535.24646376407645</v>
      </c>
      <c r="H163" s="201">
        <f t="shared" si="46"/>
        <v>3521.9217315676233</v>
      </c>
      <c r="I163" s="201">
        <f t="shared" si="47"/>
        <v>168.13205305060819</v>
      </c>
      <c r="J163" s="202">
        <f t="shared" si="48"/>
        <v>1106.308909073002</v>
      </c>
      <c r="K163" s="201">
        <f t="shared" si="49"/>
        <v>125.22890094379767</v>
      </c>
      <c r="L163" s="202">
        <f t="shared" si="50"/>
        <v>824.00616821018866</v>
      </c>
      <c r="M163" s="203">
        <f t="shared" si="51"/>
        <v>4345.9278997778119</v>
      </c>
      <c r="N163" s="203">
        <f t="shared" si="52"/>
        <v>25565.927899777813</v>
      </c>
      <c r="O163" s="203">
        <f t="shared" si="53"/>
        <v>3885.3993768659293</v>
      </c>
      <c r="P163" s="204">
        <f t="shared" si="42"/>
        <v>0.94374496156671572</v>
      </c>
      <c r="Q163" s="205">
        <v>223.95356852363602</v>
      </c>
      <c r="R163" s="204">
        <f t="shared" si="43"/>
        <v>-3.768607499528924E-4</v>
      </c>
      <c r="S163" s="204">
        <f t="shared" si="44"/>
        <v>6.7633045304046789E-3</v>
      </c>
      <c r="T163" s="206">
        <v>6580</v>
      </c>
      <c r="U163" s="207">
        <v>21228</v>
      </c>
      <c r="V163" s="207">
        <v>3203.2593933906742</v>
      </c>
      <c r="Y163" s="15"/>
      <c r="Z163" s="15"/>
    </row>
    <row r="164" spans="2:26">
      <c r="B164" s="199">
        <v>3422</v>
      </c>
      <c r="C164" s="199" t="s">
        <v>182</v>
      </c>
      <c r="D164" s="199">
        <v>16836</v>
      </c>
      <c r="E164" s="199">
        <f t="shared" si="40"/>
        <v>3881.0511756569849</v>
      </c>
      <c r="F164" s="200">
        <f t="shared" si="41"/>
        <v>0.94268880424933588</v>
      </c>
      <c r="G164" s="201">
        <f t="shared" si="45"/>
        <v>141.5701656647183</v>
      </c>
      <c r="H164" s="201">
        <f t="shared" si="46"/>
        <v>614.13137865354793</v>
      </c>
      <c r="I164" s="201">
        <f t="shared" si="47"/>
        <v>0</v>
      </c>
      <c r="J164" s="202">
        <f t="shared" si="48"/>
        <v>0</v>
      </c>
      <c r="K164" s="201">
        <f t="shared" si="49"/>
        <v>-42.903152106810523</v>
      </c>
      <c r="L164" s="202">
        <f t="shared" si="50"/>
        <v>-186.11387383934405</v>
      </c>
      <c r="M164" s="203">
        <f t="shared" si="51"/>
        <v>428.0175048142039</v>
      </c>
      <c r="N164" s="203">
        <f t="shared" si="52"/>
        <v>17264.017504814205</v>
      </c>
      <c r="O164" s="203">
        <f t="shared" si="53"/>
        <v>3979.7181892148928</v>
      </c>
      <c r="P164" s="204">
        <f t="shared" si="42"/>
        <v>0.96665455085251295</v>
      </c>
      <c r="Q164" s="205">
        <v>-1813.2725178272287</v>
      </c>
      <c r="R164" s="204">
        <f t="shared" si="43"/>
        <v>5.1330086174597229E-2</v>
      </c>
      <c r="S164" s="204">
        <f t="shared" si="44"/>
        <v>5.5692451677396386E-2</v>
      </c>
      <c r="T164" s="206">
        <v>4338</v>
      </c>
      <c r="U164" s="207">
        <v>16014</v>
      </c>
      <c r="V164" s="207">
        <v>3676.3085399449037</v>
      </c>
      <c r="Y164" s="15"/>
      <c r="Z164" s="15"/>
    </row>
    <row r="165" spans="2:26">
      <c r="B165" s="199">
        <v>3423</v>
      </c>
      <c r="C165" s="199" t="s">
        <v>183</v>
      </c>
      <c r="D165" s="199">
        <v>7119</v>
      </c>
      <c r="E165" s="199">
        <f t="shared" si="40"/>
        <v>2993.6921783010935</v>
      </c>
      <c r="F165" s="200">
        <f t="shared" si="41"/>
        <v>0.72715353962719087</v>
      </c>
      <c r="G165" s="201">
        <f t="shared" si="45"/>
        <v>673.98556407825311</v>
      </c>
      <c r="H165" s="201">
        <f t="shared" si="46"/>
        <v>1602.7376713780859</v>
      </c>
      <c r="I165" s="201">
        <f t="shared" si="47"/>
        <v>249.0631949005446</v>
      </c>
      <c r="J165" s="202">
        <f t="shared" si="48"/>
        <v>592.27227747349514</v>
      </c>
      <c r="K165" s="201">
        <f t="shared" si="49"/>
        <v>206.16004279373408</v>
      </c>
      <c r="L165" s="202">
        <f t="shared" si="50"/>
        <v>490.24858176349966</v>
      </c>
      <c r="M165" s="203">
        <f t="shared" si="51"/>
        <v>2092.9862531415856</v>
      </c>
      <c r="N165" s="203">
        <f t="shared" si="52"/>
        <v>9211.9862531415856</v>
      </c>
      <c r="O165" s="203">
        <f t="shared" si="53"/>
        <v>3873.8377851730806</v>
      </c>
      <c r="P165" s="204">
        <f t="shared" si="42"/>
        <v>0.94093670613413816</v>
      </c>
      <c r="Q165" s="205">
        <v>-78.289075083708212</v>
      </c>
      <c r="R165" s="204">
        <f t="shared" si="43"/>
        <v>-2.0366038255125913E-2</v>
      </c>
      <c r="S165" s="204">
        <f t="shared" si="44"/>
        <v>-3.475797535386742E-3</v>
      </c>
      <c r="T165" s="206">
        <v>2378</v>
      </c>
      <c r="U165" s="207">
        <v>7267</v>
      </c>
      <c r="V165" s="207">
        <v>3004.1339396444814</v>
      </c>
      <c r="Y165" s="15"/>
      <c r="Z165" s="15"/>
    </row>
    <row r="166" spans="2:26">
      <c r="B166" s="199">
        <v>3424</v>
      </c>
      <c r="C166" s="199" t="s">
        <v>184</v>
      </c>
      <c r="D166" s="199">
        <v>7319</v>
      </c>
      <c r="E166" s="199">
        <f t="shared" si="40"/>
        <v>4203.9058012636415</v>
      </c>
      <c r="F166" s="200">
        <f t="shared" si="41"/>
        <v>1.0211086516526584</v>
      </c>
      <c r="G166" s="201">
        <f t="shared" si="45"/>
        <v>-52.142609699275631</v>
      </c>
      <c r="H166" s="201">
        <f t="shared" si="46"/>
        <v>-90.780283486438876</v>
      </c>
      <c r="I166" s="201">
        <f t="shared" si="47"/>
        <v>0</v>
      </c>
      <c r="J166" s="202">
        <f t="shared" si="48"/>
        <v>0</v>
      </c>
      <c r="K166" s="201">
        <f t="shared" si="49"/>
        <v>-42.903152106810523</v>
      </c>
      <c r="L166" s="202">
        <f t="shared" si="50"/>
        <v>-74.694387817957121</v>
      </c>
      <c r="M166" s="203">
        <f t="shared" si="51"/>
        <v>-165.474671304396</v>
      </c>
      <c r="N166" s="203">
        <f t="shared" si="52"/>
        <v>7153.525328695604</v>
      </c>
      <c r="O166" s="203">
        <f t="shared" si="53"/>
        <v>4108.8600394575551</v>
      </c>
      <c r="P166" s="204">
        <f t="shared" si="42"/>
        <v>0.9980224898138419</v>
      </c>
      <c r="Q166" s="205">
        <v>-2008.5464738444457</v>
      </c>
      <c r="R166" s="204">
        <f t="shared" si="43"/>
        <v>-8.4209209209209213E-2</v>
      </c>
      <c r="S166" s="204">
        <f t="shared" si="44"/>
        <v>-6.3694653872712365E-2</v>
      </c>
      <c r="T166" s="206">
        <v>1741</v>
      </c>
      <c r="U166" s="207">
        <v>7992</v>
      </c>
      <c r="V166" s="207">
        <v>4489.8876404494376</v>
      </c>
      <c r="Y166" s="15"/>
      <c r="Z166" s="15"/>
    </row>
    <row r="167" spans="2:26">
      <c r="B167" s="199">
        <v>3425</v>
      </c>
      <c r="C167" s="199" t="s">
        <v>185</v>
      </c>
      <c r="D167" s="199">
        <v>4029</v>
      </c>
      <c r="E167" s="199">
        <f t="shared" si="40"/>
        <v>3223.2</v>
      </c>
      <c r="F167" s="200">
        <f t="shared" si="41"/>
        <v>0.78289989395517456</v>
      </c>
      <c r="G167" s="201">
        <f t="shared" si="45"/>
        <v>536.28087105890938</v>
      </c>
      <c r="H167" s="201">
        <f t="shared" si="46"/>
        <v>670.35108882363681</v>
      </c>
      <c r="I167" s="201">
        <f t="shared" si="47"/>
        <v>168.73545730592738</v>
      </c>
      <c r="J167" s="202">
        <f t="shared" si="48"/>
        <v>210.91932163240924</v>
      </c>
      <c r="K167" s="201">
        <f t="shared" si="49"/>
        <v>125.83230519911686</v>
      </c>
      <c r="L167" s="202">
        <f t="shared" si="50"/>
        <v>157.29038149889607</v>
      </c>
      <c r="M167" s="203">
        <f t="shared" si="51"/>
        <v>827.64147032253288</v>
      </c>
      <c r="N167" s="203">
        <f t="shared" si="52"/>
        <v>4856.6414703225328</v>
      </c>
      <c r="O167" s="203">
        <f t="shared" si="53"/>
        <v>3885.3131762580265</v>
      </c>
      <c r="P167" s="204">
        <f t="shared" si="42"/>
        <v>0.94372402385053744</v>
      </c>
      <c r="Q167" s="205">
        <v>8.094598883669164</v>
      </c>
      <c r="R167" s="204">
        <f t="shared" si="43"/>
        <v>8.7742980561555078E-2</v>
      </c>
      <c r="S167" s="204">
        <f t="shared" si="44"/>
        <v>0.10340647948164135</v>
      </c>
      <c r="T167" s="206">
        <v>1250</v>
      </c>
      <c r="U167" s="207">
        <v>3704</v>
      </c>
      <c r="V167" s="207">
        <v>2921.1356466876973</v>
      </c>
      <c r="Y167" s="15"/>
      <c r="Z167" s="15"/>
    </row>
    <row r="168" spans="2:26">
      <c r="B168" s="199">
        <v>3426</v>
      </c>
      <c r="C168" s="199" t="s">
        <v>186</v>
      </c>
      <c r="D168" s="199">
        <v>3835</v>
      </c>
      <c r="E168" s="199">
        <f t="shared" si="40"/>
        <v>2453.61484325016</v>
      </c>
      <c r="F168" s="200">
        <f t="shared" si="41"/>
        <v>0.59597133301917116</v>
      </c>
      <c r="G168" s="201">
        <f t="shared" si="45"/>
        <v>998.03196510881321</v>
      </c>
      <c r="H168" s="201">
        <f t="shared" si="46"/>
        <v>1559.9239614650751</v>
      </c>
      <c r="I168" s="201">
        <f t="shared" si="47"/>
        <v>438.09026216837128</v>
      </c>
      <c r="J168" s="202">
        <f t="shared" si="48"/>
        <v>684.73507976916437</v>
      </c>
      <c r="K168" s="201">
        <f t="shared" si="49"/>
        <v>395.18711006156076</v>
      </c>
      <c r="L168" s="202">
        <f t="shared" si="50"/>
        <v>617.6774530262195</v>
      </c>
      <c r="M168" s="203">
        <f t="shared" si="51"/>
        <v>2177.6014144912947</v>
      </c>
      <c r="N168" s="203">
        <f t="shared" si="52"/>
        <v>6012.6014144912951</v>
      </c>
      <c r="O168" s="203">
        <f t="shared" si="53"/>
        <v>3846.8339184205342</v>
      </c>
      <c r="P168" s="204">
        <f t="shared" si="42"/>
        <v>0.93437759580373725</v>
      </c>
      <c r="Q168" s="205">
        <v>201.63844644414007</v>
      </c>
      <c r="R168" s="204">
        <f t="shared" si="43"/>
        <v>-3.6432160804020099E-2</v>
      </c>
      <c r="S168" s="204">
        <f t="shared" si="44"/>
        <v>-3.7048646945540178E-2</v>
      </c>
      <c r="T168" s="206">
        <v>1563</v>
      </c>
      <c r="U168" s="207">
        <v>3980</v>
      </c>
      <c r="V168" s="207">
        <v>2548.0153649167733</v>
      </c>
      <c r="Y168" s="15"/>
      <c r="Z168" s="15"/>
    </row>
    <row r="169" spans="2:26">
      <c r="B169" s="199">
        <v>3427</v>
      </c>
      <c r="C169" s="199" t="s">
        <v>187</v>
      </c>
      <c r="D169" s="199">
        <v>20282</v>
      </c>
      <c r="E169" s="199">
        <f t="shared" si="40"/>
        <v>3662.9944013003428</v>
      </c>
      <c r="F169" s="200">
        <f t="shared" si="41"/>
        <v>0.88972385465885973</v>
      </c>
      <c r="G169" s="201">
        <f t="shared" si="45"/>
        <v>272.40423027870355</v>
      </c>
      <c r="H169" s="201">
        <f t="shared" si="46"/>
        <v>1508.3022230531815</v>
      </c>
      <c r="I169" s="201">
        <f t="shared" si="47"/>
        <v>14.807416850807339</v>
      </c>
      <c r="J169" s="202">
        <f t="shared" si="48"/>
        <v>81.988667102920246</v>
      </c>
      <c r="K169" s="201">
        <f t="shared" si="49"/>
        <v>-28.095735256003184</v>
      </c>
      <c r="L169" s="202">
        <f t="shared" si="50"/>
        <v>-155.56608611248964</v>
      </c>
      <c r="M169" s="203">
        <f t="shared" si="51"/>
        <v>1352.7361369406917</v>
      </c>
      <c r="N169" s="203">
        <f t="shared" si="52"/>
        <v>21634.736136940694</v>
      </c>
      <c r="O169" s="203">
        <f t="shared" si="53"/>
        <v>3907.302896323044</v>
      </c>
      <c r="P169" s="204">
        <f t="shared" si="42"/>
        <v>0.94906522188572173</v>
      </c>
      <c r="Q169" s="205">
        <v>-1695.0791247848983</v>
      </c>
      <c r="R169" s="204">
        <f t="shared" si="43"/>
        <v>2.9281908145140829E-2</v>
      </c>
      <c r="S169" s="204">
        <f t="shared" si="44"/>
        <v>3.6903464625897504E-2</v>
      </c>
      <c r="T169" s="206">
        <v>5537</v>
      </c>
      <c r="U169" s="207">
        <v>19705</v>
      </c>
      <c r="V169" s="207">
        <v>3532.628182144138</v>
      </c>
      <c r="Y169" s="15"/>
      <c r="Z169" s="15"/>
    </row>
    <row r="170" spans="2:26">
      <c r="B170" s="199">
        <v>3428</v>
      </c>
      <c r="C170" s="199" t="s">
        <v>188</v>
      </c>
      <c r="D170" s="199">
        <v>8993</v>
      </c>
      <c r="E170" s="199">
        <f t="shared" si="40"/>
        <v>3739.2931392931391</v>
      </c>
      <c r="F170" s="200">
        <f t="shared" si="41"/>
        <v>0.90825645390292586</v>
      </c>
      <c r="G170" s="201">
        <f t="shared" si="45"/>
        <v>226.62498748302576</v>
      </c>
      <c r="H170" s="201">
        <f t="shared" si="46"/>
        <v>545.03309489667697</v>
      </c>
      <c r="I170" s="201">
        <f t="shared" si="47"/>
        <v>0</v>
      </c>
      <c r="J170" s="202">
        <f t="shared" si="48"/>
        <v>0</v>
      </c>
      <c r="K170" s="201">
        <f t="shared" si="49"/>
        <v>-42.903152106810523</v>
      </c>
      <c r="L170" s="202">
        <f t="shared" si="50"/>
        <v>-103.18208081687932</v>
      </c>
      <c r="M170" s="203">
        <f t="shared" si="51"/>
        <v>441.85101407979766</v>
      </c>
      <c r="N170" s="203">
        <f t="shared" si="52"/>
        <v>9434.8510140797971</v>
      </c>
      <c r="O170" s="203">
        <f t="shared" si="53"/>
        <v>3923.0149746693542</v>
      </c>
      <c r="P170" s="204">
        <f t="shared" si="42"/>
        <v>0.95288161071394883</v>
      </c>
      <c r="Q170" s="205">
        <v>-1276.6857665685761</v>
      </c>
      <c r="R170" s="204">
        <f t="shared" si="43"/>
        <v>-1.8874099934540693E-2</v>
      </c>
      <c r="S170" s="204">
        <f t="shared" si="44"/>
        <v>-7.8593808901467783E-3</v>
      </c>
      <c r="T170" s="206">
        <v>2405</v>
      </c>
      <c r="U170" s="207">
        <v>9166</v>
      </c>
      <c r="V170" s="207">
        <v>3768.9144736842104</v>
      </c>
      <c r="Y170" s="15"/>
      <c r="Z170" s="15"/>
    </row>
    <row r="171" spans="2:26">
      <c r="B171" s="199">
        <v>3429</v>
      </c>
      <c r="C171" s="199" t="s">
        <v>189</v>
      </c>
      <c r="D171" s="199">
        <v>4666</v>
      </c>
      <c r="E171" s="199">
        <f t="shared" si="40"/>
        <v>3073.7812911725955</v>
      </c>
      <c r="F171" s="200">
        <f t="shared" si="41"/>
        <v>0.74660680283582304</v>
      </c>
      <c r="G171" s="201">
        <f t="shared" si="45"/>
        <v>625.93209635535197</v>
      </c>
      <c r="H171" s="201">
        <f t="shared" si="46"/>
        <v>950.16492226742434</v>
      </c>
      <c r="I171" s="201">
        <f t="shared" si="47"/>
        <v>221.03200539551889</v>
      </c>
      <c r="J171" s="202">
        <f t="shared" si="48"/>
        <v>335.52658419039767</v>
      </c>
      <c r="K171" s="201">
        <f t="shared" si="49"/>
        <v>178.12885328870837</v>
      </c>
      <c r="L171" s="202">
        <f t="shared" si="50"/>
        <v>270.39959929225932</v>
      </c>
      <c r="M171" s="203">
        <f t="shared" si="51"/>
        <v>1220.5645215596837</v>
      </c>
      <c r="N171" s="203">
        <f t="shared" si="52"/>
        <v>5886.5645215596833</v>
      </c>
      <c r="O171" s="203">
        <f t="shared" si="53"/>
        <v>3877.8422408166557</v>
      </c>
      <c r="P171" s="204">
        <f t="shared" si="42"/>
        <v>0.9419093692945697</v>
      </c>
      <c r="Q171" s="205">
        <v>-259.12935911567183</v>
      </c>
      <c r="R171" s="204">
        <f t="shared" si="43"/>
        <v>3.989302429240027E-2</v>
      </c>
      <c r="S171" s="204">
        <f t="shared" si="44"/>
        <v>5.8389145277838297E-2</v>
      </c>
      <c r="T171" s="206">
        <v>1518</v>
      </c>
      <c r="U171" s="207">
        <v>4487</v>
      </c>
      <c r="V171" s="207">
        <v>2904.2071197411001</v>
      </c>
      <c r="Y171" s="15"/>
      <c r="Z171" s="15"/>
    </row>
    <row r="172" spans="2:26">
      <c r="B172" s="199">
        <v>3430</v>
      </c>
      <c r="C172" s="199" t="s">
        <v>190</v>
      </c>
      <c r="D172" s="199">
        <v>6127</v>
      </c>
      <c r="E172" s="199">
        <f t="shared" si="40"/>
        <v>3276.4705882352941</v>
      </c>
      <c r="F172" s="200">
        <f t="shared" si="41"/>
        <v>0.79583906554872808</v>
      </c>
      <c r="G172" s="201">
        <f t="shared" si="45"/>
        <v>504.31851811773276</v>
      </c>
      <c r="H172" s="201">
        <f t="shared" si="46"/>
        <v>943.07562888016025</v>
      </c>
      <c r="I172" s="201">
        <f t="shared" si="47"/>
        <v>150.09075142357437</v>
      </c>
      <c r="J172" s="202">
        <f t="shared" si="48"/>
        <v>280.66970516208409</v>
      </c>
      <c r="K172" s="201">
        <f t="shared" si="49"/>
        <v>107.18759931676385</v>
      </c>
      <c r="L172" s="202">
        <f t="shared" si="50"/>
        <v>200.4408107223484</v>
      </c>
      <c r="M172" s="203">
        <f t="shared" si="51"/>
        <v>1143.5164396025086</v>
      </c>
      <c r="N172" s="203">
        <f t="shared" si="52"/>
        <v>7270.5164396025084</v>
      </c>
      <c r="O172" s="203">
        <f t="shared" si="53"/>
        <v>3887.9767056697906</v>
      </c>
      <c r="P172" s="204">
        <f t="shared" si="42"/>
        <v>0.944370982430215</v>
      </c>
      <c r="Q172" s="205">
        <v>64.389919929968983</v>
      </c>
      <c r="R172" s="204">
        <f t="shared" si="43"/>
        <v>2.0486342438374418E-2</v>
      </c>
      <c r="S172" s="204">
        <f t="shared" si="44"/>
        <v>3.1946349492495071E-2</v>
      </c>
      <c r="T172" s="206">
        <v>1870</v>
      </c>
      <c r="U172" s="207">
        <v>6004</v>
      </c>
      <c r="V172" s="207">
        <v>3175.0396615547334</v>
      </c>
      <c r="Y172" s="15"/>
      <c r="Z172" s="15"/>
    </row>
    <row r="173" spans="2:26">
      <c r="B173" s="199">
        <v>3431</v>
      </c>
      <c r="C173" s="199" t="s">
        <v>191</v>
      </c>
      <c r="D173" s="199">
        <v>7426</v>
      </c>
      <c r="E173" s="199">
        <f t="shared" si="40"/>
        <v>2956.2101910828023</v>
      </c>
      <c r="F173" s="200">
        <f t="shared" si="41"/>
        <v>0.71804934385329255</v>
      </c>
      <c r="G173" s="201">
        <f t="shared" si="45"/>
        <v>696.47475640922778</v>
      </c>
      <c r="H173" s="201">
        <f t="shared" si="46"/>
        <v>1749.5445880999803</v>
      </c>
      <c r="I173" s="201">
        <f t="shared" si="47"/>
        <v>262.1818904269465</v>
      </c>
      <c r="J173" s="202">
        <f t="shared" si="48"/>
        <v>658.60090875248966</v>
      </c>
      <c r="K173" s="201">
        <f t="shared" si="49"/>
        <v>219.27873832013597</v>
      </c>
      <c r="L173" s="202">
        <f t="shared" si="50"/>
        <v>550.82819066018158</v>
      </c>
      <c r="M173" s="203">
        <f t="shared" si="51"/>
        <v>2300.372778760162</v>
      </c>
      <c r="N173" s="203">
        <f t="shared" si="52"/>
        <v>9726.372778760162</v>
      </c>
      <c r="O173" s="203">
        <f t="shared" si="53"/>
        <v>3871.9636858121662</v>
      </c>
      <c r="P173" s="204">
        <f t="shared" si="42"/>
        <v>0.9404814963454432</v>
      </c>
      <c r="Q173" s="205">
        <v>391.82394591662205</v>
      </c>
      <c r="R173" s="204">
        <f t="shared" si="43"/>
        <v>-5.4494525082760377E-2</v>
      </c>
      <c r="S173" s="204">
        <f t="shared" si="44"/>
        <v>-3.9062309926865928E-2</v>
      </c>
      <c r="T173" s="206">
        <v>2512</v>
      </c>
      <c r="U173" s="207">
        <v>7854</v>
      </c>
      <c r="V173" s="207">
        <v>3076.3807285546413</v>
      </c>
      <c r="Y173" s="15"/>
      <c r="Z173" s="15"/>
    </row>
    <row r="174" spans="2:26">
      <c r="B174" s="199">
        <v>3432</v>
      </c>
      <c r="C174" s="199" t="s">
        <v>192</v>
      </c>
      <c r="D174" s="199">
        <v>6643</v>
      </c>
      <c r="E174" s="199">
        <f t="shared" si="40"/>
        <v>3355.0505050505049</v>
      </c>
      <c r="F174" s="200">
        <f t="shared" si="41"/>
        <v>0.81492575223948105</v>
      </c>
      <c r="G174" s="201">
        <f t="shared" si="45"/>
        <v>457.17056802860634</v>
      </c>
      <c r="H174" s="201">
        <f t="shared" si="46"/>
        <v>905.19772469664053</v>
      </c>
      <c r="I174" s="201">
        <f t="shared" si="47"/>
        <v>122.58778053825061</v>
      </c>
      <c r="J174" s="202">
        <f t="shared" si="48"/>
        <v>242.72380546573623</v>
      </c>
      <c r="K174" s="201">
        <f t="shared" si="49"/>
        <v>79.684628431440089</v>
      </c>
      <c r="L174" s="202">
        <f t="shared" si="50"/>
        <v>157.77556429425138</v>
      </c>
      <c r="M174" s="203">
        <f t="shared" si="51"/>
        <v>1062.9732889908919</v>
      </c>
      <c r="N174" s="203">
        <f t="shared" si="52"/>
        <v>7705.9732889908919</v>
      </c>
      <c r="O174" s="203">
        <f t="shared" si="53"/>
        <v>3891.9057015105514</v>
      </c>
      <c r="P174" s="204">
        <f t="shared" si="42"/>
        <v>0.94532531676475262</v>
      </c>
      <c r="Q174" s="205">
        <v>-759.21655536826779</v>
      </c>
      <c r="R174" s="204">
        <f t="shared" si="43"/>
        <v>-3.8500506585612972E-2</v>
      </c>
      <c r="S174" s="204">
        <f t="shared" si="44"/>
        <v>-4.0928535609386613E-2</v>
      </c>
      <c r="T174" s="206">
        <v>1980</v>
      </c>
      <c r="U174" s="207">
        <v>6909</v>
      </c>
      <c r="V174" s="207">
        <v>3498.2278481012654</v>
      </c>
      <c r="Y174" s="15"/>
      <c r="Z174" s="15"/>
    </row>
    <row r="175" spans="2:26">
      <c r="B175" s="199">
        <v>3433</v>
      </c>
      <c r="C175" s="199" t="s">
        <v>193</v>
      </c>
      <c r="D175" s="199">
        <v>12211</v>
      </c>
      <c r="E175" s="199">
        <f t="shared" si="40"/>
        <v>5593.6784241868991</v>
      </c>
      <c r="F175" s="200">
        <f t="shared" si="41"/>
        <v>1.3586777876381457</v>
      </c>
      <c r="G175" s="201">
        <f t="shared" si="45"/>
        <v>-886.00618345323016</v>
      </c>
      <c r="H175" s="201">
        <f t="shared" si="46"/>
        <v>-1934.1514984784014</v>
      </c>
      <c r="I175" s="201">
        <f t="shared" si="47"/>
        <v>0</v>
      </c>
      <c r="J175" s="202">
        <f t="shared" si="48"/>
        <v>0</v>
      </c>
      <c r="K175" s="201">
        <f t="shared" si="49"/>
        <v>-42.903152106810523</v>
      </c>
      <c r="L175" s="202">
        <f t="shared" si="50"/>
        <v>-93.657581049167376</v>
      </c>
      <c r="M175" s="203">
        <f t="shared" si="51"/>
        <v>-2027.8090795275689</v>
      </c>
      <c r="N175" s="203">
        <f t="shared" si="52"/>
        <v>10183.190920472431</v>
      </c>
      <c r="O175" s="203">
        <f t="shared" si="53"/>
        <v>4664.7690886268574</v>
      </c>
      <c r="P175" s="204">
        <f t="shared" si="42"/>
        <v>1.1330501442080367</v>
      </c>
      <c r="Q175" s="205">
        <v>-3814.0016958084002</v>
      </c>
      <c r="R175" s="204">
        <f t="shared" si="43"/>
        <v>1.6905396402398402E-2</v>
      </c>
      <c r="S175" s="204">
        <f t="shared" si="44"/>
        <v>2.3427006823669022E-2</v>
      </c>
      <c r="T175" s="206">
        <v>2183</v>
      </c>
      <c r="U175" s="207">
        <v>12008</v>
      </c>
      <c r="V175" s="207">
        <v>5465.6349567592169</v>
      </c>
      <c r="Y175" s="15"/>
      <c r="Z175" s="15"/>
    </row>
    <row r="176" spans="2:26">
      <c r="B176" s="199">
        <v>3434</v>
      </c>
      <c r="C176" s="199" t="s">
        <v>194</v>
      </c>
      <c r="D176" s="199">
        <v>7643</v>
      </c>
      <c r="E176" s="199">
        <f t="shared" si="40"/>
        <v>3467.785843920145</v>
      </c>
      <c r="F176" s="200">
        <f t="shared" si="41"/>
        <v>0.84230862790529204</v>
      </c>
      <c r="G176" s="201">
        <f t="shared" si="45"/>
        <v>389.52936470682226</v>
      </c>
      <c r="H176" s="201">
        <f t="shared" si="46"/>
        <v>858.52271981383626</v>
      </c>
      <c r="I176" s="201">
        <f t="shared" si="47"/>
        <v>83.130411933876573</v>
      </c>
      <c r="J176" s="202">
        <f t="shared" si="48"/>
        <v>183.21942790226396</v>
      </c>
      <c r="K176" s="201">
        <f t="shared" si="49"/>
        <v>40.22725982706605</v>
      </c>
      <c r="L176" s="202">
        <f t="shared" si="50"/>
        <v>88.660880658853571</v>
      </c>
      <c r="M176" s="203">
        <f t="shared" si="51"/>
        <v>947.18360047268982</v>
      </c>
      <c r="N176" s="203">
        <f t="shared" si="52"/>
        <v>8590.1836004726902</v>
      </c>
      <c r="O176" s="203">
        <f t="shared" si="53"/>
        <v>3897.542468454034</v>
      </c>
      <c r="P176" s="204">
        <f t="shared" si="42"/>
        <v>0.9466944605480434</v>
      </c>
      <c r="Q176" s="205">
        <v>-450.56792324831474</v>
      </c>
      <c r="R176" s="204">
        <f t="shared" si="43"/>
        <v>-9.2040445942442317E-3</v>
      </c>
      <c r="S176" s="204">
        <f t="shared" si="44"/>
        <v>1.5850220707911884E-3</v>
      </c>
      <c r="T176" s="206">
        <v>2204</v>
      </c>
      <c r="U176" s="207">
        <v>7714</v>
      </c>
      <c r="V176" s="207">
        <v>3462.2980251346498</v>
      </c>
      <c r="Y176" s="15"/>
      <c r="Z176" s="15"/>
    </row>
    <row r="177" spans="2:26">
      <c r="B177" s="199">
        <v>3435</v>
      </c>
      <c r="C177" s="199" t="s">
        <v>195</v>
      </c>
      <c r="D177" s="199">
        <v>11035</v>
      </c>
      <c r="E177" s="199">
        <f t="shared" si="40"/>
        <v>3096.2401795735127</v>
      </c>
      <c r="F177" s="200">
        <f t="shared" si="41"/>
        <v>0.75206195962020783</v>
      </c>
      <c r="G177" s="201">
        <f t="shared" si="45"/>
        <v>612.45676331480161</v>
      </c>
      <c r="H177" s="201">
        <f t="shared" si="46"/>
        <v>2182.795904453953</v>
      </c>
      <c r="I177" s="201">
        <f t="shared" si="47"/>
        <v>213.17139445519786</v>
      </c>
      <c r="J177" s="202">
        <f t="shared" si="48"/>
        <v>759.74284983832513</v>
      </c>
      <c r="K177" s="201">
        <f t="shared" si="49"/>
        <v>170.26824234838733</v>
      </c>
      <c r="L177" s="202">
        <f t="shared" si="50"/>
        <v>606.83601572965244</v>
      </c>
      <c r="M177" s="203">
        <f t="shared" si="51"/>
        <v>2789.6319201836054</v>
      </c>
      <c r="N177" s="203">
        <f t="shared" si="52"/>
        <v>13824.631920183605</v>
      </c>
      <c r="O177" s="203">
        <f t="shared" si="53"/>
        <v>3878.9651852367015</v>
      </c>
      <c r="P177" s="204">
        <f t="shared" si="42"/>
        <v>0.9421821271337889</v>
      </c>
      <c r="Q177" s="205">
        <v>155.12020033711678</v>
      </c>
      <c r="R177" s="204">
        <f t="shared" si="43"/>
        <v>-0.13532361698793294</v>
      </c>
      <c r="S177" s="204">
        <f t="shared" si="44"/>
        <v>-0.13386793284144805</v>
      </c>
      <c r="T177" s="206">
        <v>3564</v>
      </c>
      <c r="U177" s="207">
        <v>12762</v>
      </c>
      <c r="V177" s="207">
        <v>3574.7899159663866</v>
      </c>
      <c r="Y177" s="15"/>
      <c r="Z177" s="15"/>
    </row>
    <row r="178" spans="2:26">
      <c r="B178" s="199">
        <v>3436</v>
      </c>
      <c r="C178" s="199" t="s">
        <v>196</v>
      </c>
      <c r="D178" s="199">
        <v>27120</v>
      </c>
      <c r="E178" s="199">
        <f t="shared" si="40"/>
        <v>4753.7248028045569</v>
      </c>
      <c r="F178" s="200">
        <f t="shared" si="41"/>
        <v>1.1546570625489485</v>
      </c>
      <c r="G178" s="201">
        <f t="shared" si="45"/>
        <v>-382.03401062382488</v>
      </c>
      <c r="H178" s="201">
        <f t="shared" si="46"/>
        <v>-2179.5040306089209</v>
      </c>
      <c r="I178" s="201">
        <f t="shared" si="47"/>
        <v>0</v>
      </c>
      <c r="J178" s="202">
        <f t="shared" si="48"/>
        <v>0</v>
      </c>
      <c r="K178" s="201">
        <f t="shared" si="49"/>
        <v>-42.903152106810523</v>
      </c>
      <c r="L178" s="202">
        <f t="shared" si="50"/>
        <v>-244.76248276935405</v>
      </c>
      <c r="M178" s="203">
        <f t="shared" si="51"/>
        <v>-2424.2665133782748</v>
      </c>
      <c r="N178" s="203">
        <f t="shared" si="52"/>
        <v>24695.733486621724</v>
      </c>
      <c r="O178" s="203">
        <f t="shared" si="53"/>
        <v>4328.7876400739224</v>
      </c>
      <c r="P178" s="204">
        <f t="shared" si="42"/>
        <v>1.0514418541723582</v>
      </c>
      <c r="Q178" s="205">
        <v>-5607.8530346252483</v>
      </c>
      <c r="R178" s="204">
        <f t="shared" si="43"/>
        <v>-3.734204174357518E-2</v>
      </c>
      <c r="S178" s="204">
        <f t="shared" si="44"/>
        <v>-3.4304733549251835E-2</v>
      </c>
      <c r="T178" s="206">
        <v>5705</v>
      </c>
      <c r="U178" s="207">
        <v>28172</v>
      </c>
      <c r="V178" s="207">
        <v>4922.5930456054521</v>
      </c>
      <c r="Y178" s="15"/>
      <c r="Z178" s="15"/>
    </row>
    <row r="179" spans="2:26">
      <c r="B179" s="199">
        <v>3437</v>
      </c>
      <c r="C179" s="199" t="s">
        <v>197</v>
      </c>
      <c r="D179" s="199">
        <v>16491</v>
      </c>
      <c r="E179" s="199">
        <f t="shared" si="40"/>
        <v>2949.0343347639487</v>
      </c>
      <c r="F179" s="200">
        <f t="shared" si="41"/>
        <v>0.71630636260761493</v>
      </c>
      <c r="G179" s="201">
        <f t="shared" si="45"/>
        <v>700.78027020054003</v>
      </c>
      <c r="H179" s="201">
        <f t="shared" si="46"/>
        <v>3918.7632709614195</v>
      </c>
      <c r="I179" s="201">
        <f t="shared" si="47"/>
        <v>264.69344013854527</v>
      </c>
      <c r="J179" s="202">
        <f t="shared" si="48"/>
        <v>1480.165717254745</v>
      </c>
      <c r="K179" s="201">
        <f t="shared" si="49"/>
        <v>221.79028803173475</v>
      </c>
      <c r="L179" s="202">
        <f t="shared" si="50"/>
        <v>1240.2512906734607</v>
      </c>
      <c r="M179" s="203">
        <f t="shared" si="51"/>
        <v>5159.01456163488</v>
      </c>
      <c r="N179" s="203">
        <f t="shared" si="52"/>
        <v>21650.014561634882</v>
      </c>
      <c r="O179" s="203">
        <f t="shared" si="53"/>
        <v>3871.6048929962235</v>
      </c>
      <c r="P179" s="204">
        <f t="shared" si="42"/>
        <v>0.94039434728315929</v>
      </c>
      <c r="Q179" s="205">
        <v>545.99263756597975</v>
      </c>
      <c r="R179" s="204">
        <f t="shared" si="43"/>
        <v>-6.9850063226350335E-3</v>
      </c>
      <c r="S179" s="204">
        <f t="shared" si="44"/>
        <v>1.9118928596995318E-2</v>
      </c>
      <c r="T179" s="206">
        <v>5592</v>
      </c>
      <c r="U179" s="207">
        <v>16607</v>
      </c>
      <c r="V179" s="207">
        <v>2893.7097055236104</v>
      </c>
      <c r="Y179" s="15"/>
      <c r="Z179" s="15"/>
    </row>
    <row r="180" spans="2:26">
      <c r="B180" s="199">
        <v>3438</v>
      </c>
      <c r="C180" s="199" t="s">
        <v>198</v>
      </c>
      <c r="D180" s="199">
        <v>12861</v>
      </c>
      <c r="E180" s="199">
        <f t="shared" si="40"/>
        <v>4197.4543080939948</v>
      </c>
      <c r="F180" s="200">
        <f t="shared" si="41"/>
        <v>1.0195416147581531</v>
      </c>
      <c r="G180" s="201">
        <f t="shared" si="45"/>
        <v>-48.271713797487607</v>
      </c>
      <c r="H180" s="201">
        <f t="shared" si="46"/>
        <v>-147.90453107550201</v>
      </c>
      <c r="I180" s="201">
        <f t="shared" si="47"/>
        <v>0</v>
      </c>
      <c r="J180" s="202">
        <f t="shared" si="48"/>
        <v>0</v>
      </c>
      <c r="K180" s="201">
        <f t="shared" si="49"/>
        <v>-42.903152106810523</v>
      </c>
      <c r="L180" s="202">
        <f t="shared" si="50"/>
        <v>-131.45525805526745</v>
      </c>
      <c r="M180" s="203">
        <f t="shared" si="51"/>
        <v>-279.35978913076946</v>
      </c>
      <c r="N180" s="203">
        <f t="shared" si="52"/>
        <v>12581.640210869231</v>
      </c>
      <c r="O180" s="203">
        <f t="shared" si="53"/>
        <v>4106.279442189697</v>
      </c>
      <c r="P180" s="204">
        <f t="shared" si="42"/>
        <v>0.99739567505603999</v>
      </c>
      <c r="Q180" s="205">
        <v>-2084.6427604017117</v>
      </c>
      <c r="R180" s="204">
        <f t="shared" si="43"/>
        <v>-4.9656395477721126E-2</v>
      </c>
      <c r="S180" s="204">
        <f t="shared" si="44"/>
        <v>-3.2597355579311912E-2</v>
      </c>
      <c r="T180" s="206">
        <v>3064</v>
      </c>
      <c r="U180" s="207">
        <v>13533</v>
      </c>
      <c r="V180" s="207">
        <v>4338.8906700865655</v>
      </c>
      <c r="Y180" s="15"/>
      <c r="Z180" s="15"/>
    </row>
    <row r="181" spans="2:26">
      <c r="B181" s="199">
        <v>3439</v>
      </c>
      <c r="C181" s="199" t="s">
        <v>199</v>
      </c>
      <c r="D181" s="199">
        <v>14096</v>
      </c>
      <c r="E181" s="199">
        <f t="shared" si="40"/>
        <v>3197.8221415607986</v>
      </c>
      <c r="F181" s="200">
        <f t="shared" si="41"/>
        <v>0.77673573328228429</v>
      </c>
      <c r="G181" s="201">
        <f t="shared" si="45"/>
        <v>551.5075861224301</v>
      </c>
      <c r="H181" s="201">
        <f t="shared" si="46"/>
        <v>2431.0454396276723</v>
      </c>
      <c r="I181" s="201">
        <f t="shared" si="47"/>
        <v>177.6177077596478</v>
      </c>
      <c r="J181" s="202">
        <f t="shared" si="48"/>
        <v>782.93885580452752</v>
      </c>
      <c r="K181" s="201">
        <f t="shared" si="49"/>
        <v>134.71455565283728</v>
      </c>
      <c r="L181" s="202">
        <f t="shared" si="50"/>
        <v>593.82176131770666</v>
      </c>
      <c r="M181" s="203">
        <f t="shared" si="51"/>
        <v>3024.867200945379</v>
      </c>
      <c r="N181" s="203">
        <f t="shared" si="52"/>
        <v>17120.86720094538</v>
      </c>
      <c r="O181" s="203">
        <f t="shared" si="53"/>
        <v>3884.0442833360667</v>
      </c>
      <c r="P181" s="204">
        <f t="shared" si="42"/>
        <v>0.94341581581689293</v>
      </c>
      <c r="Q181" s="205">
        <v>529.56415350337056</v>
      </c>
      <c r="R181" s="204">
        <f t="shared" si="43"/>
        <v>3.4948604992657853E-2</v>
      </c>
      <c r="S181" s="204">
        <f t="shared" si="44"/>
        <v>3.1191985736786228E-2</v>
      </c>
      <c r="T181" s="206">
        <v>4408</v>
      </c>
      <c r="U181" s="207">
        <v>13620</v>
      </c>
      <c r="V181" s="207">
        <v>3101.0928961748632</v>
      </c>
      <c r="Y181" s="15"/>
      <c r="Z181" s="15"/>
    </row>
    <row r="182" spans="2:26">
      <c r="B182" s="199">
        <v>3440</v>
      </c>
      <c r="C182" s="199" t="s">
        <v>200</v>
      </c>
      <c r="D182" s="199">
        <v>20016</v>
      </c>
      <c r="E182" s="199">
        <f t="shared" si="40"/>
        <v>3930.10013744355</v>
      </c>
      <c r="F182" s="200">
        <f t="shared" si="41"/>
        <v>0.95460256293055734</v>
      </c>
      <c r="G182" s="201">
        <f t="shared" si="45"/>
        <v>112.14078859277924</v>
      </c>
      <c r="H182" s="201">
        <f t="shared" si="46"/>
        <v>571.13303630302471</v>
      </c>
      <c r="I182" s="201">
        <f t="shared" si="47"/>
        <v>0</v>
      </c>
      <c r="J182" s="202">
        <f t="shared" si="48"/>
        <v>0</v>
      </c>
      <c r="K182" s="201">
        <f t="shared" si="49"/>
        <v>-42.903152106810523</v>
      </c>
      <c r="L182" s="202">
        <f t="shared" si="50"/>
        <v>-218.50575367998599</v>
      </c>
      <c r="M182" s="203">
        <f t="shared" si="51"/>
        <v>352.6272826230387</v>
      </c>
      <c r="N182" s="203">
        <f t="shared" si="52"/>
        <v>20368.627282623038</v>
      </c>
      <c r="O182" s="203">
        <f t="shared" si="53"/>
        <v>3999.3377739295183</v>
      </c>
      <c r="P182" s="204">
        <f t="shared" si="42"/>
        <v>0.97142005432500145</v>
      </c>
      <c r="Q182" s="205">
        <v>-631.01392430698047</v>
      </c>
      <c r="R182" s="204">
        <f t="shared" si="43"/>
        <v>-1.2384664725909114E-2</v>
      </c>
      <c r="S182" s="204">
        <f t="shared" si="44"/>
        <v>-1.1027251149054883E-2</v>
      </c>
      <c r="T182" s="206">
        <v>5093</v>
      </c>
      <c r="U182" s="207">
        <v>20267</v>
      </c>
      <c r="V182" s="207">
        <v>3973.9215686274511</v>
      </c>
      <c r="Y182" s="15"/>
      <c r="Z182" s="15"/>
    </row>
    <row r="183" spans="2:26">
      <c r="B183" s="199">
        <v>3441</v>
      </c>
      <c r="C183" s="199" t="s">
        <v>201</v>
      </c>
      <c r="D183" s="199">
        <v>20389</v>
      </c>
      <c r="E183" s="199">
        <f t="shared" si="40"/>
        <v>3385.1901045990371</v>
      </c>
      <c r="F183" s="200">
        <f t="shared" si="41"/>
        <v>0.82224651709750951</v>
      </c>
      <c r="G183" s="201">
        <f t="shared" si="45"/>
        <v>439.08680829948696</v>
      </c>
      <c r="H183" s="201">
        <f t="shared" si="46"/>
        <v>2644.61984638781</v>
      </c>
      <c r="I183" s="201">
        <f t="shared" si="47"/>
        <v>112.03892069626433</v>
      </c>
      <c r="J183" s="202">
        <f t="shared" si="48"/>
        <v>674.81041935359997</v>
      </c>
      <c r="K183" s="201">
        <f t="shared" si="49"/>
        <v>69.135768589453804</v>
      </c>
      <c r="L183" s="202">
        <f t="shared" si="50"/>
        <v>416.40473421428027</v>
      </c>
      <c r="M183" s="203">
        <f t="shared" si="51"/>
        <v>3061.0245806020903</v>
      </c>
      <c r="N183" s="203">
        <f t="shared" si="52"/>
        <v>23450.02458060209</v>
      </c>
      <c r="O183" s="203">
        <f t="shared" si="53"/>
        <v>3893.4126814879778</v>
      </c>
      <c r="P183" s="204">
        <f t="shared" si="42"/>
        <v>0.945691355007654</v>
      </c>
      <c r="Q183" s="205">
        <v>245.20317526106965</v>
      </c>
      <c r="R183" s="204">
        <f t="shared" si="43"/>
        <v>-2.6313276026743077E-2</v>
      </c>
      <c r="S183" s="204">
        <f t="shared" si="44"/>
        <v>-1.2895378286450793E-2</v>
      </c>
      <c r="T183" s="206">
        <v>6023</v>
      </c>
      <c r="U183" s="207">
        <v>20940</v>
      </c>
      <c r="V183" s="207">
        <v>3429.4136914510318</v>
      </c>
      <c r="Y183" s="15"/>
      <c r="Z183" s="15"/>
    </row>
    <row r="184" spans="2:26">
      <c r="B184" s="199">
        <v>3442</v>
      </c>
      <c r="C184" s="199" t="s">
        <v>202</v>
      </c>
      <c r="D184" s="199">
        <v>47694</v>
      </c>
      <c r="E184" s="199">
        <f t="shared" si="40"/>
        <v>3207.1817631632034</v>
      </c>
      <c r="F184" s="200">
        <f t="shared" si="41"/>
        <v>0.77900914069106542</v>
      </c>
      <c r="G184" s="201">
        <f t="shared" si="45"/>
        <v>545.89181316098723</v>
      </c>
      <c r="H184" s="201">
        <f t="shared" si="46"/>
        <v>8117.9571535170417</v>
      </c>
      <c r="I184" s="201">
        <f t="shared" si="47"/>
        <v>174.34184019880612</v>
      </c>
      <c r="J184" s="202">
        <f t="shared" si="48"/>
        <v>2592.6375055964459</v>
      </c>
      <c r="K184" s="201">
        <f t="shared" si="49"/>
        <v>131.4386880919956</v>
      </c>
      <c r="L184" s="202">
        <f t="shared" si="50"/>
        <v>1954.6247306160667</v>
      </c>
      <c r="M184" s="203">
        <f t="shared" si="51"/>
        <v>10072.581884133109</v>
      </c>
      <c r="N184" s="203">
        <f t="shared" si="52"/>
        <v>57766.581884133106</v>
      </c>
      <c r="O184" s="203">
        <f t="shared" si="53"/>
        <v>3884.5122644161861</v>
      </c>
      <c r="P184" s="204">
        <f t="shared" si="42"/>
        <v>0.94352948618733179</v>
      </c>
      <c r="Q184" s="205">
        <v>1865.2241439992376</v>
      </c>
      <c r="R184" s="204">
        <f t="shared" si="43"/>
        <v>-8.9764368532601925E-3</v>
      </c>
      <c r="S184" s="204">
        <f t="shared" si="44"/>
        <v>-2.1790188288525504E-3</v>
      </c>
      <c r="T184" s="206">
        <v>14871</v>
      </c>
      <c r="U184" s="207">
        <v>48126</v>
      </c>
      <c r="V184" s="207">
        <v>3214.1855339611302</v>
      </c>
      <c r="Y184" s="15"/>
      <c r="Z184" s="15"/>
    </row>
    <row r="185" spans="2:26">
      <c r="B185" s="199">
        <v>3443</v>
      </c>
      <c r="C185" s="199" t="s">
        <v>203</v>
      </c>
      <c r="D185" s="199">
        <v>42921</v>
      </c>
      <c r="E185" s="199">
        <f t="shared" si="40"/>
        <v>3189.0185006315478</v>
      </c>
      <c r="F185" s="200">
        <f t="shared" si="41"/>
        <v>0.77459737092502134</v>
      </c>
      <c r="G185" s="201">
        <f t="shared" si="45"/>
        <v>556.78977067998051</v>
      </c>
      <c r="H185" s="201">
        <f t="shared" si="46"/>
        <v>7493.8335235818577</v>
      </c>
      <c r="I185" s="201">
        <f t="shared" si="47"/>
        <v>180.69898208488559</v>
      </c>
      <c r="J185" s="202">
        <f t="shared" si="48"/>
        <v>2432.027599880475</v>
      </c>
      <c r="K185" s="201">
        <f t="shared" si="49"/>
        <v>137.79582997807506</v>
      </c>
      <c r="L185" s="202">
        <f t="shared" si="50"/>
        <v>1854.5940756749121</v>
      </c>
      <c r="M185" s="203">
        <f t="shared" si="51"/>
        <v>9348.4275992567691</v>
      </c>
      <c r="N185" s="203">
        <f t="shared" si="52"/>
        <v>52269.427599256771</v>
      </c>
      <c r="O185" s="203">
        <f t="shared" si="53"/>
        <v>3883.6041012896035</v>
      </c>
      <c r="P185" s="204">
        <f t="shared" si="42"/>
        <v>0.9433088976990297</v>
      </c>
      <c r="Q185" s="205">
        <v>2174.9354451002328</v>
      </c>
      <c r="R185" s="204">
        <f t="shared" si="43"/>
        <v>1.2717663158888207E-2</v>
      </c>
      <c r="S185" s="204">
        <f t="shared" si="44"/>
        <v>1.0309834551927452E-2</v>
      </c>
      <c r="T185" s="206">
        <v>13459</v>
      </c>
      <c r="U185" s="207">
        <v>42382</v>
      </c>
      <c r="V185" s="207">
        <v>3156.4757578014451</v>
      </c>
      <c r="Y185" s="15"/>
      <c r="Z185" s="15"/>
    </row>
    <row r="186" spans="2:26">
      <c r="B186" s="199">
        <v>3446</v>
      </c>
      <c r="C186" s="199" t="s">
        <v>204</v>
      </c>
      <c r="D186" s="199">
        <v>45286</v>
      </c>
      <c r="E186" s="199">
        <f t="shared" si="40"/>
        <v>3327.1618543824848</v>
      </c>
      <c r="F186" s="200">
        <f t="shared" si="41"/>
        <v>0.80815173211955493</v>
      </c>
      <c r="G186" s="201">
        <f t="shared" si="45"/>
        <v>473.90375842941836</v>
      </c>
      <c r="H186" s="201">
        <f t="shared" si="46"/>
        <v>6450.3040559828132</v>
      </c>
      <c r="I186" s="201">
        <f t="shared" si="47"/>
        <v>132.34880827205765</v>
      </c>
      <c r="J186" s="202">
        <f t="shared" si="48"/>
        <v>1801.3996293909765</v>
      </c>
      <c r="K186" s="201">
        <f t="shared" si="49"/>
        <v>89.445656165247129</v>
      </c>
      <c r="L186" s="202">
        <f t="shared" si="50"/>
        <v>1217.4448260651786</v>
      </c>
      <c r="M186" s="203">
        <f t="shared" si="51"/>
        <v>7667.7488820479921</v>
      </c>
      <c r="N186" s="203">
        <f t="shared" si="52"/>
        <v>52953.748882047992</v>
      </c>
      <c r="O186" s="203">
        <f t="shared" si="53"/>
        <v>3890.5112689771504</v>
      </c>
      <c r="P186" s="204">
        <f t="shared" si="42"/>
        <v>0.94498661575875631</v>
      </c>
      <c r="Q186" s="205">
        <v>1698.4755883244934</v>
      </c>
      <c r="R186" s="204">
        <f t="shared" si="43"/>
        <v>2.6505278968061137E-4</v>
      </c>
      <c r="S186" s="204">
        <f t="shared" si="44"/>
        <v>1.6613525474503984E-3</v>
      </c>
      <c r="T186" s="206">
        <v>13611</v>
      </c>
      <c r="U186" s="207">
        <v>45274</v>
      </c>
      <c r="V186" s="207">
        <v>3321.6434336023476</v>
      </c>
      <c r="Y186" s="15"/>
      <c r="Z186" s="15"/>
    </row>
    <row r="187" spans="2:26">
      <c r="B187" s="199">
        <v>3447</v>
      </c>
      <c r="C187" s="199" t="s">
        <v>205</v>
      </c>
      <c r="D187" s="199">
        <v>15800</v>
      </c>
      <c r="E187" s="199">
        <f t="shared" si="40"/>
        <v>2832.0487542570354</v>
      </c>
      <c r="F187" s="200">
        <f t="shared" si="41"/>
        <v>0.68789112353677007</v>
      </c>
      <c r="G187" s="201">
        <f t="shared" si="45"/>
        <v>770.97161850468797</v>
      </c>
      <c r="H187" s="201">
        <f t="shared" si="46"/>
        <v>4301.2506596376543</v>
      </c>
      <c r="I187" s="201">
        <f t="shared" si="47"/>
        <v>305.63839331596489</v>
      </c>
      <c r="J187" s="202">
        <f t="shared" si="48"/>
        <v>1705.156596309768</v>
      </c>
      <c r="K187" s="201">
        <f t="shared" si="49"/>
        <v>262.73524120915437</v>
      </c>
      <c r="L187" s="202">
        <f t="shared" si="50"/>
        <v>1465.7999107058722</v>
      </c>
      <c r="M187" s="203">
        <f t="shared" si="51"/>
        <v>5767.0505703435265</v>
      </c>
      <c r="N187" s="203">
        <f t="shared" si="52"/>
        <v>21567.050570343526</v>
      </c>
      <c r="O187" s="203">
        <f t="shared" si="53"/>
        <v>3865.7556139708777</v>
      </c>
      <c r="P187" s="204">
        <f t="shared" si="42"/>
        <v>0.93897358532961706</v>
      </c>
      <c r="Q187" s="205">
        <v>748.71749373758939</v>
      </c>
      <c r="R187" s="204">
        <f t="shared" si="43"/>
        <v>-1.8145662440964456E-2</v>
      </c>
      <c r="S187" s="204">
        <f t="shared" si="44"/>
        <v>-1.1458000704588134E-2</v>
      </c>
      <c r="T187" s="206">
        <v>5579</v>
      </c>
      <c r="U187" s="207">
        <v>16092</v>
      </c>
      <c r="V187" s="207">
        <v>2864.87448816094</v>
      </c>
      <c r="Y187" s="15"/>
      <c r="Z187" s="15"/>
    </row>
    <row r="188" spans="2:26">
      <c r="B188" s="199">
        <v>3448</v>
      </c>
      <c r="C188" s="199" t="s">
        <v>206</v>
      </c>
      <c r="D188" s="199">
        <v>22890</v>
      </c>
      <c r="E188" s="199">
        <f t="shared" si="40"/>
        <v>3478.194803221395</v>
      </c>
      <c r="F188" s="200">
        <f t="shared" si="41"/>
        <v>0.84483691443207665</v>
      </c>
      <c r="G188" s="201">
        <f t="shared" si="45"/>
        <v>383.28398912607224</v>
      </c>
      <c r="H188" s="201">
        <f t="shared" si="46"/>
        <v>2522.3919324386816</v>
      </c>
      <c r="I188" s="201">
        <f t="shared" si="47"/>
        <v>79.487276178439075</v>
      </c>
      <c r="J188" s="202">
        <f t="shared" si="48"/>
        <v>523.10576453030751</v>
      </c>
      <c r="K188" s="201">
        <f t="shared" si="49"/>
        <v>36.584124071628551</v>
      </c>
      <c r="L188" s="202">
        <f t="shared" si="50"/>
        <v>240.76012051538751</v>
      </c>
      <c r="M188" s="203">
        <f t="shared" si="51"/>
        <v>2763.1520529540689</v>
      </c>
      <c r="N188" s="203">
        <f t="shared" si="52"/>
        <v>25653.152052954068</v>
      </c>
      <c r="O188" s="203">
        <f t="shared" si="53"/>
        <v>3898.0629164190955</v>
      </c>
      <c r="P188" s="204">
        <f t="shared" si="42"/>
        <v>0.94682087487438238</v>
      </c>
      <c r="Q188" s="205">
        <v>-2689.5060357972593</v>
      </c>
      <c r="R188" s="204">
        <f t="shared" si="43"/>
        <v>-3.503224990514734E-2</v>
      </c>
      <c r="S188" s="204">
        <f t="shared" si="44"/>
        <v>-2.7407523722966461E-2</v>
      </c>
      <c r="T188" s="206">
        <v>6581</v>
      </c>
      <c r="U188" s="207">
        <v>23721</v>
      </c>
      <c r="V188" s="207">
        <v>3576.2098597919494</v>
      </c>
      <c r="Y188" s="15"/>
      <c r="Z188" s="15"/>
    </row>
    <row r="189" spans="2:26">
      <c r="B189" s="199">
        <v>3449</v>
      </c>
      <c r="C189" s="199" t="s">
        <v>207</v>
      </c>
      <c r="D189" s="199">
        <v>11013</v>
      </c>
      <c r="E189" s="199">
        <f t="shared" si="40"/>
        <v>3792.3553719008264</v>
      </c>
      <c r="F189" s="200">
        <f t="shared" si="41"/>
        <v>0.92114501690912565</v>
      </c>
      <c r="G189" s="201">
        <f t="shared" si="45"/>
        <v>194.7876479184134</v>
      </c>
      <c r="H189" s="201">
        <f t="shared" si="46"/>
        <v>565.66332955507244</v>
      </c>
      <c r="I189" s="201">
        <f t="shared" si="47"/>
        <v>0</v>
      </c>
      <c r="J189" s="202">
        <f t="shared" si="48"/>
        <v>0</v>
      </c>
      <c r="K189" s="201">
        <f t="shared" si="49"/>
        <v>-42.903152106810523</v>
      </c>
      <c r="L189" s="202">
        <f t="shared" si="50"/>
        <v>-124.59075371817777</v>
      </c>
      <c r="M189" s="203">
        <f t="shared" si="51"/>
        <v>441.07257583689466</v>
      </c>
      <c r="N189" s="203">
        <f t="shared" si="52"/>
        <v>11454.072575836895</v>
      </c>
      <c r="O189" s="203">
        <f t="shared" si="53"/>
        <v>3944.2398677124297</v>
      </c>
      <c r="P189" s="204">
        <f t="shared" si="42"/>
        <v>0.95803703591642897</v>
      </c>
      <c r="Q189" s="205">
        <v>-1818.1591958898737</v>
      </c>
      <c r="R189" s="204">
        <f t="shared" si="43"/>
        <v>-1.7573595004460305E-2</v>
      </c>
      <c r="S189" s="204">
        <f t="shared" si="44"/>
        <v>-6.5853982203027261E-4</v>
      </c>
      <c r="T189" s="206">
        <v>2904</v>
      </c>
      <c r="U189" s="207">
        <v>11210</v>
      </c>
      <c r="V189" s="207">
        <v>3794.8544346648614</v>
      </c>
      <c r="Y189" s="15"/>
      <c r="Z189" s="15"/>
    </row>
    <row r="190" spans="2:26">
      <c r="B190" s="199">
        <v>3450</v>
      </c>
      <c r="C190" s="199" t="s">
        <v>208</v>
      </c>
      <c r="D190" s="199">
        <v>3385</v>
      </c>
      <c r="E190" s="199">
        <f t="shared" si="40"/>
        <v>2692.9196499602226</v>
      </c>
      <c r="F190" s="200">
        <f t="shared" si="41"/>
        <v>0.65409732824015399</v>
      </c>
      <c r="G190" s="201">
        <f t="shared" si="45"/>
        <v>854.44908108277571</v>
      </c>
      <c r="H190" s="201">
        <f t="shared" si="46"/>
        <v>1074.0424949210492</v>
      </c>
      <c r="I190" s="201">
        <f t="shared" si="47"/>
        <v>354.33357981984938</v>
      </c>
      <c r="J190" s="202">
        <f t="shared" si="48"/>
        <v>445.39730983355065</v>
      </c>
      <c r="K190" s="201">
        <f t="shared" si="49"/>
        <v>311.43042771303885</v>
      </c>
      <c r="L190" s="202">
        <f t="shared" si="50"/>
        <v>391.46804763528985</v>
      </c>
      <c r="M190" s="203">
        <f t="shared" si="51"/>
        <v>1465.510542556339</v>
      </c>
      <c r="N190" s="203">
        <f t="shared" si="52"/>
        <v>4850.5105425563388</v>
      </c>
      <c r="O190" s="203">
        <f t="shared" si="53"/>
        <v>3858.7991587560373</v>
      </c>
      <c r="P190" s="204">
        <f t="shared" si="42"/>
        <v>0.93728389556478631</v>
      </c>
      <c r="Q190" s="205">
        <v>206.07736863741798</v>
      </c>
      <c r="R190" s="204">
        <f t="shared" si="43"/>
        <v>-1.7693895606015924E-3</v>
      </c>
      <c r="S190" s="204">
        <f t="shared" si="44"/>
        <v>1.5701631465386258E-2</v>
      </c>
      <c r="T190" s="206">
        <v>1257</v>
      </c>
      <c r="U190" s="207">
        <v>3391</v>
      </c>
      <c r="V190" s="207">
        <v>2651.2900703674745</v>
      </c>
      <c r="Y190" s="15"/>
      <c r="Z190" s="15"/>
    </row>
    <row r="191" spans="2:26">
      <c r="B191" s="199">
        <v>3451</v>
      </c>
      <c r="C191" s="199" t="s">
        <v>209</v>
      </c>
      <c r="D191" s="199">
        <v>25044</v>
      </c>
      <c r="E191" s="199">
        <f t="shared" si="40"/>
        <v>3937.7358490566035</v>
      </c>
      <c r="F191" s="200">
        <f t="shared" si="41"/>
        <v>0.95645724083206263</v>
      </c>
      <c r="G191" s="201">
        <f t="shared" si="45"/>
        <v>107.55936162494717</v>
      </c>
      <c r="H191" s="201">
        <f t="shared" si="46"/>
        <v>684.07753993466406</v>
      </c>
      <c r="I191" s="201">
        <f t="shared" si="47"/>
        <v>0</v>
      </c>
      <c r="J191" s="202">
        <f t="shared" si="48"/>
        <v>0</v>
      </c>
      <c r="K191" s="201">
        <f t="shared" si="49"/>
        <v>-42.903152106810523</v>
      </c>
      <c r="L191" s="202">
        <f t="shared" si="50"/>
        <v>-272.86404739931493</v>
      </c>
      <c r="M191" s="203">
        <f t="shared" si="51"/>
        <v>411.21349253534913</v>
      </c>
      <c r="N191" s="203">
        <f t="shared" si="52"/>
        <v>25455.213492535349</v>
      </c>
      <c r="O191" s="203">
        <f t="shared" si="53"/>
        <v>4002.3920585747401</v>
      </c>
      <c r="P191" s="204">
        <f t="shared" si="42"/>
        <v>0.97216192548560365</v>
      </c>
      <c r="Q191" s="205">
        <v>-1987.1341893455904</v>
      </c>
      <c r="R191" s="204">
        <f t="shared" si="43"/>
        <v>-4.7687172150691461E-3</v>
      </c>
      <c r="S191" s="204">
        <f t="shared" si="44"/>
        <v>3.5248768081385592E-3</v>
      </c>
      <c r="T191" s="206">
        <v>6360</v>
      </c>
      <c r="U191" s="207">
        <v>25164</v>
      </c>
      <c r="V191" s="207">
        <v>3923.9045688445344</v>
      </c>
      <c r="Y191" s="15"/>
      <c r="Z191" s="15"/>
    </row>
    <row r="192" spans="2:26">
      <c r="B192" s="199">
        <v>3452</v>
      </c>
      <c r="C192" s="199" t="s">
        <v>210</v>
      </c>
      <c r="D192" s="199">
        <v>8280</v>
      </c>
      <c r="E192" s="199">
        <f t="shared" si="40"/>
        <v>3905.6603773584902</v>
      </c>
      <c r="F192" s="200">
        <f t="shared" si="41"/>
        <v>0.94866626186984648</v>
      </c>
      <c r="G192" s="201">
        <f t="shared" si="45"/>
        <v>126.80464464381511</v>
      </c>
      <c r="H192" s="201">
        <f t="shared" si="46"/>
        <v>268.82584664488803</v>
      </c>
      <c r="I192" s="201">
        <f t="shared" si="47"/>
        <v>0</v>
      </c>
      <c r="J192" s="202">
        <f t="shared" si="48"/>
        <v>0</v>
      </c>
      <c r="K192" s="201">
        <f t="shared" si="49"/>
        <v>-42.903152106810523</v>
      </c>
      <c r="L192" s="202">
        <f t="shared" si="50"/>
        <v>-90.954682466438314</v>
      </c>
      <c r="M192" s="203">
        <f t="shared" si="51"/>
        <v>177.8711641784497</v>
      </c>
      <c r="N192" s="203">
        <f t="shared" si="52"/>
        <v>8457.8711641784503</v>
      </c>
      <c r="O192" s="203">
        <f t="shared" si="53"/>
        <v>3989.5618698954954</v>
      </c>
      <c r="P192" s="204">
        <f t="shared" si="42"/>
        <v>0.96904553390071735</v>
      </c>
      <c r="Q192" s="205">
        <v>-337.84472978186352</v>
      </c>
      <c r="R192" s="204">
        <f t="shared" si="43"/>
        <v>3.928705911886532E-2</v>
      </c>
      <c r="S192" s="204">
        <f t="shared" si="44"/>
        <v>4.1738207843202216E-2</v>
      </c>
      <c r="T192" s="206">
        <v>2120</v>
      </c>
      <c r="U192" s="207">
        <v>7967</v>
      </c>
      <c r="V192" s="207">
        <v>3749.1764705882351</v>
      </c>
      <c r="Y192" s="15"/>
      <c r="Z192" s="15"/>
    </row>
    <row r="193" spans="2:28">
      <c r="B193" s="199">
        <v>3453</v>
      </c>
      <c r="C193" s="199" t="s">
        <v>211</v>
      </c>
      <c r="D193" s="199">
        <v>13001</v>
      </c>
      <c r="E193" s="199">
        <f t="shared" si="40"/>
        <v>4017.6143386897402</v>
      </c>
      <c r="F193" s="200">
        <f t="shared" si="41"/>
        <v>0.97585934466151236</v>
      </c>
      <c r="G193" s="201">
        <f t="shared" si="45"/>
        <v>59.632267845065144</v>
      </c>
      <c r="H193" s="201">
        <f t="shared" si="46"/>
        <v>192.97001874663081</v>
      </c>
      <c r="I193" s="201">
        <f t="shared" si="47"/>
        <v>0</v>
      </c>
      <c r="J193" s="202">
        <f t="shared" si="48"/>
        <v>0</v>
      </c>
      <c r="K193" s="201">
        <f t="shared" si="49"/>
        <v>-42.903152106810523</v>
      </c>
      <c r="L193" s="202">
        <f t="shared" si="50"/>
        <v>-138.83460021763887</v>
      </c>
      <c r="M193" s="203">
        <f t="shared" si="51"/>
        <v>54.135418528991949</v>
      </c>
      <c r="N193" s="203">
        <f t="shared" si="52"/>
        <v>13055.135418528991</v>
      </c>
      <c r="O193" s="203">
        <f t="shared" si="53"/>
        <v>4034.3434544279944</v>
      </c>
      <c r="P193" s="204">
        <f t="shared" si="42"/>
        <v>0.97992276701738346</v>
      </c>
      <c r="Q193" s="205">
        <v>-238.20346731933759</v>
      </c>
      <c r="R193" s="204">
        <f t="shared" si="43"/>
        <v>2.3862025515829263E-2</v>
      </c>
      <c r="S193" s="204">
        <f t="shared" si="44"/>
        <v>2.1647243631215195E-2</v>
      </c>
      <c r="T193" s="206">
        <v>3236</v>
      </c>
      <c r="U193" s="207">
        <v>12698</v>
      </c>
      <c r="V193" s="207">
        <v>3932.4868380303501</v>
      </c>
      <c r="Y193" s="15"/>
      <c r="Z193" s="15"/>
    </row>
    <row r="194" spans="2:28">
      <c r="B194" s="199">
        <v>3454</v>
      </c>
      <c r="C194" s="199" t="s">
        <v>212</v>
      </c>
      <c r="D194" s="199">
        <v>8242</v>
      </c>
      <c r="E194" s="199">
        <f t="shared" si="40"/>
        <v>5239.6694214876034</v>
      </c>
      <c r="F194" s="200">
        <f t="shared" si="41"/>
        <v>1.2726906907554032</v>
      </c>
      <c r="G194" s="201">
        <f t="shared" si="45"/>
        <v>-673.60078183365272</v>
      </c>
      <c r="H194" s="201">
        <f t="shared" si="46"/>
        <v>-1059.5740298243359</v>
      </c>
      <c r="I194" s="201">
        <f t="shared" si="47"/>
        <v>0</v>
      </c>
      <c r="J194" s="202">
        <f t="shared" si="48"/>
        <v>0</v>
      </c>
      <c r="K194" s="201">
        <f t="shared" si="49"/>
        <v>-42.903152106810523</v>
      </c>
      <c r="L194" s="202">
        <f t="shared" si="50"/>
        <v>-67.486658264012945</v>
      </c>
      <c r="M194" s="203">
        <f t="shared" si="51"/>
        <v>-1127.0606880883488</v>
      </c>
      <c r="N194" s="203">
        <f t="shared" si="52"/>
        <v>7114.9393119116512</v>
      </c>
      <c r="O194" s="203">
        <f t="shared" si="53"/>
        <v>4523.1654875471404</v>
      </c>
      <c r="P194" s="204">
        <f t="shared" si="42"/>
        <v>1.0986553054549399</v>
      </c>
      <c r="Q194" s="205">
        <v>-2014.5112311070152</v>
      </c>
      <c r="R194" s="204">
        <f t="shared" si="43"/>
        <v>-7.424463663933506E-2</v>
      </c>
      <c r="S194" s="204">
        <f t="shared" si="44"/>
        <v>-7.1301994034882868E-2</v>
      </c>
      <c r="T194" s="206">
        <v>1573</v>
      </c>
      <c r="U194" s="207">
        <v>8903</v>
      </c>
      <c r="V194" s="207">
        <v>5641.9518377693284</v>
      </c>
      <c r="Y194" s="15"/>
      <c r="Z194" s="15"/>
    </row>
    <row r="195" spans="2:28" ht="32.1" customHeight="1">
      <c r="B195" s="199">
        <v>3801</v>
      </c>
      <c r="C195" s="199" t="s">
        <v>213</v>
      </c>
      <c r="D195" s="199">
        <v>89417</v>
      </c>
      <c r="E195" s="199">
        <f t="shared" si="40"/>
        <v>3250.3453289712834</v>
      </c>
      <c r="F195" s="200">
        <f t="shared" si="41"/>
        <v>0.78949336478323251</v>
      </c>
      <c r="G195" s="201">
        <f t="shared" si="45"/>
        <v>519.99367367613922</v>
      </c>
      <c r="H195" s="201">
        <f t="shared" si="46"/>
        <v>14305.02596283059</v>
      </c>
      <c r="I195" s="201">
        <f t="shared" si="47"/>
        <v>159.23459216597814</v>
      </c>
      <c r="J195" s="202">
        <f t="shared" si="48"/>
        <v>4380.5436304860586</v>
      </c>
      <c r="K195" s="201">
        <f t="shared" si="49"/>
        <v>116.33144005916762</v>
      </c>
      <c r="L195" s="202">
        <f t="shared" si="50"/>
        <v>3200.2779160277009</v>
      </c>
      <c r="M195" s="203">
        <f t="shared" si="51"/>
        <v>17505.303878858293</v>
      </c>
      <c r="N195" s="203">
        <f t="shared" si="52"/>
        <v>106922.30387885829</v>
      </c>
      <c r="O195" s="203">
        <f t="shared" si="53"/>
        <v>3886.6704427065902</v>
      </c>
      <c r="P195" s="204">
        <f t="shared" si="42"/>
        <v>0.94405369739194023</v>
      </c>
      <c r="Q195" s="205">
        <v>4449.2851322317874</v>
      </c>
      <c r="R195" s="208">
        <f t="shared" si="43"/>
        <v>5.2162377884950482E-3</v>
      </c>
      <c r="S195" s="208">
        <f t="shared" si="44"/>
        <v>-5.9362705368486287E-4</v>
      </c>
      <c r="T195" s="206">
        <v>27510</v>
      </c>
      <c r="U195" s="207">
        <v>88953</v>
      </c>
      <c r="V195" s="207">
        <v>3252.2759679719206</v>
      </c>
      <c r="W195" s="1"/>
      <c r="X195" s="117"/>
      <c r="Y195" s="16"/>
      <c r="Z195" s="119"/>
      <c r="AB195" s="117"/>
    </row>
    <row r="196" spans="2:28">
      <c r="B196" s="199">
        <v>3802</v>
      </c>
      <c r="C196" s="199" t="s">
        <v>214</v>
      </c>
      <c r="D196" s="199">
        <v>89957</v>
      </c>
      <c r="E196" s="199">
        <f t="shared" si="40"/>
        <v>3596.697453120627</v>
      </c>
      <c r="F196" s="200">
        <f t="shared" si="41"/>
        <v>0.87362064241653803</v>
      </c>
      <c r="G196" s="201">
        <f t="shared" si="45"/>
        <v>312.18239918653308</v>
      </c>
      <c r="H196" s="201">
        <f t="shared" si="46"/>
        <v>7807.9939860543782</v>
      </c>
      <c r="I196" s="201">
        <f t="shared" si="47"/>
        <v>38.011348713707889</v>
      </c>
      <c r="J196" s="202">
        <f t="shared" si="48"/>
        <v>950.70184267854802</v>
      </c>
      <c r="K196" s="201">
        <f t="shared" si="49"/>
        <v>-4.8918033931026343</v>
      </c>
      <c r="L196" s="202">
        <f t="shared" si="50"/>
        <v>-122.34889466488998</v>
      </c>
      <c r="M196" s="203">
        <f t="shared" si="51"/>
        <v>7685.6450913894878</v>
      </c>
      <c r="N196" s="203">
        <f t="shared" si="52"/>
        <v>97642.645091389481</v>
      </c>
      <c r="O196" s="203">
        <f t="shared" si="53"/>
        <v>3903.9880489140569</v>
      </c>
      <c r="P196" s="204">
        <f t="shared" si="42"/>
        <v>0.9482600612736054</v>
      </c>
      <c r="Q196" s="205">
        <v>3028.3910512310958</v>
      </c>
      <c r="R196" s="208">
        <f t="shared" si="43"/>
        <v>4.0374251150741329E-2</v>
      </c>
      <c r="S196" s="209">
        <f t="shared" si="44"/>
        <v>2.7396090886896173E-2</v>
      </c>
      <c r="T196" s="206">
        <v>25011</v>
      </c>
      <c r="U196" s="207">
        <v>86466</v>
      </c>
      <c r="V196" s="207">
        <v>3500.789505648002</v>
      </c>
      <c r="W196" s="1"/>
      <c r="X196" s="117"/>
      <c r="Y196" s="16"/>
      <c r="Z196" s="16"/>
      <c r="AA196" s="16"/>
    </row>
    <row r="197" spans="2:28">
      <c r="B197" s="199">
        <v>3803</v>
      </c>
      <c r="C197" s="199" t="s">
        <v>215</v>
      </c>
      <c r="D197" s="199">
        <v>213525</v>
      </c>
      <c r="E197" s="199">
        <f t="shared" si="40"/>
        <v>3744.3446848805806</v>
      </c>
      <c r="F197" s="200">
        <f t="shared" si="41"/>
        <v>0.9094834502124064</v>
      </c>
      <c r="G197" s="201">
        <f t="shared" si="45"/>
        <v>223.59406013056085</v>
      </c>
      <c r="H197" s="201">
        <f t="shared" si="46"/>
        <v>12750.674873005362</v>
      </c>
      <c r="I197" s="201">
        <f t="shared" si="47"/>
        <v>0</v>
      </c>
      <c r="J197" s="202">
        <f t="shared" si="48"/>
        <v>0</v>
      </c>
      <c r="K197" s="201">
        <f t="shared" si="49"/>
        <v>-42.903152106810523</v>
      </c>
      <c r="L197" s="202">
        <f t="shared" si="50"/>
        <v>-2446.5951520429771</v>
      </c>
      <c r="M197" s="203">
        <f t="shared" si="51"/>
        <v>10304.079720962385</v>
      </c>
      <c r="N197" s="203">
        <f t="shared" si="52"/>
        <v>223829.07972096239</v>
      </c>
      <c r="O197" s="203">
        <f t="shared" si="53"/>
        <v>3925.0355929043312</v>
      </c>
      <c r="P197" s="204">
        <f t="shared" si="42"/>
        <v>0.95337240923774125</v>
      </c>
      <c r="Q197" s="205">
        <v>5172.7721485313559</v>
      </c>
      <c r="R197" s="208">
        <f t="shared" si="43"/>
        <v>3.2659160814810517E-2</v>
      </c>
      <c r="S197" s="208">
        <f t="shared" si="44"/>
        <v>1.9385580958652636E-2</v>
      </c>
      <c r="T197" s="206">
        <v>57026</v>
      </c>
      <c r="U197" s="207">
        <v>206772</v>
      </c>
      <c r="V197" s="207">
        <v>3673.1387561508536</v>
      </c>
      <c r="W197" s="1"/>
      <c r="X197" s="117"/>
      <c r="Y197" s="16"/>
      <c r="Z197" s="16"/>
      <c r="AA197" s="16"/>
    </row>
    <row r="198" spans="2:28">
      <c r="B198" s="199">
        <v>3804</v>
      </c>
      <c r="C198" s="199" t="s">
        <v>216</v>
      </c>
      <c r="D198" s="199">
        <v>220609</v>
      </c>
      <c r="E198" s="199">
        <f t="shared" si="40"/>
        <v>3428.5336856010567</v>
      </c>
      <c r="F198" s="200">
        <f t="shared" si="41"/>
        <v>0.83277446602097649</v>
      </c>
      <c r="G198" s="201">
        <f t="shared" si="45"/>
        <v>413.08065969827521</v>
      </c>
      <c r="H198" s="201">
        <f t="shared" si="46"/>
        <v>26579.675048285517</v>
      </c>
      <c r="I198" s="201">
        <f t="shared" si="47"/>
        <v>96.868667345557469</v>
      </c>
      <c r="J198" s="202">
        <f t="shared" si="48"/>
        <v>6233.0144003498954</v>
      </c>
      <c r="K198" s="201">
        <f t="shared" si="49"/>
        <v>53.965515238746946</v>
      </c>
      <c r="L198" s="202">
        <f t="shared" si="50"/>
        <v>3472.411078037172</v>
      </c>
      <c r="M198" s="203">
        <f t="shared" si="51"/>
        <v>30052.086126322691</v>
      </c>
      <c r="N198" s="203">
        <f t="shared" si="52"/>
        <v>250661.08612632268</v>
      </c>
      <c r="O198" s="203">
        <f t="shared" si="53"/>
        <v>3895.5798605380787</v>
      </c>
      <c r="P198" s="204">
        <f t="shared" si="42"/>
        <v>0.94621775245382733</v>
      </c>
      <c r="Q198" s="205">
        <v>7670.1099721357568</v>
      </c>
      <c r="R198" s="208">
        <f t="shared" si="43"/>
        <v>1.036428420946571E-2</v>
      </c>
      <c r="S198" s="208">
        <f t="shared" si="44"/>
        <v>1.2412497992443112E-3</v>
      </c>
      <c r="T198" s="206">
        <v>64345</v>
      </c>
      <c r="U198" s="207">
        <v>218346</v>
      </c>
      <c r="V198" s="207">
        <v>3424.283294649018</v>
      </c>
      <c r="Y198" s="15"/>
      <c r="Z198" s="15"/>
      <c r="AA198" s="15"/>
    </row>
    <row r="199" spans="2:28">
      <c r="B199" s="199">
        <v>3805</v>
      </c>
      <c r="C199" s="199" t="s">
        <v>217</v>
      </c>
      <c r="D199" s="199">
        <v>162163</v>
      </c>
      <c r="E199" s="199">
        <f t="shared" si="40"/>
        <v>3414.0297690477692</v>
      </c>
      <c r="F199" s="200">
        <f t="shared" si="41"/>
        <v>0.82925153392507689</v>
      </c>
      <c r="G199" s="201">
        <f t="shared" si="45"/>
        <v>421.78300963024776</v>
      </c>
      <c r="H199" s="201">
        <f t="shared" si="46"/>
        <v>20034.271174427136</v>
      </c>
      <c r="I199" s="201">
        <f t="shared" si="47"/>
        <v>101.94503813920812</v>
      </c>
      <c r="J199" s="202">
        <f t="shared" si="48"/>
        <v>4842.2873665742463</v>
      </c>
      <c r="K199" s="201">
        <f t="shared" si="49"/>
        <v>59.041886032397599</v>
      </c>
      <c r="L199" s="202">
        <f t="shared" si="50"/>
        <v>2804.4305446528538</v>
      </c>
      <c r="M199" s="203">
        <f t="shared" si="51"/>
        <v>22838.701719079989</v>
      </c>
      <c r="N199" s="203">
        <f t="shared" si="52"/>
        <v>185001.70171907998</v>
      </c>
      <c r="O199" s="203">
        <f t="shared" si="53"/>
        <v>3894.8546647104149</v>
      </c>
      <c r="P199" s="204">
        <f t="shared" si="42"/>
        <v>0.94604160584903252</v>
      </c>
      <c r="Q199" s="205">
        <v>5155.25436190033</v>
      </c>
      <c r="R199" s="208">
        <f t="shared" si="43"/>
        <v>1.7410344567972493E-2</v>
      </c>
      <c r="S199" s="208">
        <f t="shared" si="44"/>
        <v>1.1091557821987253E-2</v>
      </c>
      <c r="T199" s="206">
        <v>47499</v>
      </c>
      <c r="U199" s="207">
        <v>159388</v>
      </c>
      <c r="V199" s="207">
        <v>3376.578256079993</v>
      </c>
      <c r="Y199" s="15"/>
      <c r="Z199" s="15"/>
    </row>
    <row r="200" spans="2:28">
      <c r="B200" s="199">
        <v>3806</v>
      </c>
      <c r="C200" s="199" t="s">
        <v>218</v>
      </c>
      <c r="D200" s="199">
        <v>133035</v>
      </c>
      <c r="E200" s="199">
        <f t="shared" ref="E200:E263" si="54">D200/T200*1000</f>
        <v>3642.200076657723</v>
      </c>
      <c r="F200" s="200">
        <f t="shared" ref="F200:F263" si="55">E200/E$363</f>
        <v>0.88467301246551877</v>
      </c>
      <c r="G200" s="201">
        <f t="shared" si="45"/>
        <v>284.88082506427543</v>
      </c>
      <c r="H200" s="201">
        <f t="shared" si="46"/>
        <v>10405.557016297724</v>
      </c>
      <c r="I200" s="201">
        <f t="shared" si="47"/>
        <v>22.085430475724273</v>
      </c>
      <c r="J200" s="202">
        <f t="shared" si="48"/>
        <v>806.69243355630476</v>
      </c>
      <c r="K200" s="201">
        <f t="shared" si="49"/>
        <v>-20.817721631086251</v>
      </c>
      <c r="L200" s="202">
        <f t="shared" si="50"/>
        <v>-760.38810029705633</v>
      </c>
      <c r="M200" s="203">
        <f t="shared" si="51"/>
        <v>9645.1689160006681</v>
      </c>
      <c r="N200" s="203">
        <f t="shared" si="52"/>
        <v>142680.16891600066</v>
      </c>
      <c r="O200" s="203">
        <f t="shared" si="53"/>
        <v>3906.2631800909126</v>
      </c>
      <c r="P200" s="204">
        <f t="shared" ref="P200:P263" si="56">O200/O$363</f>
        <v>0.94881267977605466</v>
      </c>
      <c r="Q200" s="205">
        <v>4246.4329010142446</v>
      </c>
      <c r="R200" s="208">
        <f t="shared" ref="R200:R263" si="57">(D200-U200)/U200</f>
        <v>-8.9690775408040879E-3</v>
      </c>
      <c r="S200" s="208">
        <f t="shared" ref="S200:S263" si="58">(E200-V200)/V200</f>
        <v>-1.2469131995089798E-2</v>
      </c>
      <c r="T200" s="206">
        <v>36526</v>
      </c>
      <c r="U200" s="207">
        <v>134239</v>
      </c>
      <c r="V200" s="207">
        <v>3688.1885869714538</v>
      </c>
      <c r="Y200" s="15"/>
      <c r="Z200" s="15"/>
    </row>
    <row r="201" spans="2:28">
      <c r="B201" s="199">
        <v>3807</v>
      </c>
      <c r="C201" s="199" t="s">
        <v>219</v>
      </c>
      <c r="D201" s="199">
        <v>185542</v>
      </c>
      <c r="E201" s="199">
        <f t="shared" si="54"/>
        <v>3364.6815610039171</v>
      </c>
      <c r="F201" s="200">
        <f t="shared" si="55"/>
        <v>0.81726508975642154</v>
      </c>
      <c r="G201" s="201">
        <f t="shared" si="45"/>
        <v>451.391934456559</v>
      </c>
      <c r="H201" s="201">
        <f t="shared" si="46"/>
        <v>24891.55683367249</v>
      </c>
      <c r="I201" s="201">
        <f t="shared" si="47"/>
        <v>119.21691095455634</v>
      </c>
      <c r="J201" s="202">
        <f t="shared" si="48"/>
        <v>6574.0973376780548</v>
      </c>
      <c r="K201" s="201">
        <f t="shared" si="49"/>
        <v>76.313758847745817</v>
      </c>
      <c r="L201" s="202">
        <f t="shared" si="50"/>
        <v>4208.2459179000953</v>
      </c>
      <c r="M201" s="203">
        <f t="shared" si="51"/>
        <v>29099.802751572584</v>
      </c>
      <c r="N201" s="203">
        <f t="shared" si="52"/>
        <v>214641.80275157257</v>
      </c>
      <c r="O201" s="203">
        <f t="shared" si="53"/>
        <v>3892.3872543082216</v>
      </c>
      <c r="P201" s="204">
        <f t="shared" si="56"/>
        <v>0.94544228364059957</v>
      </c>
      <c r="Q201" s="205">
        <v>7249.2293286728309</v>
      </c>
      <c r="R201" s="208">
        <f t="shared" si="57"/>
        <v>1.9440334373751228E-3</v>
      </c>
      <c r="S201" s="208">
        <f t="shared" si="58"/>
        <v>-1.7262243378016293E-3</v>
      </c>
      <c r="T201" s="206">
        <v>55144</v>
      </c>
      <c r="U201" s="207">
        <v>185182</v>
      </c>
      <c r="V201" s="207">
        <v>3370.4997997888681</v>
      </c>
      <c r="Y201" s="15"/>
      <c r="Z201" s="15"/>
    </row>
    <row r="202" spans="2:28">
      <c r="B202" s="199">
        <v>3808</v>
      </c>
      <c r="C202" s="199" t="s">
        <v>220</v>
      </c>
      <c r="D202" s="199">
        <v>48375</v>
      </c>
      <c r="E202" s="199">
        <f t="shared" si="54"/>
        <v>3722.8720948129903</v>
      </c>
      <c r="F202" s="200">
        <f t="shared" si="55"/>
        <v>0.90426786058506103</v>
      </c>
      <c r="G202" s="201">
        <f t="shared" si="45"/>
        <v>236.47761417111505</v>
      </c>
      <c r="H202" s="201">
        <f t="shared" si="46"/>
        <v>3072.7901185394689</v>
      </c>
      <c r="I202" s="201">
        <f t="shared" si="47"/>
        <v>0</v>
      </c>
      <c r="J202" s="202">
        <f t="shared" si="48"/>
        <v>0</v>
      </c>
      <c r="K202" s="201">
        <f t="shared" si="49"/>
        <v>-42.903152106810523</v>
      </c>
      <c r="L202" s="202">
        <f t="shared" si="50"/>
        <v>-557.48355847589585</v>
      </c>
      <c r="M202" s="203">
        <f t="shared" si="51"/>
        <v>2515.3065600635732</v>
      </c>
      <c r="N202" s="203">
        <f t="shared" si="52"/>
        <v>50890.306560063575</v>
      </c>
      <c r="O202" s="203">
        <f t="shared" si="53"/>
        <v>3916.4465568772948</v>
      </c>
      <c r="P202" s="204">
        <f t="shared" si="56"/>
        <v>0.95128617338680299</v>
      </c>
      <c r="Q202" s="205">
        <v>-3537.4883579176999</v>
      </c>
      <c r="R202" s="208">
        <f t="shared" si="57"/>
        <v>4.0434455317776105E-2</v>
      </c>
      <c r="S202" s="209">
        <f t="shared" si="58"/>
        <v>4.4838325953644682E-2</v>
      </c>
      <c r="T202" s="206">
        <v>12994</v>
      </c>
      <c r="U202" s="207">
        <v>46495</v>
      </c>
      <c r="V202" s="207">
        <v>3563.1082841597058</v>
      </c>
      <c r="Y202" s="16"/>
      <c r="Z202" s="16"/>
    </row>
    <row r="203" spans="2:28">
      <c r="B203" s="199">
        <v>3811</v>
      </c>
      <c r="C203" s="199" t="s">
        <v>221</v>
      </c>
      <c r="D203" s="199">
        <v>100550</v>
      </c>
      <c r="E203" s="199">
        <f t="shared" si="54"/>
        <v>3730.014467485254</v>
      </c>
      <c r="F203" s="200">
        <f t="shared" si="55"/>
        <v>0.90600270881281719</v>
      </c>
      <c r="G203" s="201">
        <f t="shared" si="45"/>
        <v>232.19219056775682</v>
      </c>
      <c r="H203" s="201">
        <f t="shared" si="46"/>
        <v>6259.2048811350205</v>
      </c>
      <c r="I203" s="201">
        <f t="shared" si="47"/>
        <v>0</v>
      </c>
      <c r="J203" s="202">
        <f t="shared" si="48"/>
        <v>0</v>
      </c>
      <c r="K203" s="201">
        <f t="shared" si="49"/>
        <v>-42.903152106810523</v>
      </c>
      <c r="L203" s="202">
        <f t="shared" si="50"/>
        <v>-1156.5402713432914</v>
      </c>
      <c r="M203" s="203">
        <f t="shared" si="51"/>
        <v>5102.6646097917292</v>
      </c>
      <c r="N203" s="203">
        <f t="shared" si="52"/>
        <v>105652.66460979173</v>
      </c>
      <c r="O203" s="203">
        <f t="shared" si="53"/>
        <v>3919.3035059462004</v>
      </c>
      <c r="P203" s="204">
        <f t="shared" si="56"/>
        <v>0.9519801126779055</v>
      </c>
      <c r="Q203" s="205">
        <v>2172.1863817900521</v>
      </c>
      <c r="R203" s="208">
        <f t="shared" si="57"/>
        <v>-1.1288324254164291E-2</v>
      </c>
      <c r="S203" s="208">
        <f t="shared" si="58"/>
        <v>-1.9614085666573123E-2</v>
      </c>
      <c r="T203" s="206">
        <v>26957</v>
      </c>
      <c r="U203" s="207">
        <v>101698</v>
      </c>
      <c r="V203" s="207">
        <v>3804.63898241676</v>
      </c>
      <c r="Y203" s="15"/>
      <c r="Z203" s="15"/>
    </row>
    <row r="204" spans="2:28">
      <c r="B204" s="199">
        <v>3812</v>
      </c>
      <c r="C204" s="199" t="s">
        <v>222</v>
      </c>
      <c r="D204" s="199">
        <v>7936</v>
      </c>
      <c r="E204" s="199">
        <f t="shared" si="54"/>
        <v>3381.3378781423094</v>
      </c>
      <c r="F204" s="200">
        <f t="shared" si="55"/>
        <v>0.82131082967989233</v>
      </c>
      <c r="G204" s="201">
        <f t="shared" si="45"/>
        <v>441.39814417352363</v>
      </c>
      <c r="H204" s="201">
        <f t="shared" si="46"/>
        <v>1035.9614443752598</v>
      </c>
      <c r="I204" s="201">
        <f t="shared" si="47"/>
        <v>113.38719995611903</v>
      </c>
      <c r="J204" s="202">
        <f t="shared" si="48"/>
        <v>266.11975829701134</v>
      </c>
      <c r="K204" s="201">
        <f t="shared" si="49"/>
        <v>70.48404784930851</v>
      </c>
      <c r="L204" s="202">
        <f t="shared" si="50"/>
        <v>165.42606030232707</v>
      </c>
      <c r="M204" s="203">
        <f t="shared" si="51"/>
        <v>1201.387504677587</v>
      </c>
      <c r="N204" s="203">
        <f t="shared" si="52"/>
        <v>9137.3875046775865</v>
      </c>
      <c r="O204" s="203">
        <f t="shared" si="53"/>
        <v>3893.2200701651414</v>
      </c>
      <c r="P204" s="204">
        <f t="shared" si="56"/>
        <v>0.94564457063677321</v>
      </c>
      <c r="Q204" s="205">
        <v>189.4086588639758</v>
      </c>
      <c r="R204" s="208">
        <f t="shared" si="57"/>
        <v>3.2869785082174463E-3</v>
      </c>
      <c r="S204" s="208">
        <f t="shared" si="58"/>
        <v>2.9464410278177603E-4</v>
      </c>
      <c r="T204" s="206">
        <v>2347</v>
      </c>
      <c r="U204" s="207">
        <v>7910</v>
      </c>
      <c r="V204" s="207">
        <v>3380.3418803418804</v>
      </c>
      <c r="Y204" s="15"/>
      <c r="Z204" s="15"/>
    </row>
    <row r="205" spans="2:28">
      <c r="B205" s="199">
        <v>3813</v>
      </c>
      <c r="C205" s="199" t="s">
        <v>223</v>
      </c>
      <c r="D205" s="199">
        <v>50163</v>
      </c>
      <c r="E205" s="199">
        <f t="shared" si="54"/>
        <v>3579.4919366347935</v>
      </c>
      <c r="F205" s="200">
        <f t="shared" si="55"/>
        <v>0.86944150459319391</v>
      </c>
      <c r="G205" s="201">
        <f t="shared" si="45"/>
        <v>322.50570907803314</v>
      </c>
      <c r="H205" s="201">
        <f t="shared" si="46"/>
        <v>4519.5950070195559</v>
      </c>
      <c r="I205" s="201">
        <f t="shared" si="47"/>
        <v>44.033279483749581</v>
      </c>
      <c r="J205" s="202">
        <f t="shared" si="48"/>
        <v>617.08237868526658</v>
      </c>
      <c r="K205" s="201">
        <f t="shared" si="49"/>
        <v>1.1301273769390576</v>
      </c>
      <c r="L205" s="202">
        <f t="shared" si="50"/>
        <v>15.837605060423954</v>
      </c>
      <c r="M205" s="203">
        <f t="shared" si="51"/>
        <v>4535.4326120799797</v>
      </c>
      <c r="N205" s="203">
        <f t="shared" si="52"/>
        <v>54698.432612079981</v>
      </c>
      <c r="O205" s="203">
        <f t="shared" si="53"/>
        <v>3903.1277730897659</v>
      </c>
      <c r="P205" s="204">
        <f t="shared" si="56"/>
        <v>0.94805110438243834</v>
      </c>
      <c r="Q205" s="205">
        <v>1812.0051873956509</v>
      </c>
      <c r="R205" s="208">
        <f t="shared" si="57"/>
        <v>1.3557746706538431E-2</v>
      </c>
      <c r="S205" s="208">
        <f t="shared" si="58"/>
        <v>1.6957005597305209E-2</v>
      </c>
      <c r="T205" s="206">
        <v>14014</v>
      </c>
      <c r="U205" s="207">
        <v>49492</v>
      </c>
      <c r="V205" s="207">
        <v>3519.8065571438733</v>
      </c>
      <c r="Y205" s="15"/>
      <c r="Z205" s="15"/>
    </row>
    <row r="206" spans="2:28">
      <c r="B206" s="199">
        <v>3814</v>
      </c>
      <c r="C206" s="199" t="s">
        <v>224</v>
      </c>
      <c r="D206" s="199">
        <v>33874</v>
      </c>
      <c r="E206" s="199">
        <f t="shared" si="54"/>
        <v>3252.112135176651</v>
      </c>
      <c r="F206" s="200">
        <f t="shared" si="55"/>
        <v>0.78992251357661225</v>
      </c>
      <c r="G206" s="201">
        <f t="shared" si="45"/>
        <v>518.93358995291862</v>
      </c>
      <c r="H206" s="201">
        <f t="shared" si="46"/>
        <v>5405.2122729496004</v>
      </c>
      <c r="I206" s="201">
        <f t="shared" si="47"/>
        <v>158.61620999409945</v>
      </c>
      <c r="J206" s="202">
        <f t="shared" si="48"/>
        <v>1652.1464432985399</v>
      </c>
      <c r="K206" s="201">
        <f t="shared" si="49"/>
        <v>115.71305788728893</v>
      </c>
      <c r="L206" s="202">
        <f t="shared" si="50"/>
        <v>1205.2672109540015</v>
      </c>
      <c r="M206" s="203">
        <f t="shared" si="51"/>
        <v>6610.4794839036022</v>
      </c>
      <c r="N206" s="203">
        <f t="shared" si="52"/>
        <v>40484.479483903604</v>
      </c>
      <c r="O206" s="203">
        <f t="shared" si="53"/>
        <v>3886.7587830168586</v>
      </c>
      <c r="P206" s="204">
        <f t="shared" si="56"/>
        <v>0.9440751548316092</v>
      </c>
      <c r="Q206" s="205">
        <v>1224.1113935778403</v>
      </c>
      <c r="R206" s="208">
        <f t="shared" si="57"/>
        <v>2.0731633821490989E-2</v>
      </c>
      <c r="S206" s="208">
        <f t="shared" si="58"/>
        <v>1.7203759511047984E-2</v>
      </c>
      <c r="T206" s="206">
        <v>10416</v>
      </c>
      <c r="U206" s="207">
        <v>33186</v>
      </c>
      <c r="V206" s="207">
        <v>3197.1098265895953</v>
      </c>
      <c r="Y206" s="15"/>
      <c r="Z206" s="15"/>
    </row>
    <row r="207" spans="2:28">
      <c r="B207" s="199">
        <v>3815</v>
      </c>
      <c r="C207" s="199" t="s">
        <v>225</v>
      </c>
      <c r="D207" s="199">
        <v>12100</v>
      </c>
      <c r="E207" s="199">
        <f t="shared" si="54"/>
        <v>2972.2426922132154</v>
      </c>
      <c r="F207" s="200">
        <f t="shared" si="55"/>
        <v>0.7219435618462301</v>
      </c>
      <c r="G207" s="201">
        <f t="shared" si="45"/>
        <v>686.85525573098005</v>
      </c>
      <c r="H207" s="201">
        <f t="shared" si="46"/>
        <v>2796.18774608082</v>
      </c>
      <c r="I207" s="201">
        <f t="shared" si="47"/>
        <v>256.57051503130191</v>
      </c>
      <c r="J207" s="202">
        <f t="shared" si="48"/>
        <v>1044.4985666924301</v>
      </c>
      <c r="K207" s="201">
        <f t="shared" si="49"/>
        <v>213.66736292449139</v>
      </c>
      <c r="L207" s="202">
        <f t="shared" si="50"/>
        <v>869.83983446560444</v>
      </c>
      <c r="M207" s="203">
        <f t="shared" si="51"/>
        <v>3666.0275805464244</v>
      </c>
      <c r="N207" s="203">
        <f t="shared" si="52"/>
        <v>15766.027580546424</v>
      </c>
      <c r="O207" s="203">
        <f t="shared" si="53"/>
        <v>3872.7653108686868</v>
      </c>
      <c r="P207" s="204">
        <f t="shared" si="56"/>
        <v>0.94067620724509005</v>
      </c>
      <c r="Q207" s="205">
        <v>505.30080964433228</v>
      </c>
      <c r="R207" s="208">
        <f t="shared" si="57"/>
        <v>-1.2567324955116697E-2</v>
      </c>
      <c r="S207" s="208">
        <f t="shared" si="58"/>
        <v>-1.5235406366439249E-2</v>
      </c>
      <c r="T207" s="206">
        <v>4071</v>
      </c>
      <c r="U207" s="207">
        <v>12254</v>
      </c>
      <c r="V207" s="207">
        <v>3018.2266009852219</v>
      </c>
      <c r="Y207" s="15"/>
      <c r="Z207" s="15"/>
    </row>
    <row r="208" spans="2:28">
      <c r="B208" s="199">
        <v>3816</v>
      </c>
      <c r="C208" s="199" t="s">
        <v>226</v>
      </c>
      <c r="D208" s="199">
        <v>20703</v>
      </c>
      <c r="E208" s="199">
        <f t="shared" si="54"/>
        <v>3190.9679408138099</v>
      </c>
      <c r="F208" s="200">
        <f t="shared" si="55"/>
        <v>0.77507088063957985</v>
      </c>
      <c r="G208" s="201">
        <f t="shared" si="45"/>
        <v>555.62010657062331</v>
      </c>
      <c r="H208" s="201">
        <f t="shared" si="46"/>
        <v>3604.8632514302039</v>
      </c>
      <c r="I208" s="201">
        <f t="shared" si="47"/>
        <v>180.01667802109384</v>
      </c>
      <c r="J208" s="202">
        <f t="shared" si="48"/>
        <v>1167.9482070008567</v>
      </c>
      <c r="K208" s="201">
        <f t="shared" si="49"/>
        <v>137.11352591428331</v>
      </c>
      <c r="L208" s="202">
        <f t="shared" si="50"/>
        <v>889.59255613187008</v>
      </c>
      <c r="M208" s="203">
        <f t="shared" si="51"/>
        <v>4494.4558075620744</v>
      </c>
      <c r="N208" s="203">
        <f t="shared" si="52"/>
        <v>25197.455807562073</v>
      </c>
      <c r="O208" s="203">
        <f t="shared" si="53"/>
        <v>3883.701573298717</v>
      </c>
      <c r="P208" s="204">
        <f t="shared" si="56"/>
        <v>0.94333257318475772</v>
      </c>
      <c r="Q208" s="205">
        <v>497.13716604579713</v>
      </c>
      <c r="R208" s="208">
        <f t="shared" si="57"/>
        <v>-4.3078345273861798E-2</v>
      </c>
      <c r="S208" s="208">
        <f t="shared" si="58"/>
        <v>-3.9096088079409765E-2</v>
      </c>
      <c r="T208" s="206">
        <v>6488</v>
      </c>
      <c r="U208" s="207">
        <v>21635</v>
      </c>
      <c r="V208" s="207">
        <v>3320.7981580967003</v>
      </c>
      <c r="Y208" s="15"/>
      <c r="Z208" s="15"/>
      <c r="AA208" s="15"/>
    </row>
    <row r="209" spans="2:28">
      <c r="B209" s="199">
        <v>3817</v>
      </c>
      <c r="C209" s="199" t="s">
        <v>227</v>
      </c>
      <c r="D209" s="199">
        <v>32555</v>
      </c>
      <c r="E209" s="199">
        <f t="shared" si="54"/>
        <v>3112.0351782812354</v>
      </c>
      <c r="F209" s="200">
        <f t="shared" si="55"/>
        <v>0.7558984894083991</v>
      </c>
      <c r="G209" s="201">
        <f t="shared" si="45"/>
        <v>602.97976409016803</v>
      </c>
      <c r="H209" s="201">
        <f t="shared" si="46"/>
        <v>6307.771312147248</v>
      </c>
      <c r="I209" s="201">
        <f t="shared" si="47"/>
        <v>207.64314490749493</v>
      </c>
      <c r="J209" s="202">
        <f t="shared" si="48"/>
        <v>2172.1549388773046</v>
      </c>
      <c r="K209" s="201">
        <f t="shared" si="49"/>
        <v>164.7399928006844</v>
      </c>
      <c r="L209" s="202">
        <f t="shared" si="50"/>
        <v>1723.3450646879596</v>
      </c>
      <c r="M209" s="203">
        <f t="shared" si="51"/>
        <v>8031.1163768352071</v>
      </c>
      <c r="N209" s="203">
        <f t="shared" si="52"/>
        <v>40586.116376835205</v>
      </c>
      <c r="O209" s="203">
        <f t="shared" si="53"/>
        <v>3879.7549351720872</v>
      </c>
      <c r="P209" s="204">
        <f t="shared" si="56"/>
        <v>0.94237395362319842</v>
      </c>
      <c r="Q209" s="205">
        <v>1498.6791991376485</v>
      </c>
      <c r="R209" s="208">
        <f t="shared" si="57"/>
        <v>-3.7745329865216365E-2</v>
      </c>
      <c r="S209" s="209">
        <f t="shared" si="58"/>
        <v>-3.9309074191025639E-2</v>
      </c>
      <c r="T209" s="206">
        <v>10461</v>
      </c>
      <c r="U209" s="207">
        <v>33832</v>
      </c>
      <c r="V209" s="207">
        <v>3239.371888165454</v>
      </c>
      <c r="Y209" s="16"/>
      <c r="Z209" s="16"/>
      <c r="AA209" s="16"/>
    </row>
    <row r="210" spans="2:28">
      <c r="B210" s="199">
        <v>3818</v>
      </c>
      <c r="C210" s="199" t="s">
        <v>228</v>
      </c>
      <c r="D210" s="199">
        <v>43982</v>
      </c>
      <c r="E210" s="199">
        <f t="shared" si="54"/>
        <v>7848.3226266952179</v>
      </c>
      <c r="F210" s="200">
        <f t="shared" si="55"/>
        <v>1.9063201018136273</v>
      </c>
      <c r="G210" s="201">
        <f t="shared" si="45"/>
        <v>-2238.7927049582213</v>
      </c>
      <c r="H210" s="201">
        <f t="shared" si="46"/>
        <v>-12546.194318585873</v>
      </c>
      <c r="I210" s="201">
        <f t="shared" si="47"/>
        <v>0</v>
      </c>
      <c r="J210" s="202">
        <f t="shared" si="48"/>
        <v>0</v>
      </c>
      <c r="K210" s="201">
        <f t="shared" si="49"/>
        <v>-42.903152106810523</v>
      </c>
      <c r="L210" s="202">
        <f t="shared" si="50"/>
        <v>-240.42926440656618</v>
      </c>
      <c r="M210" s="203">
        <f t="shared" si="51"/>
        <v>-12786.623582992439</v>
      </c>
      <c r="N210" s="203">
        <f t="shared" si="52"/>
        <v>31195.376417007559</v>
      </c>
      <c r="O210" s="203">
        <f t="shared" si="53"/>
        <v>5566.6267696301857</v>
      </c>
      <c r="P210" s="204">
        <f t="shared" si="56"/>
        <v>1.3521070698782296</v>
      </c>
      <c r="Q210" s="205">
        <v>-13662.186968744614</v>
      </c>
      <c r="R210" s="204">
        <f t="shared" si="57"/>
        <v>-7.2903735470037246E-3</v>
      </c>
      <c r="S210" s="204">
        <f t="shared" si="58"/>
        <v>8.1210714032837212E-3</v>
      </c>
      <c r="T210" s="206">
        <v>5604</v>
      </c>
      <c r="U210" s="207">
        <v>44305</v>
      </c>
      <c r="V210" s="207">
        <v>7785.0992795642242</v>
      </c>
      <c r="Y210" s="15"/>
      <c r="Z210" s="15"/>
    </row>
    <row r="211" spans="2:28">
      <c r="B211" s="199">
        <v>3819</v>
      </c>
      <c r="C211" s="199" t="s">
        <v>229</v>
      </c>
      <c r="D211" s="199">
        <v>7856</v>
      </c>
      <c r="E211" s="199">
        <f t="shared" si="54"/>
        <v>5032.6713645099298</v>
      </c>
      <c r="F211" s="200">
        <f t="shared" si="55"/>
        <v>1.2224118508271493</v>
      </c>
      <c r="G211" s="201">
        <f t="shared" si="45"/>
        <v>-549.40194764704859</v>
      </c>
      <c r="H211" s="201">
        <f t="shared" si="46"/>
        <v>-857.61644027704278</v>
      </c>
      <c r="I211" s="201">
        <f t="shared" si="47"/>
        <v>0</v>
      </c>
      <c r="J211" s="202">
        <f t="shared" si="48"/>
        <v>0</v>
      </c>
      <c r="K211" s="201">
        <f t="shared" si="49"/>
        <v>-42.903152106810523</v>
      </c>
      <c r="L211" s="202">
        <f t="shared" si="50"/>
        <v>-66.971820438731228</v>
      </c>
      <c r="M211" s="203">
        <f t="shared" si="51"/>
        <v>-924.58826071577403</v>
      </c>
      <c r="N211" s="203">
        <f t="shared" si="52"/>
        <v>6931.4117392842263</v>
      </c>
      <c r="O211" s="203">
        <f t="shared" si="53"/>
        <v>4440.3662647560704</v>
      </c>
      <c r="P211" s="204">
        <f t="shared" si="56"/>
        <v>1.0785437694836384</v>
      </c>
      <c r="Q211" s="205">
        <v>-1610.9837137686268</v>
      </c>
      <c r="R211" s="204">
        <f t="shared" si="57"/>
        <v>8.2135523613963042E-3</v>
      </c>
      <c r="S211" s="204">
        <f t="shared" si="58"/>
        <v>1.596407294329056E-2</v>
      </c>
      <c r="T211" s="206">
        <v>1561</v>
      </c>
      <c r="U211" s="207">
        <v>7792</v>
      </c>
      <c r="V211" s="207">
        <v>4953.5918626827715</v>
      </c>
      <c r="Y211" s="15"/>
      <c r="Z211" s="15"/>
    </row>
    <row r="212" spans="2:28">
      <c r="B212" s="199">
        <v>3820</v>
      </c>
      <c r="C212" s="199" t="s">
        <v>230</v>
      </c>
      <c r="D212" s="199">
        <v>11998</v>
      </c>
      <c r="E212" s="199">
        <f t="shared" si="54"/>
        <v>4137.2413793103442</v>
      </c>
      <c r="F212" s="200">
        <f t="shared" si="55"/>
        <v>1.0049161817848811</v>
      </c>
      <c r="G212" s="201">
        <f t="shared" si="45"/>
        <v>-12.143956527297268</v>
      </c>
      <c r="H212" s="201">
        <f t="shared" si="46"/>
        <v>-35.217473929162082</v>
      </c>
      <c r="I212" s="201">
        <f t="shared" si="47"/>
        <v>0</v>
      </c>
      <c r="J212" s="202">
        <f t="shared" si="48"/>
        <v>0</v>
      </c>
      <c r="K212" s="201">
        <f t="shared" si="49"/>
        <v>-42.903152106810523</v>
      </c>
      <c r="L212" s="202">
        <f t="shared" si="50"/>
        <v>-124.41914110975051</v>
      </c>
      <c r="M212" s="203">
        <f t="shared" si="51"/>
        <v>-159.63661503891259</v>
      </c>
      <c r="N212" s="203">
        <f t="shared" si="52"/>
        <v>11838.363384961087</v>
      </c>
      <c r="O212" s="203">
        <f t="shared" si="53"/>
        <v>4082.1942706762375</v>
      </c>
      <c r="P212" s="204">
        <f t="shared" si="56"/>
        <v>0.99154550186673129</v>
      </c>
      <c r="Q212" s="205">
        <v>-1329.3333567770767</v>
      </c>
      <c r="R212" s="204">
        <f t="shared" si="57"/>
        <v>1.3353363378400935E-3</v>
      </c>
      <c r="S212" s="204">
        <f t="shared" si="58"/>
        <v>-2.8081202263165895E-3</v>
      </c>
      <c r="T212" s="206">
        <v>2900</v>
      </c>
      <c r="U212" s="207">
        <v>11982</v>
      </c>
      <c r="V212" s="207">
        <v>4148.8919667590026</v>
      </c>
      <c r="Y212" s="15"/>
      <c r="Z212" s="15"/>
    </row>
    <row r="213" spans="2:28">
      <c r="B213" s="199">
        <v>3821</v>
      </c>
      <c r="C213" s="199" t="s">
        <v>231</v>
      </c>
      <c r="D213" s="199">
        <v>9299</v>
      </c>
      <c r="E213" s="199">
        <f t="shared" si="54"/>
        <v>3826.7489711934159</v>
      </c>
      <c r="F213" s="200">
        <f t="shared" si="55"/>
        <v>0.92949905799838628</v>
      </c>
      <c r="G213" s="201">
        <f t="shared" si="45"/>
        <v>174.15148834285972</v>
      </c>
      <c r="H213" s="201">
        <f t="shared" si="46"/>
        <v>423.18811667314912</v>
      </c>
      <c r="I213" s="201">
        <f t="shared" si="47"/>
        <v>0</v>
      </c>
      <c r="J213" s="202">
        <f t="shared" si="48"/>
        <v>0</v>
      </c>
      <c r="K213" s="201">
        <f t="shared" si="49"/>
        <v>-42.903152106810523</v>
      </c>
      <c r="L213" s="202">
        <f t="shared" si="50"/>
        <v>-104.25465961954957</v>
      </c>
      <c r="M213" s="203">
        <f t="shared" si="51"/>
        <v>318.93345705359957</v>
      </c>
      <c r="N213" s="203">
        <f t="shared" si="52"/>
        <v>9617.9334570535993</v>
      </c>
      <c r="O213" s="203">
        <f t="shared" si="53"/>
        <v>3957.9973074294649</v>
      </c>
      <c r="P213" s="204">
        <f t="shared" si="56"/>
        <v>0.96137865235213305</v>
      </c>
      <c r="Q213" s="205">
        <v>-250.09726102355069</v>
      </c>
      <c r="R213" s="204">
        <f t="shared" si="57"/>
        <v>1.7841506129597198E-2</v>
      </c>
      <c r="S213" s="204">
        <f t="shared" si="58"/>
        <v>6.5321560614905816E-3</v>
      </c>
      <c r="T213" s="206">
        <v>2430</v>
      </c>
      <c r="U213" s="207">
        <v>9136</v>
      </c>
      <c r="V213" s="207">
        <v>3801.9142738243863</v>
      </c>
      <c r="Y213" s="15"/>
      <c r="Z213" s="15"/>
    </row>
    <row r="214" spans="2:28">
      <c r="B214" s="199">
        <v>3822</v>
      </c>
      <c r="C214" s="199" t="s">
        <v>232</v>
      </c>
      <c r="D214" s="199">
        <v>7575</v>
      </c>
      <c r="E214" s="199">
        <f t="shared" si="54"/>
        <v>5297.2027972027972</v>
      </c>
      <c r="F214" s="200">
        <f t="shared" si="55"/>
        <v>1.2866652730792765</v>
      </c>
      <c r="G214" s="201">
        <f t="shared" si="45"/>
        <v>-708.12080726276906</v>
      </c>
      <c r="H214" s="201">
        <f t="shared" si="46"/>
        <v>-1012.6127543857597</v>
      </c>
      <c r="I214" s="201">
        <f t="shared" si="47"/>
        <v>0</v>
      </c>
      <c r="J214" s="202">
        <f t="shared" si="48"/>
        <v>0</v>
      </c>
      <c r="K214" s="201">
        <f t="shared" si="49"/>
        <v>-42.903152106810523</v>
      </c>
      <c r="L214" s="202">
        <f t="shared" si="50"/>
        <v>-61.351507512739055</v>
      </c>
      <c r="M214" s="203">
        <f t="shared" si="51"/>
        <v>-1073.9642618984988</v>
      </c>
      <c r="N214" s="203">
        <f t="shared" si="52"/>
        <v>6501.035738101501</v>
      </c>
      <c r="O214" s="203">
        <f t="shared" si="53"/>
        <v>4546.1788378332176</v>
      </c>
      <c r="P214" s="204">
        <f t="shared" si="56"/>
        <v>1.1042451383844893</v>
      </c>
      <c r="Q214" s="205">
        <v>-1901.6374828245589</v>
      </c>
      <c r="R214" s="204">
        <f t="shared" si="57"/>
        <v>-0.13802913063268094</v>
      </c>
      <c r="S214" s="204">
        <f t="shared" si="58"/>
        <v>-0.12717914766162372</v>
      </c>
      <c r="T214" s="206">
        <v>1430</v>
      </c>
      <c r="U214" s="207">
        <v>8788</v>
      </c>
      <c r="V214" s="207">
        <v>6069.0607734806626</v>
      </c>
      <c r="Y214" s="15"/>
      <c r="Z214" s="15"/>
    </row>
    <row r="215" spans="2:28">
      <c r="B215" s="199">
        <v>3823</v>
      </c>
      <c r="C215" s="199" t="s">
        <v>233</v>
      </c>
      <c r="D215" s="199">
        <v>6806</v>
      </c>
      <c r="E215" s="199">
        <f t="shared" si="54"/>
        <v>5542.345276872964</v>
      </c>
      <c r="F215" s="200">
        <f t="shared" si="55"/>
        <v>1.3462092111959563</v>
      </c>
      <c r="G215" s="201">
        <f t="shared" si="45"/>
        <v>-855.2062950648691</v>
      </c>
      <c r="H215" s="201">
        <f t="shared" si="46"/>
        <v>-1050.1933303396593</v>
      </c>
      <c r="I215" s="201">
        <f t="shared" si="47"/>
        <v>0</v>
      </c>
      <c r="J215" s="202">
        <f t="shared" si="48"/>
        <v>0</v>
      </c>
      <c r="K215" s="201">
        <f t="shared" si="49"/>
        <v>-42.903152106810523</v>
      </c>
      <c r="L215" s="202">
        <f t="shared" si="50"/>
        <v>-52.685070787163319</v>
      </c>
      <c r="M215" s="203">
        <f t="shared" si="51"/>
        <v>-1102.8784011268226</v>
      </c>
      <c r="N215" s="203">
        <f t="shared" si="52"/>
        <v>5703.1215988731774</v>
      </c>
      <c r="O215" s="203">
        <f t="shared" si="53"/>
        <v>4644.2358297012843</v>
      </c>
      <c r="P215" s="204">
        <f t="shared" si="56"/>
        <v>1.1280627136311612</v>
      </c>
      <c r="Q215" s="205">
        <v>-1777.2326076283625</v>
      </c>
      <c r="R215" s="204">
        <f t="shared" si="57"/>
        <v>1.7491403797279113E-2</v>
      </c>
      <c r="S215" s="204">
        <f t="shared" si="58"/>
        <v>6.6377391439004951E-2</v>
      </c>
      <c r="T215" s="206">
        <v>1228</v>
      </c>
      <c r="U215" s="207">
        <v>6689</v>
      </c>
      <c r="V215" s="207">
        <v>5197.3581973581977</v>
      </c>
      <c r="Y215" s="15"/>
      <c r="Z215" s="15"/>
    </row>
    <row r="216" spans="2:28">
      <c r="B216" s="199">
        <v>3824</v>
      </c>
      <c r="C216" s="199" t="s">
        <v>234</v>
      </c>
      <c r="D216" s="199">
        <v>19647</v>
      </c>
      <c r="E216" s="199">
        <f t="shared" si="54"/>
        <v>9079.0203327171912</v>
      </c>
      <c r="F216" s="200">
        <f t="shared" si="55"/>
        <v>2.2052506998328254</v>
      </c>
      <c r="G216" s="201">
        <f t="shared" si="45"/>
        <v>-2977.2113285714054</v>
      </c>
      <c r="H216" s="201">
        <f t="shared" si="46"/>
        <v>-6442.6853150285215</v>
      </c>
      <c r="I216" s="201">
        <f t="shared" si="47"/>
        <v>0</v>
      </c>
      <c r="J216" s="202">
        <f t="shared" si="48"/>
        <v>0</v>
      </c>
      <c r="K216" s="201">
        <f t="shared" si="49"/>
        <v>-42.903152106810523</v>
      </c>
      <c r="L216" s="202">
        <f t="shared" si="50"/>
        <v>-92.84242115913797</v>
      </c>
      <c r="M216" s="203">
        <f t="shared" si="51"/>
        <v>-6535.5277361876597</v>
      </c>
      <c r="N216" s="203">
        <f t="shared" si="52"/>
        <v>13111.47226381234</v>
      </c>
      <c r="O216" s="203">
        <f t="shared" si="53"/>
        <v>6058.9058520389744</v>
      </c>
      <c r="P216" s="204">
        <f t="shared" si="56"/>
        <v>1.4716793090859088</v>
      </c>
      <c r="Q216" s="205">
        <v>-6835.7852605930311</v>
      </c>
      <c r="R216" s="204">
        <f t="shared" si="57"/>
        <v>1.090815538976074E-2</v>
      </c>
      <c r="S216" s="204">
        <f t="shared" si="58"/>
        <v>2.8192629395962891E-2</v>
      </c>
      <c r="T216" s="206">
        <v>2164</v>
      </c>
      <c r="U216" s="207">
        <v>19435</v>
      </c>
      <c r="V216" s="207">
        <v>8830.0772376192635</v>
      </c>
      <c r="Y216" s="15"/>
      <c r="Z216" s="15"/>
    </row>
    <row r="217" spans="2:28">
      <c r="B217" s="199">
        <v>3825</v>
      </c>
      <c r="C217" s="199" t="s">
        <v>235</v>
      </c>
      <c r="D217" s="199">
        <v>34539</v>
      </c>
      <c r="E217" s="199">
        <f t="shared" si="54"/>
        <v>9195.686900958468</v>
      </c>
      <c r="F217" s="200">
        <f t="shared" si="55"/>
        <v>2.2335884523471621</v>
      </c>
      <c r="G217" s="201">
        <f t="shared" si="45"/>
        <v>-3047.2112695161713</v>
      </c>
      <c r="H217" s="201">
        <f t="shared" si="46"/>
        <v>-11445.325528302741</v>
      </c>
      <c r="I217" s="201">
        <f t="shared" si="47"/>
        <v>0</v>
      </c>
      <c r="J217" s="202">
        <f t="shared" si="48"/>
        <v>0</v>
      </c>
      <c r="K217" s="201">
        <f t="shared" si="49"/>
        <v>-42.903152106810523</v>
      </c>
      <c r="L217" s="202">
        <f t="shared" si="50"/>
        <v>-161.14423931318032</v>
      </c>
      <c r="M217" s="203">
        <f t="shared" si="51"/>
        <v>-11606.469767615921</v>
      </c>
      <c r="N217" s="203">
        <f t="shared" si="52"/>
        <v>22932.530232384081</v>
      </c>
      <c r="O217" s="203">
        <f t="shared" si="53"/>
        <v>6105.5724793354848</v>
      </c>
      <c r="P217" s="204">
        <f t="shared" si="56"/>
        <v>1.4830144100916434</v>
      </c>
      <c r="Q217" s="205">
        <v>-11709.473492970163</v>
      </c>
      <c r="R217" s="204">
        <f t="shared" si="57"/>
        <v>-1.4860239589275528E-2</v>
      </c>
      <c r="S217" s="204">
        <f t="shared" si="58"/>
        <v>-3.5842982090036286E-2</v>
      </c>
      <c r="T217" s="206">
        <v>3756</v>
      </c>
      <c r="U217" s="207">
        <v>35060</v>
      </c>
      <c r="V217" s="207">
        <v>9537.5408052230687</v>
      </c>
      <c r="Y217" s="15"/>
      <c r="Z217" s="15"/>
    </row>
    <row r="218" spans="2:28" ht="28.5" customHeight="1">
      <c r="B218" s="199">
        <v>4201</v>
      </c>
      <c r="C218" s="199" t="s">
        <v>236</v>
      </c>
      <c r="D218" s="199">
        <v>21593</v>
      </c>
      <c r="E218" s="199">
        <f t="shared" si="54"/>
        <v>3193.2860100561966</v>
      </c>
      <c r="F218" s="200">
        <f t="shared" si="55"/>
        <v>0.77563392859318037</v>
      </c>
      <c r="G218" s="201">
        <f t="shared" si="45"/>
        <v>554.22926502519124</v>
      </c>
      <c r="H218" s="201">
        <f t="shared" si="46"/>
        <v>3747.698290100343</v>
      </c>
      <c r="I218" s="201">
        <f t="shared" si="47"/>
        <v>179.20535378625851</v>
      </c>
      <c r="J218" s="202">
        <f t="shared" si="48"/>
        <v>1211.78660230268</v>
      </c>
      <c r="K218" s="201">
        <f t="shared" si="49"/>
        <v>136.30220167944799</v>
      </c>
      <c r="L218" s="202">
        <f t="shared" si="50"/>
        <v>921.67548775642729</v>
      </c>
      <c r="M218" s="203">
        <f t="shared" si="51"/>
        <v>4669.3737778567702</v>
      </c>
      <c r="N218" s="203">
        <f t="shared" si="52"/>
        <v>26262.37377785677</v>
      </c>
      <c r="O218" s="203">
        <f t="shared" si="53"/>
        <v>3883.8174767608357</v>
      </c>
      <c r="P218" s="204">
        <f t="shared" si="56"/>
        <v>0.94336072558243755</v>
      </c>
      <c r="Q218" s="205">
        <v>753.5555821210919</v>
      </c>
      <c r="R218" s="204">
        <f t="shared" si="57"/>
        <v>-1.7562218481277585E-2</v>
      </c>
      <c r="S218" s="204">
        <f t="shared" si="58"/>
        <v>-1.0733680218725073E-2</v>
      </c>
      <c r="T218" s="206">
        <v>6762</v>
      </c>
      <c r="U218" s="207">
        <v>21979</v>
      </c>
      <c r="V218" s="207">
        <v>3227.9336172712588</v>
      </c>
      <c r="Y218" s="15"/>
      <c r="Z218" s="15"/>
    </row>
    <row r="219" spans="2:28">
      <c r="B219" s="199">
        <v>4202</v>
      </c>
      <c r="C219" s="199" t="s">
        <v>237</v>
      </c>
      <c r="D219" s="199">
        <v>84386</v>
      </c>
      <c r="E219" s="199">
        <f t="shared" si="54"/>
        <v>3532.1250680172448</v>
      </c>
      <c r="F219" s="200">
        <f t="shared" si="55"/>
        <v>0.85793631831320272</v>
      </c>
      <c r="G219" s="201">
        <f t="shared" si="45"/>
        <v>350.92583024856236</v>
      </c>
      <c r="H219" s="201">
        <f t="shared" si="46"/>
        <v>8383.9690104684032</v>
      </c>
      <c r="I219" s="201">
        <f t="shared" si="47"/>
        <v>60.611683499891654</v>
      </c>
      <c r="J219" s="202">
        <f t="shared" si="48"/>
        <v>1448.0737304959116</v>
      </c>
      <c r="K219" s="201">
        <f t="shared" si="49"/>
        <v>17.708531393081131</v>
      </c>
      <c r="L219" s="202">
        <f t="shared" si="50"/>
        <v>423.07452351210134</v>
      </c>
      <c r="M219" s="203">
        <f t="shared" si="51"/>
        <v>8807.0435339805044</v>
      </c>
      <c r="N219" s="203">
        <f t="shared" si="52"/>
        <v>93193.043533980497</v>
      </c>
      <c r="O219" s="203">
        <f t="shared" si="53"/>
        <v>3900.7594296588882</v>
      </c>
      <c r="P219" s="204">
        <f t="shared" si="56"/>
        <v>0.94747584506843874</v>
      </c>
      <c r="Q219" s="205">
        <v>586.29316954379465</v>
      </c>
      <c r="R219" s="204">
        <f t="shared" si="57"/>
        <v>3.1954312548151592E-2</v>
      </c>
      <c r="S219" s="204">
        <f t="shared" si="58"/>
        <v>1.696590074227439E-2</v>
      </c>
      <c r="T219" s="206">
        <v>23891</v>
      </c>
      <c r="U219" s="207">
        <v>81773</v>
      </c>
      <c r="V219" s="207">
        <v>3473.1991165477407</v>
      </c>
      <c r="Y219" s="15"/>
      <c r="Z219" s="15"/>
    </row>
    <row r="220" spans="2:28">
      <c r="B220" s="199">
        <v>4203</v>
      </c>
      <c r="C220" s="199" t="s">
        <v>238</v>
      </c>
      <c r="D220" s="199">
        <v>150462</v>
      </c>
      <c r="E220" s="199">
        <f t="shared" si="54"/>
        <v>3338.7773216465107</v>
      </c>
      <c r="F220" s="200">
        <f t="shared" si="55"/>
        <v>0.81097307367119487</v>
      </c>
      <c r="G220" s="201">
        <f t="shared" si="45"/>
        <v>466.93447807100279</v>
      </c>
      <c r="H220" s="201">
        <f t="shared" si="46"/>
        <v>21042.402254269742</v>
      </c>
      <c r="I220" s="201">
        <f t="shared" si="47"/>
        <v>128.28339472964856</v>
      </c>
      <c r="J220" s="202">
        <f t="shared" si="48"/>
        <v>5781.0911834916124</v>
      </c>
      <c r="K220" s="201">
        <f t="shared" si="49"/>
        <v>85.38024262283804</v>
      </c>
      <c r="L220" s="202">
        <f t="shared" si="50"/>
        <v>3847.6606337981966</v>
      </c>
      <c r="M220" s="203">
        <f t="shared" si="51"/>
        <v>24890.06288806794</v>
      </c>
      <c r="N220" s="203">
        <f t="shared" si="52"/>
        <v>175352.06288806794</v>
      </c>
      <c r="O220" s="203">
        <f t="shared" si="53"/>
        <v>3891.0920423403518</v>
      </c>
      <c r="P220" s="204">
        <f t="shared" si="56"/>
        <v>0.94512768283633841</v>
      </c>
      <c r="Q220" s="205">
        <v>5495.5312789540367</v>
      </c>
      <c r="R220" s="204">
        <f t="shared" si="57"/>
        <v>8.9859309826853181E-3</v>
      </c>
      <c r="S220" s="204">
        <f t="shared" si="58"/>
        <v>7.5082194228305432E-3</v>
      </c>
      <c r="T220" s="206">
        <v>45065</v>
      </c>
      <c r="U220" s="207">
        <v>149122</v>
      </c>
      <c r="V220" s="207">
        <v>3313.8958643525411</v>
      </c>
      <c r="Y220" s="15"/>
      <c r="Z220" s="15"/>
      <c r="AA220" s="15"/>
      <c r="AB220" s="15"/>
    </row>
    <row r="221" spans="2:28">
      <c r="B221" s="199">
        <v>4204</v>
      </c>
      <c r="C221" s="199" t="s">
        <v>239</v>
      </c>
      <c r="D221" s="199">
        <v>393201</v>
      </c>
      <c r="E221" s="199">
        <f t="shared" si="54"/>
        <v>3492.3881763598251</v>
      </c>
      <c r="F221" s="200">
        <f t="shared" si="55"/>
        <v>0.84828441701489599</v>
      </c>
      <c r="G221" s="201">
        <f t="shared" si="45"/>
        <v>374.76796524301415</v>
      </c>
      <c r="H221" s="201">
        <f t="shared" si="46"/>
        <v>42194.375670780479</v>
      </c>
      <c r="I221" s="201">
        <f t="shared" si="47"/>
        <v>74.519595579988518</v>
      </c>
      <c r="J221" s="202">
        <f t="shared" si="48"/>
        <v>8390.0122271597484</v>
      </c>
      <c r="K221" s="201">
        <f t="shared" si="49"/>
        <v>31.616443473177995</v>
      </c>
      <c r="L221" s="202">
        <f t="shared" si="50"/>
        <v>3559.6321377581644</v>
      </c>
      <c r="M221" s="203">
        <f t="shared" si="51"/>
        <v>45754.007808538641</v>
      </c>
      <c r="N221" s="203">
        <f t="shared" si="52"/>
        <v>438955.00780853862</v>
      </c>
      <c r="O221" s="203">
        <f t="shared" si="53"/>
        <v>3898.7725850760171</v>
      </c>
      <c r="P221" s="204">
        <f t="shared" si="56"/>
        <v>0.9469932500035233</v>
      </c>
      <c r="Q221" s="205">
        <v>15695.418719291629</v>
      </c>
      <c r="R221" s="204">
        <f t="shared" si="57"/>
        <v>4.8658691479873343E-3</v>
      </c>
      <c r="S221" s="204">
        <f t="shared" si="58"/>
        <v>-3.6576582708878983E-3</v>
      </c>
      <c r="T221" s="206">
        <v>112588</v>
      </c>
      <c r="U221" s="207">
        <v>391297</v>
      </c>
      <c r="V221" s="207">
        <v>3505.2090331711947</v>
      </c>
      <c r="Y221" s="15"/>
      <c r="Z221" s="16"/>
      <c r="AA221" s="16"/>
      <c r="AB221" s="15"/>
    </row>
    <row r="222" spans="2:28">
      <c r="B222" s="199">
        <v>4205</v>
      </c>
      <c r="C222" s="199" t="s">
        <v>240</v>
      </c>
      <c r="D222" s="199">
        <v>75989</v>
      </c>
      <c r="E222" s="199">
        <f t="shared" si="54"/>
        <v>3295.9878551290394</v>
      </c>
      <c r="F222" s="200">
        <f t="shared" si="55"/>
        <v>0.80057971651094206</v>
      </c>
      <c r="G222" s="201">
        <f t="shared" si="45"/>
        <v>492.60815798148559</v>
      </c>
      <c r="H222" s="201">
        <f t="shared" si="46"/>
        <v>11357.081082263152</v>
      </c>
      <c r="I222" s="201">
        <f t="shared" si="47"/>
        <v>143.25970801076352</v>
      </c>
      <c r="J222" s="202">
        <f t="shared" si="48"/>
        <v>3302.8525681881529</v>
      </c>
      <c r="K222" s="201">
        <f t="shared" si="49"/>
        <v>100.35655590395299</v>
      </c>
      <c r="L222" s="202">
        <f t="shared" si="50"/>
        <v>2313.7203963656366</v>
      </c>
      <c r="M222" s="203">
        <f t="shared" si="51"/>
        <v>13670.801478628789</v>
      </c>
      <c r="N222" s="203">
        <f t="shared" si="52"/>
        <v>89659.801478628797</v>
      </c>
      <c r="O222" s="203">
        <f t="shared" si="53"/>
        <v>3888.9525690144783</v>
      </c>
      <c r="P222" s="204">
        <f t="shared" si="56"/>
        <v>0.94460801497832581</v>
      </c>
      <c r="Q222" s="205">
        <v>1368.5723818103834</v>
      </c>
      <c r="R222" s="204">
        <f t="shared" si="57"/>
        <v>-3.6051807030229227E-2</v>
      </c>
      <c r="S222" s="204">
        <f t="shared" si="58"/>
        <v>-3.6428104307901291E-2</v>
      </c>
      <c r="T222" s="206">
        <v>23055</v>
      </c>
      <c r="U222" s="207">
        <v>78831</v>
      </c>
      <c r="V222" s="207">
        <v>3420.5935954178603</v>
      </c>
      <c r="Y222" s="15"/>
      <c r="Z222" s="16"/>
      <c r="AA222" s="16"/>
      <c r="AB222" s="15"/>
    </row>
    <row r="223" spans="2:28">
      <c r="B223" s="199">
        <v>4206</v>
      </c>
      <c r="C223" s="199" t="s">
        <v>241</v>
      </c>
      <c r="D223" s="199">
        <v>32069</v>
      </c>
      <c r="E223" s="199">
        <f t="shared" si="54"/>
        <v>3324.9351995852771</v>
      </c>
      <c r="F223" s="200">
        <f t="shared" si="55"/>
        <v>0.80761088829831873</v>
      </c>
      <c r="G223" s="201">
        <f t="shared" ref="G223:G286" si="59">($E$363-E223)*0.6</f>
        <v>475.23975130774295</v>
      </c>
      <c r="H223" s="201">
        <f t="shared" ref="H223:H286" si="60">G223*T223/1000</f>
        <v>4583.6874013631814</v>
      </c>
      <c r="I223" s="201">
        <f t="shared" ref="I223:I286" si="61">IF(E223&lt;E$363*0.9,(E$363*0.9-E223)*0.35,0)</f>
        <v>133.12813745108033</v>
      </c>
      <c r="J223" s="202">
        <f t="shared" ref="J223:J286" si="62">I223*T223/1000</f>
        <v>1284.0208857156697</v>
      </c>
      <c r="K223" s="201">
        <f t="shared" ref="K223:K286" si="63">I223+J$365</f>
        <v>90.224985344269811</v>
      </c>
      <c r="L223" s="202">
        <f t="shared" ref="L223:L286" si="64">K223*T223/1000</f>
        <v>870.21998364548233</v>
      </c>
      <c r="M223" s="203">
        <f t="shared" ref="M223:M286" si="65">H223+L223</f>
        <v>5453.9073850086634</v>
      </c>
      <c r="N223" s="203">
        <f t="shared" ref="N223:N286" si="66">D223+M223</f>
        <v>37522.907385008664</v>
      </c>
      <c r="O223" s="203">
        <f t="shared" ref="O223:O286" si="67">N223/T223*1000</f>
        <v>3890.3999362372901</v>
      </c>
      <c r="P223" s="204">
        <f t="shared" si="56"/>
        <v>0.94495957356769456</v>
      </c>
      <c r="Q223" s="205">
        <v>1394.6163249863939</v>
      </c>
      <c r="R223" s="204">
        <f t="shared" si="57"/>
        <v>-2.2256776121223208E-2</v>
      </c>
      <c r="S223" s="204">
        <f t="shared" si="58"/>
        <v>-1.7593615074211998E-2</v>
      </c>
      <c r="T223" s="206">
        <v>9645</v>
      </c>
      <c r="U223" s="207">
        <v>32799</v>
      </c>
      <c r="V223" s="207">
        <v>3384.4804457744299</v>
      </c>
      <c r="Y223" s="15"/>
      <c r="Z223" s="15"/>
      <c r="AA223" s="15"/>
      <c r="AB223" s="15"/>
    </row>
    <row r="224" spans="2:28">
      <c r="B224" s="199">
        <v>4207</v>
      </c>
      <c r="C224" s="199" t="s">
        <v>242</v>
      </c>
      <c r="D224" s="199">
        <v>34344</v>
      </c>
      <c r="E224" s="199">
        <f t="shared" si="54"/>
        <v>3804.5862412761717</v>
      </c>
      <c r="F224" s="200">
        <f t="shared" si="55"/>
        <v>0.92411583669596398</v>
      </c>
      <c r="G224" s="201">
        <f t="shared" si="59"/>
        <v>187.44912629320623</v>
      </c>
      <c r="H224" s="201">
        <f t="shared" si="60"/>
        <v>1692.1032630487728</v>
      </c>
      <c r="I224" s="201">
        <f t="shared" si="61"/>
        <v>0</v>
      </c>
      <c r="J224" s="202">
        <f t="shared" si="62"/>
        <v>0</v>
      </c>
      <c r="K224" s="201">
        <f t="shared" si="63"/>
        <v>-42.903152106810523</v>
      </c>
      <c r="L224" s="202">
        <f t="shared" si="64"/>
        <v>-387.2867540681786</v>
      </c>
      <c r="M224" s="203">
        <f t="shared" si="65"/>
        <v>1304.8165089805941</v>
      </c>
      <c r="N224" s="203">
        <f t="shared" si="66"/>
        <v>35648.816508980592</v>
      </c>
      <c r="O224" s="203">
        <f t="shared" si="67"/>
        <v>3949.1322154625668</v>
      </c>
      <c r="P224" s="204">
        <f t="shared" si="56"/>
        <v>0.95922536383116408</v>
      </c>
      <c r="Q224" s="205">
        <v>-195.67215682684514</v>
      </c>
      <c r="R224" s="204">
        <f t="shared" si="57"/>
        <v>3.4183539311070208E-3</v>
      </c>
      <c r="S224" s="204">
        <f t="shared" si="58"/>
        <v>3.5295113869540629E-3</v>
      </c>
      <c r="T224" s="206">
        <v>9027</v>
      </c>
      <c r="U224" s="207">
        <v>34227</v>
      </c>
      <c r="V224" s="207">
        <v>3791.2051395657954</v>
      </c>
      <c r="Y224" s="15"/>
      <c r="Z224" s="15"/>
      <c r="AA224" s="15"/>
      <c r="AB224" s="15"/>
    </row>
    <row r="225" spans="2:28">
      <c r="B225" s="199">
        <v>4211</v>
      </c>
      <c r="C225" s="199" t="s">
        <v>243</v>
      </c>
      <c r="D225" s="199">
        <v>7460</v>
      </c>
      <c r="E225" s="199">
        <f t="shared" si="54"/>
        <v>3069.9588477366256</v>
      </c>
      <c r="F225" s="200">
        <f t="shared" si="55"/>
        <v>0.74567834957177781</v>
      </c>
      <c r="G225" s="201">
        <f t="shared" si="59"/>
        <v>628.22556241693394</v>
      </c>
      <c r="H225" s="201">
        <f t="shared" si="60"/>
        <v>1526.5881166731494</v>
      </c>
      <c r="I225" s="201">
        <f t="shared" si="61"/>
        <v>222.36986059810837</v>
      </c>
      <c r="J225" s="202">
        <f t="shared" si="62"/>
        <v>540.35876125340337</v>
      </c>
      <c r="K225" s="201">
        <f t="shared" si="63"/>
        <v>179.46670849129785</v>
      </c>
      <c r="L225" s="202">
        <f t="shared" si="64"/>
        <v>436.10410163385382</v>
      </c>
      <c r="M225" s="203">
        <f t="shared" si="65"/>
        <v>1962.6922183070033</v>
      </c>
      <c r="N225" s="203">
        <f t="shared" si="66"/>
        <v>9422.6922183070037</v>
      </c>
      <c r="O225" s="203">
        <f t="shared" si="67"/>
        <v>3877.6511186448579</v>
      </c>
      <c r="P225" s="204">
        <f t="shared" si="56"/>
        <v>0.9418629466313676</v>
      </c>
      <c r="Q225" s="205">
        <v>29.46150022985239</v>
      </c>
      <c r="R225" s="204">
        <f t="shared" si="57"/>
        <v>3.3624747814391394E-3</v>
      </c>
      <c r="S225" s="204">
        <f t="shared" si="58"/>
        <v>2.5366620449935326E-3</v>
      </c>
      <c r="T225" s="206">
        <v>2430</v>
      </c>
      <c r="U225" s="207">
        <v>7435</v>
      </c>
      <c r="V225" s="207">
        <v>3062.1911037891268</v>
      </c>
      <c r="Y225" s="15"/>
      <c r="Z225" s="15"/>
      <c r="AA225" s="15"/>
      <c r="AB225" s="15"/>
    </row>
    <row r="226" spans="2:28">
      <c r="B226" s="199">
        <v>4212</v>
      </c>
      <c r="C226" s="199" t="s">
        <v>244</v>
      </c>
      <c r="D226" s="199">
        <v>6411</v>
      </c>
      <c r="E226" s="199">
        <f t="shared" si="54"/>
        <v>3012.687969924812</v>
      </c>
      <c r="F226" s="200">
        <f t="shared" si="55"/>
        <v>0.73176752673559364</v>
      </c>
      <c r="G226" s="201">
        <f t="shared" si="59"/>
        <v>662.58808910402206</v>
      </c>
      <c r="H226" s="201">
        <f t="shared" si="60"/>
        <v>1409.9874536133591</v>
      </c>
      <c r="I226" s="201">
        <f t="shared" si="61"/>
        <v>242.41466783224311</v>
      </c>
      <c r="J226" s="202">
        <f t="shared" si="62"/>
        <v>515.85841314701338</v>
      </c>
      <c r="K226" s="201">
        <f t="shared" si="63"/>
        <v>199.51151572543259</v>
      </c>
      <c r="L226" s="202">
        <f t="shared" si="64"/>
        <v>424.56050546372052</v>
      </c>
      <c r="M226" s="203">
        <f t="shared" si="65"/>
        <v>1834.5479590770797</v>
      </c>
      <c r="N226" s="203">
        <f t="shared" si="66"/>
        <v>8245.5479590770792</v>
      </c>
      <c r="O226" s="203">
        <f t="shared" si="67"/>
        <v>3874.7875747542662</v>
      </c>
      <c r="P226" s="204">
        <f t="shared" si="56"/>
        <v>0.94116740548955813</v>
      </c>
      <c r="Q226" s="205">
        <v>275.01200513955837</v>
      </c>
      <c r="R226" s="204">
        <f t="shared" si="57"/>
        <v>-0.10172341319882304</v>
      </c>
      <c r="S226" s="204">
        <f t="shared" si="58"/>
        <v>-0.11480920934113348</v>
      </c>
      <c r="T226" s="206">
        <v>2128</v>
      </c>
      <c r="U226" s="207">
        <v>7137</v>
      </c>
      <c r="V226" s="207">
        <v>3403.43347639485</v>
      </c>
      <c r="Y226" s="15"/>
      <c r="Z226" s="15"/>
    </row>
    <row r="227" spans="2:28">
      <c r="B227" s="199">
        <v>4213</v>
      </c>
      <c r="C227" s="199" t="s">
        <v>245</v>
      </c>
      <c r="D227" s="199">
        <v>19384</v>
      </c>
      <c r="E227" s="199">
        <f t="shared" si="54"/>
        <v>3194.9892863029504</v>
      </c>
      <c r="F227" s="200">
        <f t="shared" si="55"/>
        <v>0.77604764626287503</v>
      </c>
      <c r="G227" s="201">
        <f t="shared" si="59"/>
        <v>553.20729927713899</v>
      </c>
      <c r="H227" s="201">
        <f t="shared" si="60"/>
        <v>3356.3086847144023</v>
      </c>
      <c r="I227" s="201">
        <f t="shared" si="61"/>
        <v>178.60920709989466</v>
      </c>
      <c r="J227" s="202">
        <f t="shared" si="62"/>
        <v>1083.622059475061</v>
      </c>
      <c r="K227" s="201">
        <f t="shared" si="63"/>
        <v>135.70605499308414</v>
      </c>
      <c r="L227" s="202">
        <f t="shared" si="64"/>
        <v>823.32863564304148</v>
      </c>
      <c r="M227" s="203">
        <f t="shared" si="65"/>
        <v>4179.637320357444</v>
      </c>
      <c r="N227" s="203">
        <f t="shared" si="66"/>
        <v>23563.637320357444</v>
      </c>
      <c r="O227" s="203">
        <f t="shared" si="67"/>
        <v>3883.9026405731734</v>
      </c>
      <c r="P227" s="204">
        <f t="shared" si="56"/>
        <v>0.94338141146592225</v>
      </c>
      <c r="Q227" s="205">
        <v>808.38058514177737</v>
      </c>
      <c r="R227" s="204">
        <f t="shared" si="57"/>
        <v>-1.0060773198508758E-2</v>
      </c>
      <c r="S227" s="204">
        <f t="shared" si="58"/>
        <v>-1.2345122823565736E-2</v>
      </c>
      <c r="T227" s="206">
        <v>6067</v>
      </c>
      <c r="U227" s="207">
        <v>19581</v>
      </c>
      <c r="V227" s="207">
        <v>3234.9248306624813</v>
      </c>
      <c r="Y227" s="15"/>
      <c r="Z227" s="15"/>
    </row>
    <row r="228" spans="2:28">
      <c r="B228" s="199">
        <v>4214</v>
      </c>
      <c r="C228" s="199" t="s">
        <v>246</v>
      </c>
      <c r="D228" s="199">
        <v>21195</v>
      </c>
      <c r="E228" s="199">
        <f t="shared" si="54"/>
        <v>3530.146568954031</v>
      </c>
      <c r="F228" s="200">
        <f t="shared" si="55"/>
        <v>0.85745575033517452</v>
      </c>
      <c r="G228" s="201">
        <f t="shared" si="59"/>
        <v>352.11292968649065</v>
      </c>
      <c r="H228" s="201">
        <f t="shared" si="60"/>
        <v>2114.0860298376897</v>
      </c>
      <c r="I228" s="201">
        <f t="shared" si="61"/>
        <v>61.304158172016486</v>
      </c>
      <c r="J228" s="202">
        <f t="shared" si="62"/>
        <v>368.070165664787</v>
      </c>
      <c r="K228" s="201">
        <f t="shared" si="63"/>
        <v>18.401006065205962</v>
      </c>
      <c r="L228" s="202">
        <f t="shared" si="64"/>
        <v>110.4796404154966</v>
      </c>
      <c r="M228" s="203">
        <f t="shared" si="65"/>
        <v>2224.5656702531865</v>
      </c>
      <c r="N228" s="203">
        <f t="shared" si="66"/>
        <v>23419.565670253185</v>
      </c>
      <c r="O228" s="203">
        <f t="shared" si="67"/>
        <v>3900.6605047057274</v>
      </c>
      <c r="P228" s="204">
        <f t="shared" si="56"/>
        <v>0.94745181666953726</v>
      </c>
      <c r="Q228" s="205">
        <v>-1722.0643426419642</v>
      </c>
      <c r="R228" s="204">
        <f t="shared" si="57"/>
        <v>1.8908059560387616E-3</v>
      </c>
      <c r="S228" s="204">
        <f t="shared" si="58"/>
        <v>-6.9533334036663043E-3</v>
      </c>
      <c r="T228" s="206">
        <v>6004</v>
      </c>
      <c r="U228" s="207">
        <v>21155</v>
      </c>
      <c r="V228" s="207">
        <v>3554.864728617039</v>
      </c>
      <c r="Y228" s="15"/>
      <c r="Z228" s="15"/>
    </row>
    <row r="229" spans="2:28">
      <c r="B229" s="199">
        <v>4215</v>
      </c>
      <c r="C229" s="199" t="s">
        <v>247</v>
      </c>
      <c r="D229" s="199">
        <v>38299</v>
      </c>
      <c r="E229" s="199">
        <f t="shared" si="54"/>
        <v>3425.6708407871197</v>
      </c>
      <c r="F229" s="200">
        <f t="shared" si="55"/>
        <v>0.83207909468154939</v>
      </c>
      <c r="G229" s="201">
        <f t="shared" si="59"/>
        <v>414.79836658663743</v>
      </c>
      <c r="H229" s="201">
        <f t="shared" si="60"/>
        <v>4637.445738438606</v>
      </c>
      <c r="I229" s="201">
        <f t="shared" si="61"/>
        <v>97.870663030435423</v>
      </c>
      <c r="J229" s="202">
        <f t="shared" si="62"/>
        <v>1094.1940126802681</v>
      </c>
      <c r="K229" s="201">
        <f t="shared" si="63"/>
        <v>54.9675109236249</v>
      </c>
      <c r="L229" s="202">
        <f t="shared" si="64"/>
        <v>614.53677212612638</v>
      </c>
      <c r="M229" s="203">
        <f t="shared" si="65"/>
        <v>5251.9825105647324</v>
      </c>
      <c r="N229" s="203">
        <f t="shared" si="66"/>
        <v>43550.982510564732</v>
      </c>
      <c r="O229" s="203">
        <f t="shared" si="67"/>
        <v>3895.436718297382</v>
      </c>
      <c r="P229" s="204">
        <f t="shared" si="56"/>
        <v>0.94618298388685607</v>
      </c>
      <c r="Q229" s="205">
        <v>1703.0236924155406</v>
      </c>
      <c r="R229" s="204">
        <f t="shared" si="57"/>
        <v>1.3857658317209642E-3</v>
      </c>
      <c r="S229" s="204">
        <f t="shared" si="58"/>
        <v>-8.1085893720502979E-3</v>
      </c>
      <c r="T229" s="206">
        <v>11180</v>
      </c>
      <c r="U229" s="207">
        <v>38246</v>
      </c>
      <c r="V229" s="207">
        <v>3453.6752754199024</v>
      </c>
      <c r="Y229" s="15"/>
      <c r="Z229" s="15"/>
    </row>
    <row r="230" spans="2:28">
      <c r="B230" s="199">
        <v>4216</v>
      </c>
      <c r="C230" s="199" t="s">
        <v>248</v>
      </c>
      <c r="D230" s="199">
        <v>15440</v>
      </c>
      <c r="E230" s="199">
        <f t="shared" si="54"/>
        <v>2927.5692074326885</v>
      </c>
      <c r="F230" s="200">
        <f t="shared" si="55"/>
        <v>0.71109258564330058</v>
      </c>
      <c r="G230" s="201">
        <f t="shared" si="59"/>
        <v>713.6593465992961</v>
      </c>
      <c r="H230" s="201">
        <f t="shared" si="60"/>
        <v>3763.839393964688</v>
      </c>
      <c r="I230" s="201">
        <f t="shared" si="61"/>
        <v>272.20623470448635</v>
      </c>
      <c r="J230" s="202">
        <f t="shared" si="62"/>
        <v>1435.615681831461</v>
      </c>
      <c r="K230" s="201">
        <f t="shared" si="63"/>
        <v>229.30308259767583</v>
      </c>
      <c r="L230" s="202">
        <f t="shared" si="64"/>
        <v>1209.3444576201423</v>
      </c>
      <c r="M230" s="203">
        <f t="shared" si="65"/>
        <v>4973.1838515848303</v>
      </c>
      <c r="N230" s="203">
        <f t="shared" si="66"/>
        <v>20413.183851584829</v>
      </c>
      <c r="O230" s="203">
        <f t="shared" si="67"/>
        <v>3870.5316366296602</v>
      </c>
      <c r="P230" s="204">
        <f t="shared" si="56"/>
        <v>0.94013365843494356</v>
      </c>
      <c r="Q230" s="205">
        <v>526.29681160997734</v>
      </c>
      <c r="R230" s="204">
        <f t="shared" si="57"/>
        <v>-3.9143692824693509E-2</v>
      </c>
      <c r="S230" s="204">
        <f t="shared" si="58"/>
        <v>-4.7888687656778173E-2</v>
      </c>
      <c r="T230" s="206">
        <v>5274</v>
      </c>
      <c r="U230" s="207">
        <v>16069</v>
      </c>
      <c r="V230" s="207">
        <v>3074.8182166092611</v>
      </c>
      <c r="Y230" s="15"/>
      <c r="Z230" s="15"/>
    </row>
    <row r="231" spans="2:28">
      <c r="B231" s="199">
        <v>4217</v>
      </c>
      <c r="C231" s="199" t="s">
        <v>249</v>
      </c>
      <c r="D231" s="199">
        <v>6913</v>
      </c>
      <c r="E231" s="199">
        <f t="shared" si="54"/>
        <v>3794.1822173435785</v>
      </c>
      <c r="F231" s="200">
        <f t="shared" si="55"/>
        <v>0.92158874894666698</v>
      </c>
      <c r="G231" s="201">
        <f t="shared" si="59"/>
        <v>193.69154065276214</v>
      </c>
      <c r="H231" s="201">
        <f t="shared" si="60"/>
        <v>352.90598706933264</v>
      </c>
      <c r="I231" s="201">
        <f t="shared" si="61"/>
        <v>0</v>
      </c>
      <c r="J231" s="202">
        <f t="shared" si="62"/>
        <v>0</v>
      </c>
      <c r="K231" s="201">
        <f t="shared" si="63"/>
        <v>-42.903152106810523</v>
      </c>
      <c r="L231" s="202">
        <f t="shared" si="64"/>
        <v>-78.169543138608773</v>
      </c>
      <c r="M231" s="203">
        <f t="shared" si="65"/>
        <v>274.73644393072385</v>
      </c>
      <c r="N231" s="203">
        <f t="shared" si="66"/>
        <v>7187.7364439307239</v>
      </c>
      <c r="O231" s="203">
        <f t="shared" si="67"/>
        <v>3944.9706058895304</v>
      </c>
      <c r="P231" s="204">
        <f t="shared" si="56"/>
        <v>0.95821452873144541</v>
      </c>
      <c r="Q231" s="205">
        <v>-1212.3697158785635</v>
      </c>
      <c r="R231" s="204">
        <f t="shared" si="57"/>
        <v>-5.6632096069868992E-2</v>
      </c>
      <c r="S231" s="204">
        <f t="shared" si="58"/>
        <v>-4.938338550179993E-2</v>
      </c>
      <c r="T231" s="206">
        <v>1822</v>
      </c>
      <c r="U231" s="207">
        <v>7328</v>
      </c>
      <c r="V231" s="207">
        <v>3991.2854030501089</v>
      </c>
      <c r="Y231" s="15"/>
      <c r="Z231" s="15"/>
    </row>
    <row r="232" spans="2:28">
      <c r="B232" s="199">
        <v>4218</v>
      </c>
      <c r="C232" s="199" t="s">
        <v>250</v>
      </c>
      <c r="D232" s="199">
        <v>6166</v>
      </c>
      <c r="E232" s="199">
        <f t="shared" si="54"/>
        <v>4618.7265917602999</v>
      </c>
      <c r="F232" s="200">
        <f t="shared" si="55"/>
        <v>1.1218666415044316</v>
      </c>
      <c r="G232" s="201">
        <f t="shared" si="59"/>
        <v>-301.0350839972707</v>
      </c>
      <c r="H232" s="201">
        <f t="shared" si="60"/>
        <v>-401.88183713635641</v>
      </c>
      <c r="I232" s="201">
        <f t="shared" si="61"/>
        <v>0</v>
      </c>
      <c r="J232" s="202">
        <f t="shared" si="62"/>
        <v>0</v>
      </c>
      <c r="K232" s="201">
        <f t="shared" si="63"/>
        <v>-42.903152106810523</v>
      </c>
      <c r="L232" s="202">
        <f t="shared" si="64"/>
        <v>-57.275708062592052</v>
      </c>
      <c r="M232" s="203">
        <f t="shared" si="65"/>
        <v>-459.15754519894847</v>
      </c>
      <c r="N232" s="203">
        <f t="shared" si="66"/>
        <v>5706.8424548010516</v>
      </c>
      <c r="O232" s="203">
        <f t="shared" si="67"/>
        <v>4274.7883556562183</v>
      </c>
      <c r="P232" s="204">
        <f t="shared" si="56"/>
        <v>1.0383256857545511</v>
      </c>
      <c r="Q232" s="205">
        <v>-1809.9238038956546</v>
      </c>
      <c r="R232" s="204">
        <f t="shared" si="57"/>
        <v>2.1368229252940203E-2</v>
      </c>
      <c r="S232" s="204">
        <f t="shared" si="58"/>
        <v>1.8307949914354683E-2</v>
      </c>
      <c r="T232" s="206">
        <v>1335</v>
      </c>
      <c r="U232" s="207">
        <v>6037</v>
      </c>
      <c r="V232" s="207">
        <v>4535.6874530428249</v>
      </c>
      <c r="Y232" s="15"/>
      <c r="Z232" s="15"/>
    </row>
    <row r="233" spans="2:28">
      <c r="B233" s="199">
        <v>4219</v>
      </c>
      <c r="C233" s="199" t="s">
        <v>251</v>
      </c>
      <c r="D233" s="199">
        <v>12394</v>
      </c>
      <c r="E233" s="199">
        <f t="shared" si="54"/>
        <v>3424.7029566178503</v>
      </c>
      <c r="F233" s="200">
        <f t="shared" si="55"/>
        <v>0.83184400023705884</v>
      </c>
      <c r="G233" s="201">
        <f t="shared" si="59"/>
        <v>415.37909708819905</v>
      </c>
      <c r="H233" s="201">
        <f t="shared" si="60"/>
        <v>1503.2569523621924</v>
      </c>
      <c r="I233" s="201">
        <f t="shared" si="61"/>
        <v>98.20942248967971</v>
      </c>
      <c r="J233" s="202">
        <f t="shared" si="62"/>
        <v>355.4198999901509</v>
      </c>
      <c r="K233" s="201">
        <f t="shared" si="63"/>
        <v>55.306270382869187</v>
      </c>
      <c r="L233" s="202">
        <f t="shared" si="64"/>
        <v>200.1533925156036</v>
      </c>
      <c r="M233" s="203">
        <f t="shared" si="65"/>
        <v>1703.410344877796</v>
      </c>
      <c r="N233" s="203">
        <f t="shared" si="66"/>
        <v>14097.410344877797</v>
      </c>
      <c r="O233" s="203">
        <f t="shared" si="67"/>
        <v>3895.388324088919</v>
      </c>
      <c r="P233" s="204">
        <f t="shared" si="56"/>
        <v>0.9461712291646317</v>
      </c>
      <c r="Q233" s="205">
        <v>-35.808037312002625</v>
      </c>
      <c r="R233" s="204">
        <f t="shared" si="57"/>
        <v>4.6613747677757132E-2</v>
      </c>
      <c r="S233" s="204">
        <f t="shared" si="58"/>
        <v>5.0951743316101028E-2</v>
      </c>
      <c r="T233" s="206">
        <v>3619</v>
      </c>
      <c r="U233" s="207">
        <v>11842</v>
      </c>
      <c r="V233" s="207">
        <v>3258.6681342872866</v>
      </c>
      <c r="Y233" s="15"/>
      <c r="Z233" s="15"/>
    </row>
    <row r="234" spans="2:28">
      <c r="B234" s="199">
        <v>4220</v>
      </c>
      <c r="C234" s="199" t="s">
        <v>252</v>
      </c>
      <c r="D234" s="199">
        <v>5369</v>
      </c>
      <c r="E234" s="199">
        <f t="shared" si="54"/>
        <v>4701.4010507880912</v>
      </c>
      <c r="F234" s="200">
        <f t="shared" si="55"/>
        <v>1.1419478729531964</v>
      </c>
      <c r="G234" s="201">
        <f t="shared" si="59"/>
        <v>-350.63975941394546</v>
      </c>
      <c r="H234" s="201">
        <f t="shared" si="60"/>
        <v>-400.4306052507257</v>
      </c>
      <c r="I234" s="201">
        <f t="shared" si="61"/>
        <v>0</v>
      </c>
      <c r="J234" s="202">
        <f t="shared" si="62"/>
        <v>0</v>
      </c>
      <c r="K234" s="201">
        <f t="shared" si="63"/>
        <v>-42.903152106810523</v>
      </c>
      <c r="L234" s="202">
        <f t="shared" si="64"/>
        <v>-48.995399705977619</v>
      </c>
      <c r="M234" s="203">
        <f t="shared" si="65"/>
        <v>-449.42600495670331</v>
      </c>
      <c r="N234" s="203">
        <f t="shared" si="66"/>
        <v>4919.5739950432962</v>
      </c>
      <c r="O234" s="203">
        <f t="shared" si="67"/>
        <v>4307.858139267335</v>
      </c>
      <c r="P234" s="204">
        <f t="shared" si="56"/>
        <v>1.0463581783340572</v>
      </c>
      <c r="Q234" s="205">
        <v>-1225.5270667032496</v>
      </c>
      <c r="R234" s="204">
        <f t="shared" si="57"/>
        <v>-1.7746066593487011E-2</v>
      </c>
      <c r="S234" s="204">
        <f t="shared" si="58"/>
        <v>-5.4372099967753447E-4</v>
      </c>
      <c r="T234" s="206">
        <v>1142</v>
      </c>
      <c r="U234" s="207">
        <v>5466</v>
      </c>
      <c r="V234" s="207">
        <v>4703.9586919104986</v>
      </c>
      <c r="Y234" s="15"/>
      <c r="Z234" s="15"/>
    </row>
    <row r="235" spans="2:28">
      <c r="B235" s="199">
        <v>4221</v>
      </c>
      <c r="C235" s="199" t="s">
        <v>253</v>
      </c>
      <c r="D235" s="199">
        <v>11886</v>
      </c>
      <c r="E235" s="199">
        <f t="shared" si="54"/>
        <v>10167.664670658683</v>
      </c>
      <c r="F235" s="200">
        <f t="shared" si="55"/>
        <v>2.4696772128414182</v>
      </c>
      <c r="G235" s="201">
        <f t="shared" si="59"/>
        <v>-3630.3979313363006</v>
      </c>
      <c r="H235" s="201">
        <f t="shared" si="60"/>
        <v>-4243.9351817321358</v>
      </c>
      <c r="I235" s="201">
        <f t="shared" si="61"/>
        <v>0</v>
      </c>
      <c r="J235" s="202">
        <f t="shared" si="62"/>
        <v>0</v>
      </c>
      <c r="K235" s="201">
        <f t="shared" si="63"/>
        <v>-42.903152106810523</v>
      </c>
      <c r="L235" s="202">
        <f t="shared" si="64"/>
        <v>-50.153784812861502</v>
      </c>
      <c r="M235" s="203">
        <f t="shared" si="65"/>
        <v>-4294.0889665449977</v>
      </c>
      <c r="N235" s="203">
        <f t="shared" si="66"/>
        <v>7591.9110334550023</v>
      </c>
      <c r="O235" s="203">
        <f t="shared" si="67"/>
        <v>6494.363587215571</v>
      </c>
      <c r="P235" s="204">
        <f t="shared" si="56"/>
        <v>1.5774499142893457</v>
      </c>
      <c r="Q235" s="205">
        <v>-4351.3301153573266</v>
      </c>
      <c r="R235" s="204">
        <f t="shared" si="57"/>
        <v>-1.3443118803562427E-3</v>
      </c>
      <c r="S235" s="204">
        <f t="shared" si="58"/>
        <v>-5.6157220091826582E-3</v>
      </c>
      <c r="T235" s="206">
        <v>1169</v>
      </c>
      <c r="U235" s="207">
        <v>11902</v>
      </c>
      <c r="V235" s="207">
        <v>10225.085910652921</v>
      </c>
      <c r="Y235" s="15"/>
      <c r="Z235" s="15"/>
    </row>
    <row r="236" spans="2:28">
      <c r="B236" s="199">
        <v>4222</v>
      </c>
      <c r="C236" s="199" t="s">
        <v>254</v>
      </c>
      <c r="D236" s="199">
        <v>24746</v>
      </c>
      <c r="E236" s="199">
        <f t="shared" si="54"/>
        <v>26608.602150537634</v>
      </c>
      <c r="F236" s="200">
        <f t="shared" si="55"/>
        <v>6.4631024453807848</v>
      </c>
      <c r="G236" s="201">
        <f t="shared" si="59"/>
        <v>-13494.960419263671</v>
      </c>
      <c r="H236" s="201">
        <f t="shared" si="60"/>
        <v>-12550.313189915214</v>
      </c>
      <c r="I236" s="201">
        <f t="shared" si="61"/>
        <v>0</v>
      </c>
      <c r="J236" s="202">
        <f t="shared" si="62"/>
        <v>0</v>
      </c>
      <c r="K236" s="201">
        <f t="shared" si="63"/>
        <v>-42.903152106810523</v>
      </c>
      <c r="L236" s="202">
        <f t="shared" si="64"/>
        <v>-39.899931459333786</v>
      </c>
      <c r="M236" s="203">
        <f t="shared" si="65"/>
        <v>-12590.213121374547</v>
      </c>
      <c r="N236" s="203">
        <f t="shared" si="66"/>
        <v>12155.786878625453</v>
      </c>
      <c r="O236" s="203">
        <f t="shared" si="67"/>
        <v>13070.738579167153</v>
      </c>
      <c r="P236" s="204">
        <f t="shared" si="56"/>
        <v>3.174820007305093</v>
      </c>
      <c r="Q236" s="205">
        <v>-11569.821392029351</v>
      </c>
      <c r="R236" s="204">
        <f t="shared" si="57"/>
        <v>-1.3317384370015948E-2</v>
      </c>
      <c r="S236" s="204">
        <f t="shared" si="58"/>
        <v>2.3815832347241501E-2</v>
      </c>
      <c r="T236" s="206">
        <v>930</v>
      </c>
      <c r="U236" s="207">
        <v>25080</v>
      </c>
      <c r="V236" s="207">
        <v>25989.637305699482</v>
      </c>
      <c r="Y236" s="15"/>
      <c r="Z236" s="15"/>
    </row>
    <row r="237" spans="2:28">
      <c r="B237" s="199">
        <v>4223</v>
      </c>
      <c r="C237" s="199" t="s">
        <v>255</v>
      </c>
      <c r="D237" s="199">
        <v>49250</v>
      </c>
      <c r="E237" s="199">
        <f t="shared" si="54"/>
        <v>3297.6230331436223</v>
      </c>
      <c r="F237" s="200">
        <f t="shared" si="55"/>
        <v>0.80097689344511136</v>
      </c>
      <c r="G237" s="201">
        <f t="shared" si="59"/>
        <v>491.62705117273589</v>
      </c>
      <c r="H237" s="201">
        <f t="shared" si="60"/>
        <v>7342.4500092648113</v>
      </c>
      <c r="I237" s="201">
        <f t="shared" si="61"/>
        <v>142.68739570565953</v>
      </c>
      <c r="J237" s="202">
        <f t="shared" si="62"/>
        <v>2131.0362548640251</v>
      </c>
      <c r="K237" s="201">
        <f t="shared" si="63"/>
        <v>99.784243598849002</v>
      </c>
      <c r="L237" s="202">
        <f t="shared" si="64"/>
        <v>1490.2776781488099</v>
      </c>
      <c r="M237" s="203">
        <f t="shared" si="65"/>
        <v>8832.7276874136205</v>
      </c>
      <c r="N237" s="203">
        <f t="shared" si="66"/>
        <v>58082.727687413622</v>
      </c>
      <c r="O237" s="203">
        <f t="shared" si="67"/>
        <v>3889.0343279152075</v>
      </c>
      <c r="P237" s="204">
        <f t="shared" si="56"/>
        <v>0.94462787382503421</v>
      </c>
      <c r="Q237" s="205">
        <v>-1816.1905325379248</v>
      </c>
      <c r="R237" s="204">
        <f t="shared" si="57"/>
        <v>-8.3160501782010756E-3</v>
      </c>
      <c r="S237" s="204">
        <f t="shared" si="58"/>
        <v>-1.9006449637277725E-2</v>
      </c>
      <c r="T237" s="206">
        <v>14935</v>
      </c>
      <c r="U237" s="207">
        <v>49663</v>
      </c>
      <c r="V237" s="207">
        <v>3361.5134696087721</v>
      </c>
      <c r="Y237" s="15"/>
      <c r="Z237" s="15"/>
    </row>
    <row r="238" spans="2:28">
      <c r="B238" s="199">
        <v>4224</v>
      </c>
      <c r="C238" s="199" t="s">
        <v>256</v>
      </c>
      <c r="D238" s="199">
        <v>10981</v>
      </c>
      <c r="E238" s="199">
        <f t="shared" si="54"/>
        <v>11845.738942826321</v>
      </c>
      <c r="F238" s="200">
        <f t="shared" si="55"/>
        <v>2.8772734432115317</v>
      </c>
      <c r="G238" s="201">
        <f t="shared" si="59"/>
        <v>-4637.2424946368837</v>
      </c>
      <c r="H238" s="201">
        <f t="shared" si="60"/>
        <v>-4298.7237925283907</v>
      </c>
      <c r="I238" s="201">
        <f t="shared" si="61"/>
        <v>0</v>
      </c>
      <c r="J238" s="202">
        <f t="shared" si="62"/>
        <v>0</v>
      </c>
      <c r="K238" s="201">
        <f t="shared" si="63"/>
        <v>-42.903152106810523</v>
      </c>
      <c r="L238" s="202">
        <f t="shared" si="64"/>
        <v>-39.771222003013357</v>
      </c>
      <c r="M238" s="203">
        <f t="shared" si="65"/>
        <v>-4338.4950145314042</v>
      </c>
      <c r="N238" s="203">
        <f t="shared" si="66"/>
        <v>6642.5049854685958</v>
      </c>
      <c r="O238" s="203">
        <f t="shared" si="67"/>
        <v>7165.5932960826276</v>
      </c>
      <c r="P238" s="204">
        <f t="shared" si="56"/>
        <v>1.7404884064373916</v>
      </c>
      <c r="Q238" s="205">
        <v>-4550.5382143904653</v>
      </c>
      <c r="R238" s="204">
        <f t="shared" si="57"/>
        <v>1.8216595318335004E-4</v>
      </c>
      <c r="S238" s="204">
        <f t="shared" si="58"/>
        <v>5.5768917673860484E-3</v>
      </c>
      <c r="T238" s="206">
        <v>927</v>
      </c>
      <c r="U238" s="207">
        <v>10979</v>
      </c>
      <c r="V238" s="207">
        <v>11780.042918454936</v>
      </c>
      <c r="Y238" s="15"/>
      <c r="Z238" s="15"/>
    </row>
    <row r="239" spans="2:28">
      <c r="B239" s="199">
        <v>4225</v>
      </c>
      <c r="C239" s="199" t="s">
        <v>257</v>
      </c>
      <c r="D239" s="199">
        <v>32218</v>
      </c>
      <c r="E239" s="199">
        <f t="shared" si="54"/>
        <v>3078.9373088685015</v>
      </c>
      <c r="F239" s="200">
        <f t="shared" si="55"/>
        <v>0.74785917492174869</v>
      </c>
      <c r="G239" s="201">
        <f t="shared" si="59"/>
        <v>622.83848573780836</v>
      </c>
      <c r="H239" s="201">
        <f t="shared" si="60"/>
        <v>6517.3819147604263</v>
      </c>
      <c r="I239" s="201">
        <f t="shared" si="61"/>
        <v>219.22739920195178</v>
      </c>
      <c r="J239" s="202">
        <f t="shared" si="62"/>
        <v>2293.9955052492237</v>
      </c>
      <c r="K239" s="201">
        <f t="shared" si="63"/>
        <v>176.32424709514126</v>
      </c>
      <c r="L239" s="202">
        <f t="shared" si="64"/>
        <v>1845.0569216035581</v>
      </c>
      <c r="M239" s="203">
        <f t="shared" si="65"/>
        <v>8362.4388363639846</v>
      </c>
      <c r="N239" s="203">
        <f t="shared" si="66"/>
        <v>40580.438836363988</v>
      </c>
      <c r="O239" s="203">
        <f t="shared" si="67"/>
        <v>3878.1000417014516</v>
      </c>
      <c r="P239" s="204">
        <f t="shared" si="56"/>
        <v>0.94197198789886616</v>
      </c>
      <c r="Q239" s="205">
        <v>1376.7003861749681</v>
      </c>
      <c r="R239" s="204">
        <f t="shared" si="57"/>
        <v>9.5888693908247682E-3</v>
      </c>
      <c r="S239" s="204">
        <f t="shared" si="58"/>
        <v>3.7139835235034874E-5</v>
      </c>
      <c r="T239" s="206">
        <v>10464</v>
      </c>
      <c r="U239" s="207">
        <v>31912</v>
      </c>
      <c r="V239" s="207">
        <v>3078.8229618909791</v>
      </c>
      <c r="Y239" s="15"/>
      <c r="Z239" s="16"/>
      <c r="AA239" s="16"/>
      <c r="AB239" s="15"/>
    </row>
    <row r="240" spans="2:28">
      <c r="B240" s="199">
        <v>4226</v>
      </c>
      <c r="C240" s="199" t="s">
        <v>258</v>
      </c>
      <c r="D240" s="199">
        <v>5558</v>
      </c>
      <c r="E240" s="199">
        <f t="shared" si="54"/>
        <v>3288.7573964497042</v>
      </c>
      <c r="F240" s="200">
        <f t="shared" si="55"/>
        <v>0.79882347261254949</v>
      </c>
      <c r="G240" s="201">
        <f t="shared" si="59"/>
        <v>496.94643318908675</v>
      </c>
      <c r="H240" s="201">
        <f t="shared" si="60"/>
        <v>839.83947208955658</v>
      </c>
      <c r="I240" s="201">
        <f t="shared" si="61"/>
        <v>145.79036854853086</v>
      </c>
      <c r="J240" s="202">
        <f t="shared" si="62"/>
        <v>246.38572284701718</v>
      </c>
      <c r="K240" s="201">
        <f t="shared" si="63"/>
        <v>102.88721644172034</v>
      </c>
      <c r="L240" s="202">
        <f t="shared" si="64"/>
        <v>173.87939578650739</v>
      </c>
      <c r="M240" s="203">
        <f t="shared" si="65"/>
        <v>1013.718867876064</v>
      </c>
      <c r="N240" s="203">
        <f t="shared" si="66"/>
        <v>6571.718867876064</v>
      </c>
      <c r="O240" s="203">
        <f t="shared" si="67"/>
        <v>3888.5910460805112</v>
      </c>
      <c r="P240" s="204">
        <f t="shared" si="56"/>
        <v>0.94452020278340609</v>
      </c>
      <c r="Q240" s="205">
        <v>168.8186976907208</v>
      </c>
      <c r="R240" s="204">
        <f t="shared" si="57"/>
        <v>-1.5586255756287637E-2</v>
      </c>
      <c r="S240" s="204">
        <f t="shared" si="58"/>
        <v>-2.1411189154179437E-2</v>
      </c>
      <c r="T240" s="206">
        <v>1690</v>
      </c>
      <c r="U240" s="207">
        <v>5646</v>
      </c>
      <c r="V240" s="207">
        <v>3360.7142857142858</v>
      </c>
      <c r="Y240" s="15"/>
      <c r="Z240" s="15"/>
      <c r="AA240" s="15"/>
      <c r="AB240" s="15"/>
    </row>
    <row r="241" spans="2:28">
      <c r="B241" s="199">
        <v>4227</v>
      </c>
      <c r="C241" s="199" t="s">
        <v>259</v>
      </c>
      <c r="D241" s="199">
        <v>32181</v>
      </c>
      <c r="E241" s="199">
        <f t="shared" si="54"/>
        <v>5434.143870314083</v>
      </c>
      <c r="F241" s="200">
        <f t="shared" si="55"/>
        <v>1.3199276060455627</v>
      </c>
      <c r="G241" s="201">
        <f t="shared" si="59"/>
        <v>-790.28545112954055</v>
      </c>
      <c r="H241" s="201">
        <f t="shared" si="60"/>
        <v>-4680.0704415891396</v>
      </c>
      <c r="I241" s="201">
        <f t="shared" si="61"/>
        <v>0</v>
      </c>
      <c r="J241" s="202">
        <f t="shared" si="62"/>
        <v>0</v>
      </c>
      <c r="K241" s="201">
        <f t="shared" si="63"/>
        <v>-42.903152106810523</v>
      </c>
      <c r="L241" s="202">
        <f t="shared" si="64"/>
        <v>-254.07246677653191</v>
      </c>
      <c r="M241" s="203">
        <f t="shared" si="65"/>
        <v>-4934.1429083656712</v>
      </c>
      <c r="N241" s="203">
        <f t="shared" si="66"/>
        <v>27246.857091634331</v>
      </c>
      <c r="O241" s="203">
        <f t="shared" si="67"/>
        <v>4600.9552670777321</v>
      </c>
      <c r="P241" s="204">
        <f t="shared" si="56"/>
        <v>1.1175500715710038</v>
      </c>
      <c r="Q241" s="205">
        <v>-7438.6548064944309</v>
      </c>
      <c r="R241" s="204">
        <f t="shared" si="57"/>
        <v>-2.2091892548924272E-2</v>
      </c>
      <c r="S241" s="204">
        <f t="shared" si="58"/>
        <v>-1.1358352024722887E-2</v>
      </c>
      <c r="T241" s="206">
        <v>5922</v>
      </c>
      <c r="U241" s="207">
        <v>32908</v>
      </c>
      <c r="V241" s="207">
        <v>5496.5759144813755</v>
      </c>
      <c r="Y241" s="15"/>
      <c r="Z241" s="15"/>
      <c r="AA241" s="15"/>
      <c r="AB241" s="15"/>
    </row>
    <row r="242" spans="2:28">
      <c r="B242" s="199">
        <v>4228</v>
      </c>
      <c r="C242" s="199" t="s">
        <v>260</v>
      </c>
      <c r="D242" s="199">
        <v>28527</v>
      </c>
      <c r="E242" s="199">
        <f t="shared" si="54"/>
        <v>16098.758465011286</v>
      </c>
      <c r="F242" s="200">
        <f t="shared" si="55"/>
        <v>3.9103115832301145</v>
      </c>
      <c r="G242" s="201">
        <f t="shared" si="59"/>
        <v>-7189.0542079478619</v>
      </c>
      <c r="H242" s="201">
        <f t="shared" si="60"/>
        <v>-12739.004056483611</v>
      </c>
      <c r="I242" s="201">
        <f t="shared" si="61"/>
        <v>0</v>
      </c>
      <c r="J242" s="202">
        <f t="shared" si="62"/>
        <v>0</v>
      </c>
      <c r="K242" s="201">
        <f t="shared" si="63"/>
        <v>-42.903152106810523</v>
      </c>
      <c r="L242" s="202">
        <f t="shared" si="64"/>
        <v>-76.024385533268244</v>
      </c>
      <c r="M242" s="203">
        <f t="shared" si="65"/>
        <v>-12815.028442016879</v>
      </c>
      <c r="N242" s="203">
        <f t="shared" si="66"/>
        <v>15711.971557983121</v>
      </c>
      <c r="O242" s="203">
        <f t="shared" si="67"/>
        <v>8866.8011049566139</v>
      </c>
      <c r="P242" s="204">
        <f t="shared" si="56"/>
        <v>2.1537036624448249</v>
      </c>
      <c r="Q242" s="205">
        <v>-12078.627856640871</v>
      </c>
      <c r="R242" s="204">
        <f t="shared" si="57"/>
        <v>-1.921886818400605E-2</v>
      </c>
      <c r="S242" s="204">
        <f t="shared" si="58"/>
        <v>8.4555429846167266E-3</v>
      </c>
      <c r="T242" s="206">
        <v>1772</v>
      </c>
      <c r="U242" s="207">
        <v>29086</v>
      </c>
      <c r="V242" s="207">
        <v>15963.77607025247</v>
      </c>
      <c r="Y242" s="15"/>
      <c r="Z242" s="15"/>
      <c r="AA242" s="15"/>
      <c r="AB242" s="15"/>
    </row>
    <row r="243" spans="2:28" ht="30.6" customHeight="1">
      <c r="B243" s="199">
        <v>4601</v>
      </c>
      <c r="C243" s="199" t="s">
        <v>261</v>
      </c>
      <c r="D243" s="199">
        <v>1199929</v>
      </c>
      <c r="E243" s="199">
        <f t="shared" si="54"/>
        <v>4201.4173619840267</v>
      </c>
      <c r="F243" s="200">
        <f t="shared" si="55"/>
        <v>1.0205042216302818</v>
      </c>
      <c r="G243" s="201">
        <f t="shared" si="59"/>
        <v>-50.64954613150676</v>
      </c>
      <c r="H243" s="201">
        <f t="shared" si="60"/>
        <v>-14465.561024704462</v>
      </c>
      <c r="I243" s="201">
        <f t="shared" si="61"/>
        <v>0</v>
      </c>
      <c r="J243" s="202">
        <f t="shared" si="62"/>
        <v>0</v>
      </c>
      <c r="K243" s="201">
        <f t="shared" si="63"/>
        <v>-42.903152106810523</v>
      </c>
      <c r="L243" s="202">
        <f t="shared" si="64"/>
        <v>-12253.183144857192</v>
      </c>
      <c r="M243" s="203">
        <f t="shared" si="65"/>
        <v>-26718.744169561654</v>
      </c>
      <c r="N243" s="203">
        <f t="shared" si="66"/>
        <v>1173210.2558304383</v>
      </c>
      <c r="O243" s="203">
        <f t="shared" si="67"/>
        <v>4107.8646637457095</v>
      </c>
      <c r="P243" s="204">
        <f t="shared" si="56"/>
        <v>0.9977807178048913</v>
      </c>
      <c r="Q243" s="205">
        <v>24166.585392499841</v>
      </c>
      <c r="R243" s="204">
        <f t="shared" si="57"/>
        <v>1.9838441732079344E-4</v>
      </c>
      <c r="S243" s="204">
        <f t="shared" si="58"/>
        <v>-5.6570982271580295E-3</v>
      </c>
      <c r="T243" s="206">
        <v>285601</v>
      </c>
      <c r="U243" s="207">
        <v>1199691</v>
      </c>
      <c r="V243" s="207">
        <v>4225.3204146106955</v>
      </c>
      <c r="Y243" s="15"/>
      <c r="Z243" s="15"/>
      <c r="AA243" s="15"/>
      <c r="AB243" s="15"/>
    </row>
    <row r="244" spans="2:28">
      <c r="B244" s="199">
        <v>4602</v>
      </c>
      <c r="C244" s="199" t="s">
        <v>262</v>
      </c>
      <c r="D244" s="199">
        <v>75489</v>
      </c>
      <c r="E244" s="199">
        <f t="shared" si="54"/>
        <v>4399.1258741258744</v>
      </c>
      <c r="F244" s="200">
        <f t="shared" si="55"/>
        <v>1.0685266754618428</v>
      </c>
      <c r="G244" s="201">
        <f t="shared" si="59"/>
        <v>-169.27465341661537</v>
      </c>
      <c r="H244" s="201">
        <f t="shared" si="60"/>
        <v>-2904.7530526291198</v>
      </c>
      <c r="I244" s="201">
        <f t="shared" si="61"/>
        <v>0</v>
      </c>
      <c r="J244" s="202">
        <f t="shared" si="62"/>
        <v>0</v>
      </c>
      <c r="K244" s="201">
        <f t="shared" si="63"/>
        <v>-42.903152106810523</v>
      </c>
      <c r="L244" s="202">
        <f t="shared" si="64"/>
        <v>-736.21809015286851</v>
      </c>
      <c r="M244" s="203">
        <f t="shared" si="65"/>
        <v>-3640.9711427819884</v>
      </c>
      <c r="N244" s="203">
        <f t="shared" si="66"/>
        <v>71848.028857218014</v>
      </c>
      <c r="O244" s="203">
        <f t="shared" si="67"/>
        <v>4186.9480686024481</v>
      </c>
      <c r="P244" s="204">
        <f t="shared" si="56"/>
        <v>1.0169896993375156</v>
      </c>
      <c r="Q244" s="205">
        <v>608.48915352291351</v>
      </c>
      <c r="R244" s="208">
        <f t="shared" si="57"/>
        <v>-2.6187128316928755E-2</v>
      </c>
      <c r="S244" s="208">
        <f t="shared" si="58"/>
        <v>-2.3519925230151163E-2</v>
      </c>
      <c r="T244" s="206">
        <v>17160</v>
      </c>
      <c r="U244" s="207">
        <v>77519</v>
      </c>
      <c r="V244" s="207">
        <v>4505.0851397686993</v>
      </c>
      <c r="W244" s="16"/>
      <c r="X244" s="117"/>
      <c r="Y244" s="16"/>
      <c r="Z244" s="16"/>
      <c r="AA244" s="16"/>
      <c r="AB244" s="15"/>
    </row>
    <row r="245" spans="2:28">
      <c r="B245" s="199">
        <v>4611</v>
      </c>
      <c r="C245" s="199" t="s">
        <v>263</v>
      </c>
      <c r="D245" s="199">
        <v>14656</v>
      </c>
      <c r="E245" s="199">
        <f t="shared" si="54"/>
        <v>3616.086849247471</v>
      </c>
      <c r="F245" s="200">
        <f t="shared" si="55"/>
        <v>0.87833023417986678</v>
      </c>
      <c r="G245" s="201">
        <f t="shared" si="59"/>
        <v>300.54876151042663</v>
      </c>
      <c r="H245" s="201">
        <f t="shared" si="60"/>
        <v>1218.1241304017592</v>
      </c>
      <c r="I245" s="201">
        <f t="shared" si="61"/>
        <v>31.225060069312459</v>
      </c>
      <c r="J245" s="202">
        <f t="shared" si="62"/>
        <v>126.5551684609234</v>
      </c>
      <c r="K245" s="201">
        <f t="shared" si="63"/>
        <v>-11.678092037498065</v>
      </c>
      <c r="L245" s="202">
        <f t="shared" si="64"/>
        <v>-47.331307027979662</v>
      </c>
      <c r="M245" s="203">
        <f t="shared" si="65"/>
        <v>1170.7928233737796</v>
      </c>
      <c r="N245" s="203">
        <f t="shared" si="66"/>
        <v>15826.79282337378</v>
      </c>
      <c r="O245" s="203">
        <f t="shared" si="67"/>
        <v>3904.9575187204</v>
      </c>
      <c r="P245" s="204">
        <f t="shared" si="56"/>
        <v>0.94849554086177201</v>
      </c>
      <c r="Q245" s="205">
        <v>-871.82631257959179</v>
      </c>
      <c r="R245" s="208">
        <f t="shared" si="57"/>
        <v>-2.7729865994427491E-2</v>
      </c>
      <c r="S245" s="208">
        <f t="shared" si="58"/>
        <v>-2.557086495666528E-2</v>
      </c>
      <c r="T245" s="206">
        <v>4053</v>
      </c>
      <c r="U245" s="207">
        <v>15074</v>
      </c>
      <c r="V245" s="207">
        <v>3710.9798129000492</v>
      </c>
      <c r="W245" s="16"/>
      <c r="X245" s="1"/>
      <c r="Y245" s="16"/>
      <c r="Z245" s="16"/>
      <c r="AA245" s="15"/>
      <c r="AB245" s="15"/>
    </row>
    <row r="246" spans="2:28">
      <c r="B246" s="199">
        <v>4612</v>
      </c>
      <c r="C246" s="199" t="s">
        <v>264</v>
      </c>
      <c r="D246" s="199">
        <v>19443</v>
      </c>
      <c r="E246" s="199">
        <f t="shared" si="54"/>
        <v>3353.3977233528803</v>
      </c>
      <c r="F246" s="200">
        <f t="shared" si="55"/>
        <v>0.81452429945473259</v>
      </c>
      <c r="G246" s="201">
        <f t="shared" si="59"/>
        <v>458.16223704718101</v>
      </c>
      <c r="H246" s="201">
        <f t="shared" si="60"/>
        <v>2656.4246503995555</v>
      </c>
      <c r="I246" s="201">
        <f t="shared" si="61"/>
        <v>123.1662541324192</v>
      </c>
      <c r="J246" s="202">
        <f t="shared" si="62"/>
        <v>714.11794145976648</v>
      </c>
      <c r="K246" s="201">
        <f t="shared" si="63"/>
        <v>80.263102025608674</v>
      </c>
      <c r="L246" s="202">
        <f t="shared" si="64"/>
        <v>465.36546554447909</v>
      </c>
      <c r="M246" s="203">
        <f t="shared" si="65"/>
        <v>3121.7901159440344</v>
      </c>
      <c r="N246" s="203">
        <f t="shared" si="66"/>
        <v>22564.790115944033</v>
      </c>
      <c r="O246" s="203">
        <f t="shared" si="67"/>
        <v>3891.8230624256698</v>
      </c>
      <c r="P246" s="204">
        <f t="shared" si="56"/>
        <v>0.9453052441255152</v>
      </c>
      <c r="Q246" s="205">
        <v>965.21414746200935</v>
      </c>
      <c r="R246" s="208">
        <f t="shared" si="57"/>
        <v>4.4817024020635178E-2</v>
      </c>
      <c r="S246" s="208">
        <f t="shared" si="58"/>
        <v>3.9050527854946955E-2</v>
      </c>
      <c r="T246" s="206">
        <v>5798</v>
      </c>
      <c r="U246" s="207">
        <v>18609</v>
      </c>
      <c r="V246" s="207">
        <v>3227.3673257023934</v>
      </c>
      <c r="W246" s="16"/>
      <c r="X246" s="1"/>
      <c r="Y246" s="16"/>
      <c r="Z246" s="16"/>
      <c r="AA246" s="15"/>
      <c r="AB246" s="15"/>
    </row>
    <row r="247" spans="2:28">
      <c r="B247" s="199">
        <v>4613</v>
      </c>
      <c r="C247" s="199" t="s">
        <v>265</v>
      </c>
      <c r="D247" s="199">
        <v>50810</v>
      </c>
      <c r="E247" s="199">
        <f t="shared" si="54"/>
        <v>4250.8156948046517</v>
      </c>
      <c r="F247" s="200">
        <f t="shared" si="55"/>
        <v>1.0325028408679429</v>
      </c>
      <c r="G247" s="201">
        <f t="shared" si="59"/>
        <v>-80.288545823881762</v>
      </c>
      <c r="H247" s="201">
        <f t="shared" si="60"/>
        <v>-959.68898823285872</v>
      </c>
      <c r="I247" s="201">
        <f t="shared" si="61"/>
        <v>0</v>
      </c>
      <c r="J247" s="202">
        <f t="shared" si="62"/>
        <v>0</v>
      </c>
      <c r="K247" s="201">
        <f t="shared" si="63"/>
        <v>-42.903152106810523</v>
      </c>
      <c r="L247" s="202">
        <f t="shared" si="64"/>
        <v>-512.82137713270617</v>
      </c>
      <c r="M247" s="203">
        <f t="shared" si="65"/>
        <v>-1472.5103653655649</v>
      </c>
      <c r="N247" s="203">
        <f t="shared" si="66"/>
        <v>49337.489634634432</v>
      </c>
      <c r="O247" s="203">
        <f t="shared" si="67"/>
        <v>4127.6239968739592</v>
      </c>
      <c r="P247" s="204">
        <f t="shared" si="56"/>
        <v>1.0025801654999558</v>
      </c>
      <c r="Q247" s="205">
        <v>853.53150653027001</v>
      </c>
      <c r="R247" s="208">
        <f t="shared" si="57"/>
        <v>6.2770608044510443E-2</v>
      </c>
      <c r="S247" s="208">
        <f t="shared" si="58"/>
        <v>6.3126257875697409E-2</v>
      </c>
      <c r="T247" s="206">
        <v>11953</v>
      </c>
      <c r="U247" s="207">
        <v>47809</v>
      </c>
      <c r="V247" s="207">
        <v>3998.4109726520032</v>
      </c>
      <c r="W247" s="16"/>
      <c r="X247" s="1"/>
      <c r="Y247" s="16"/>
      <c r="Z247" s="16"/>
      <c r="AA247" s="15"/>
      <c r="AB247" s="15"/>
    </row>
    <row r="248" spans="2:28">
      <c r="B248" s="199">
        <v>4614</v>
      </c>
      <c r="C248" s="199" t="s">
        <v>266</v>
      </c>
      <c r="D248" s="199">
        <v>74876</v>
      </c>
      <c r="E248" s="199">
        <f t="shared" si="54"/>
        <v>3969.884947775834</v>
      </c>
      <c r="F248" s="200">
        <f t="shared" si="55"/>
        <v>0.9642661034462473</v>
      </c>
      <c r="G248" s="201">
        <f t="shared" si="59"/>
        <v>88.269902393408842</v>
      </c>
      <c r="H248" s="201">
        <f t="shared" si="60"/>
        <v>1664.8586290420842</v>
      </c>
      <c r="I248" s="201">
        <f t="shared" si="61"/>
        <v>0</v>
      </c>
      <c r="J248" s="202">
        <f t="shared" si="62"/>
        <v>0</v>
      </c>
      <c r="K248" s="201">
        <f t="shared" si="63"/>
        <v>-42.903152106810523</v>
      </c>
      <c r="L248" s="202">
        <f t="shared" si="64"/>
        <v>-809.19635188655332</v>
      </c>
      <c r="M248" s="203">
        <f t="shared" si="65"/>
        <v>855.66227715553089</v>
      </c>
      <c r="N248" s="203">
        <f t="shared" si="66"/>
        <v>75731.662277155527</v>
      </c>
      <c r="O248" s="203">
        <f t="shared" si="67"/>
        <v>4015.2516980624318</v>
      </c>
      <c r="P248" s="204">
        <f t="shared" si="56"/>
        <v>0.97528547053127745</v>
      </c>
      <c r="Q248" s="205">
        <v>1961.1597042305139</v>
      </c>
      <c r="R248" s="208">
        <f t="shared" si="57"/>
        <v>1.4181419225507592E-2</v>
      </c>
      <c r="S248" s="208">
        <f t="shared" si="58"/>
        <v>8.696741596484649E-3</v>
      </c>
      <c r="T248" s="206">
        <v>18861</v>
      </c>
      <c r="U248" s="207">
        <v>73829</v>
      </c>
      <c r="V248" s="207">
        <v>3935.6575510421667</v>
      </c>
      <c r="W248" s="16"/>
      <c r="X248" s="1"/>
      <c r="Y248" s="16"/>
      <c r="Z248" s="16"/>
      <c r="AA248" s="15"/>
      <c r="AB248" s="15"/>
    </row>
    <row r="249" spans="2:28">
      <c r="B249" s="199">
        <v>4615</v>
      </c>
      <c r="C249" s="199" t="s">
        <v>267</v>
      </c>
      <c r="D249" s="199">
        <v>11790</v>
      </c>
      <c r="E249" s="199">
        <f t="shared" si="54"/>
        <v>3746.4251668255479</v>
      </c>
      <c r="F249" s="200">
        <f t="shared" si="55"/>
        <v>0.90998878934559402</v>
      </c>
      <c r="G249" s="201">
        <f t="shared" si="59"/>
        <v>222.34577096358052</v>
      </c>
      <c r="H249" s="201">
        <f t="shared" si="60"/>
        <v>699.7221412223879</v>
      </c>
      <c r="I249" s="201">
        <f t="shared" si="61"/>
        <v>0</v>
      </c>
      <c r="J249" s="202">
        <f t="shared" si="62"/>
        <v>0</v>
      </c>
      <c r="K249" s="201">
        <f t="shared" si="63"/>
        <v>-42.903152106810523</v>
      </c>
      <c r="L249" s="202">
        <f t="shared" si="64"/>
        <v>-135.01621968013274</v>
      </c>
      <c r="M249" s="203">
        <f t="shared" si="65"/>
        <v>564.70592154225517</v>
      </c>
      <c r="N249" s="203">
        <f t="shared" si="66"/>
        <v>12354.705921542256</v>
      </c>
      <c r="O249" s="203">
        <f t="shared" si="67"/>
        <v>3925.8677856823188</v>
      </c>
      <c r="P249" s="204">
        <f t="shared" si="56"/>
        <v>0.95357454489101645</v>
      </c>
      <c r="Q249" s="205">
        <v>262.68890245551421</v>
      </c>
      <c r="R249" s="208">
        <f t="shared" si="57"/>
        <v>-1.0906040268456376E-2</v>
      </c>
      <c r="S249" s="208">
        <f t="shared" si="58"/>
        <v>2.2944510911637275E-3</v>
      </c>
      <c r="T249" s="206">
        <v>3147</v>
      </c>
      <c r="U249" s="207">
        <v>11920</v>
      </c>
      <c r="V249" s="207">
        <v>3737.8488554405772</v>
      </c>
      <c r="W249" s="16"/>
      <c r="X249" s="1"/>
      <c r="Y249" s="16"/>
      <c r="Z249" s="16"/>
      <c r="AA249" s="15"/>
      <c r="AB249" s="15"/>
    </row>
    <row r="250" spans="2:28">
      <c r="B250" s="199">
        <v>4616</v>
      </c>
      <c r="C250" s="199" t="s">
        <v>268</v>
      </c>
      <c r="D250" s="199">
        <v>11807</v>
      </c>
      <c r="E250" s="199">
        <f t="shared" si="54"/>
        <v>4037.9616963064295</v>
      </c>
      <c r="F250" s="200">
        <f t="shared" si="55"/>
        <v>0.98080162069786569</v>
      </c>
      <c r="G250" s="201">
        <f t="shared" si="59"/>
        <v>47.423853275051535</v>
      </c>
      <c r="H250" s="201">
        <f t="shared" si="60"/>
        <v>138.66734697625071</v>
      </c>
      <c r="I250" s="201">
        <f t="shared" si="61"/>
        <v>0</v>
      </c>
      <c r="J250" s="202">
        <f t="shared" si="62"/>
        <v>0</v>
      </c>
      <c r="K250" s="201">
        <f t="shared" si="63"/>
        <v>-42.903152106810523</v>
      </c>
      <c r="L250" s="202">
        <f t="shared" si="64"/>
        <v>-125.44881676031397</v>
      </c>
      <c r="M250" s="203">
        <f t="shared" si="65"/>
        <v>13.218530215936738</v>
      </c>
      <c r="N250" s="203">
        <f t="shared" si="66"/>
        <v>11820.218530215936</v>
      </c>
      <c r="O250" s="203">
        <f t="shared" si="67"/>
        <v>4042.4823974746705</v>
      </c>
      <c r="P250" s="204">
        <f t="shared" si="56"/>
        <v>0.98189967743192486</v>
      </c>
      <c r="Q250" s="205">
        <v>177.75854807115431</v>
      </c>
      <c r="R250" s="208">
        <f t="shared" si="57"/>
        <v>1.6180394181943367E-2</v>
      </c>
      <c r="S250" s="208">
        <f t="shared" si="58"/>
        <v>-2.9338061190165377E-3</v>
      </c>
      <c r="T250" s="206">
        <v>2924</v>
      </c>
      <c r="U250" s="207">
        <v>11619</v>
      </c>
      <c r="V250" s="207">
        <v>4049.8431509236666</v>
      </c>
      <c r="W250" s="16"/>
      <c r="X250" s="1"/>
      <c r="Y250" s="16"/>
      <c r="Z250" s="16"/>
      <c r="AA250" s="15"/>
      <c r="AB250" s="15"/>
    </row>
    <row r="251" spans="2:28">
      <c r="B251" s="199">
        <v>4617</v>
      </c>
      <c r="C251" s="199" t="s">
        <v>269</v>
      </c>
      <c r="D251" s="199">
        <v>61180</v>
      </c>
      <c r="E251" s="199">
        <f t="shared" si="54"/>
        <v>4692.0776133139052</v>
      </c>
      <c r="F251" s="200">
        <f t="shared" si="55"/>
        <v>1.1396832544964337</v>
      </c>
      <c r="G251" s="201">
        <f t="shared" si="59"/>
        <v>-345.04569692943386</v>
      </c>
      <c r="H251" s="201">
        <f t="shared" si="60"/>
        <v>-4499.0508422628882</v>
      </c>
      <c r="I251" s="201">
        <f t="shared" si="61"/>
        <v>0</v>
      </c>
      <c r="J251" s="202">
        <f t="shared" si="62"/>
        <v>0</v>
      </c>
      <c r="K251" s="201">
        <f t="shared" si="63"/>
        <v>-42.903152106810523</v>
      </c>
      <c r="L251" s="202">
        <f t="shared" si="64"/>
        <v>-559.41420032070243</v>
      </c>
      <c r="M251" s="203">
        <f t="shared" si="65"/>
        <v>-5058.4650425835907</v>
      </c>
      <c r="N251" s="203">
        <f t="shared" si="66"/>
        <v>56121.534957416407</v>
      </c>
      <c r="O251" s="203">
        <f t="shared" si="67"/>
        <v>4304.1287642776606</v>
      </c>
      <c r="P251" s="204">
        <f t="shared" si="56"/>
        <v>1.0454523309513521</v>
      </c>
      <c r="Q251" s="205">
        <v>-6907.5708931943373</v>
      </c>
      <c r="R251" s="208">
        <f t="shared" si="57"/>
        <v>1.077187417393603E-2</v>
      </c>
      <c r="S251" s="208">
        <f t="shared" si="58"/>
        <v>1.3252486182032352E-2</v>
      </c>
      <c r="T251" s="206">
        <v>13039</v>
      </c>
      <c r="U251" s="207">
        <v>60528</v>
      </c>
      <c r="V251" s="207">
        <v>4630.7092035804453</v>
      </c>
      <c r="W251" s="16"/>
      <c r="X251" s="1"/>
      <c r="Y251" s="16"/>
      <c r="Z251" s="16"/>
      <c r="AA251" s="15"/>
      <c r="AB251" s="15"/>
    </row>
    <row r="252" spans="2:28">
      <c r="B252" s="199">
        <v>4618</v>
      </c>
      <c r="C252" s="199" t="s">
        <v>270</v>
      </c>
      <c r="D252" s="199">
        <v>64880</v>
      </c>
      <c r="E252" s="199">
        <f t="shared" si="54"/>
        <v>5897.1096164333758</v>
      </c>
      <c r="F252" s="200">
        <f t="shared" si="55"/>
        <v>1.4323797757966401</v>
      </c>
      <c r="G252" s="201">
        <f t="shared" si="59"/>
        <v>-1068.0648988011162</v>
      </c>
      <c r="H252" s="201">
        <f t="shared" si="60"/>
        <v>-11750.85001660988</v>
      </c>
      <c r="I252" s="201">
        <f t="shared" si="61"/>
        <v>0</v>
      </c>
      <c r="J252" s="202">
        <f t="shared" si="62"/>
        <v>0</v>
      </c>
      <c r="K252" s="201">
        <f t="shared" si="63"/>
        <v>-42.903152106810523</v>
      </c>
      <c r="L252" s="202">
        <f t="shared" si="64"/>
        <v>-472.02047947912939</v>
      </c>
      <c r="M252" s="203">
        <f t="shared" si="65"/>
        <v>-12222.87049608901</v>
      </c>
      <c r="N252" s="203">
        <f t="shared" si="66"/>
        <v>52657.12950391099</v>
      </c>
      <c r="O252" s="203">
        <f t="shared" si="67"/>
        <v>4786.1415655254496</v>
      </c>
      <c r="P252" s="204">
        <f t="shared" si="56"/>
        <v>1.1625309394714347</v>
      </c>
      <c r="Q252" s="205">
        <v>-13606.620811942939</v>
      </c>
      <c r="R252" s="208">
        <f t="shared" si="57"/>
        <v>4.151282627540373E-2</v>
      </c>
      <c r="S252" s="208">
        <f t="shared" si="58"/>
        <v>4.586745179882392E-2</v>
      </c>
      <c r="T252" s="206">
        <v>11002</v>
      </c>
      <c r="U252" s="207">
        <v>62294</v>
      </c>
      <c r="V252" s="207">
        <v>5638.4866039102099</v>
      </c>
      <c r="W252" s="16"/>
      <c r="X252" s="117"/>
      <c r="Y252" s="16"/>
      <c r="Z252" s="16"/>
      <c r="AA252" s="16"/>
      <c r="AB252" s="15"/>
    </row>
    <row r="253" spans="2:28">
      <c r="B253" s="199">
        <v>4619</v>
      </c>
      <c r="C253" s="199" t="s">
        <v>271</v>
      </c>
      <c r="D253" s="199">
        <v>16399</v>
      </c>
      <c r="E253" s="199">
        <f t="shared" si="54"/>
        <v>18160.575858250275</v>
      </c>
      <c r="F253" s="200">
        <f t="shared" si="55"/>
        <v>4.4111171858988101</v>
      </c>
      <c r="G253" s="201">
        <f t="shared" si="59"/>
        <v>-8426.1446438912553</v>
      </c>
      <c r="H253" s="201">
        <f t="shared" si="60"/>
        <v>-7608.8086134338037</v>
      </c>
      <c r="I253" s="201">
        <f t="shared" si="61"/>
        <v>0</v>
      </c>
      <c r="J253" s="202">
        <f t="shared" si="62"/>
        <v>0</v>
      </c>
      <c r="K253" s="201">
        <f t="shared" si="63"/>
        <v>-42.903152106810523</v>
      </c>
      <c r="L253" s="202">
        <f t="shared" si="64"/>
        <v>-38.741546352449902</v>
      </c>
      <c r="M253" s="203">
        <f t="shared" si="65"/>
        <v>-7647.550159786254</v>
      </c>
      <c r="N253" s="203">
        <f t="shared" si="66"/>
        <v>8751.4498402137469</v>
      </c>
      <c r="O253" s="203">
        <f t="shared" si="67"/>
        <v>9691.5280622522114</v>
      </c>
      <c r="P253" s="204">
        <f t="shared" si="56"/>
        <v>2.3540259035123037</v>
      </c>
      <c r="Q253" s="205">
        <v>-7593.9304483897895</v>
      </c>
      <c r="R253" s="208">
        <f t="shared" si="57"/>
        <v>-2.2239446696875744E-2</v>
      </c>
      <c r="S253" s="208">
        <f t="shared" si="58"/>
        <v>-1.8991072765636201E-2</v>
      </c>
      <c r="T253" s="206">
        <v>903</v>
      </c>
      <c r="U253" s="207">
        <v>16772</v>
      </c>
      <c r="V253" s="207">
        <v>18512.1412803532</v>
      </c>
      <c r="W253" s="16"/>
      <c r="X253" s="1"/>
      <c r="Y253" s="16"/>
      <c r="Z253" s="16"/>
      <c r="AA253" s="15"/>
      <c r="AB253" s="15"/>
    </row>
    <row r="254" spans="2:28">
      <c r="B254" s="199">
        <v>4620</v>
      </c>
      <c r="C254" s="199" t="s">
        <v>272</v>
      </c>
      <c r="D254" s="199">
        <v>8161</v>
      </c>
      <c r="E254" s="199">
        <f t="shared" si="54"/>
        <v>7691.8001885014137</v>
      </c>
      <c r="F254" s="200">
        <f t="shared" si="55"/>
        <v>1.8683015487410488</v>
      </c>
      <c r="G254" s="201">
        <f t="shared" si="59"/>
        <v>-2144.8792420419391</v>
      </c>
      <c r="H254" s="201">
        <f t="shared" si="60"/>
        <v>-2275.7168758064972</v>
      </c>
      <c r="I254" s="201">
        <f t="shared" si="61"/>
        <v>0</v>
      </c>
      <c r="J254" s="202">
        <f t="shared" si="62"/>
        <v>0</v>
      </c>
      <c r="K254" s="201">
        <f t="shared" si="63"/>
        <v>-42.903152106810523</v>
      </c>
      <c r="L254" s="202">
        <f t="shared" si="64"/>
        <v>-45.520244385325967</v>
      </c>
      <c r="M254" s="203">
        <f t="shared" si="65"/>
        <v>-2321.2371201918231</v>
      </c>
      <c r="N254" s="203">
        <f t="shared" si="66"/>
        <v>5839.7628798081769</v>
      </c>
      <c r="O254" s="203">
        <f t="shared" si="67"/>
        <v>5504.0177943526651</v>
      </c>
      <c r="P254" s="204">
        <f t="shared" si="56"/>
        <v>1.3368996486491984</v>
      </c>
      <c r="Q254" s="205">
        <v>-3140.7538246691306</v>
      </c>
      <c r="R254" s="208">
        <f t="shared" si="57"/>
        <v>-2.6133651551312649E-2</v>
      </c>
      <c r="S254" s="208">
        <f t="shared" si="58"/>
        <v>-8.6940091191495313E-3</v>
      </c>
      <c r="T254" s="206">
        <v>1061</v>
      </c>
      <c r="U254" s="207">
        <v>8380</v>
      </c>
      <c r="V254" s="207">
        <v>7759.2592592592591</v>
      </c>
      <c r="W254" s="16"/>
      <c r="X254" s="1"/>
      <c r="Y254" s="16"/>
      <c r="Z254" s="16"/>
      <c r="AA254" s="15"/>
      <c r="AB254" s="15"/>
    </row>
    <row r="255" spans="2:28">
      <c r="B255" s="199">
        <v>4621</v>
      </c>
      <c r="C255" s="199" t="s">
        <v>273</v>
      </c>
      <c r="D255" s="199">
        <v>62895</v>
      </c>
      <c r="E255" s="199">
        <f t="shared" si="54"/>
        <v>3983.974155951099</v>
      </c>
      <c r="F255" s="200">
        <f t="shared" si="55"/>
        <v>0.9676883048567485</v>
      </c>
      <c r="G255" s="201">
        <f t="shared" si="59"/>
        <v>79.81637748824987</v>
      </c>
      <c r="H255" s="201">
        <f t="shared" si="60"/>
        <v>1260.0611514070006</v>
      </c>
      <c r="I255" s="201">
        <f t="shared" si="61"/>
        <v>0</v>
      </c>
      <c r="J255" s="202">
        <f t="shared" si="62"/>
        <v>0</v>
      </c>
      <c r="K255" s="201">
        <f t="shared" si="63"/>
        <v>-42.903152106810523</v>
      </c>
      <c r="L255" s="202">
        <f t="shared" si="64"/>
        <v>-677.31206231021781</v>
      </c>
      <c r="M255" s="203">
        <f t="shared" si="65"/>
        <v>582.74908909678277</v>
      </c>
      <c r="N255" s="203">
        <f t="shared" si="66"/>
        <v>63477.749089096782</v>
      </c>
      <c r="O255" s="203">
        <f t="shared" si="67"/>
        <v>4020.8873813325381</v>
      </c>
      <c r="P255" s="204">
        <f t="shared" si="56"/>
        <v>0.97665435109547794</v>
      </c>
      <c r="Q255" s="205">
        <v>-2187.1824902875151</v>
      </c>
      <c r="R255" s="208">
        <f t="shared" si="57"/>
        <v>-2.4108998049074499E-3</v>
      </c>
      <c r="S255" s="208">
        <f t="shared" si="58"/>
        <v>-5.3808553195187356E-3</v>
      </c>
      <c r="T255" s="206">
        <v>15787</v>
      </c>
      <c r="U255" s="207">
        <v>63047</v>
      </c>
      <c r="V255" s="207">
        <v>4005.5273189326554</v>
      </c>
      <c r="W255" s="16"/>
      <c r="X255" s="117"/>
      <c r="Y255" s="16"/>
      <c r="Z255" s="16"/>
      <c r="AA255" s="16"/>
      <c r="AB255" s="15"/>
    </row>
    <row r="256" spans="2:28">
      <c r="B256" s="199">
        <v>4622</v>
      </c>
      <c r="C256" s="199" t="s">
        <v>274</v>
      </c>
      <c r="D256" s="199">
        <v>33274</v>
      </c>
      <c r="E256" s="199">
        <f t="shared" si="54"/>
        <v>3932.6320765866922</v>
      </c>
      <c r="F256" s="200">
        <f t="shared" si="55"/>
        <v>0.95521755886213677</v>
      </c>
      <c r="G256" s="201">
        <f t="shared" si="59"/>
        <v>110.62162510689394</v>
      </c>
      <c r="H256" s="201">
        <f t="shared" si="60"/>
        <v>935.96957002942963</v>
      </c>
      <c r="I256" s="201">
        <f t="shared" si="61"/>
        <v>0</v>
      </c>
      <c r="J256" s="202">
        <f t="shared" si="62"/>
        <v>0</v>
      </c>
      <c r="K256" s="201">
        <f t="shared" si="63"/>
        <v>-42.903152106810523</v>
      </c>
      <c r="L256" s="202">
        <f t="shared" si="64"/>
        <v>-363.00356997572385</v>
      </c>
      <c r="M256" s="203">
        <f t="shared" si="65"/>
        <v>572.96600005370578</v>
      </c>
      <c r="N256" s="203">
        <f t="shared" si="66"/>
        <v>33846.966000053704</v>
      </c>
      <c r="O256" s="203">
        <f t="shared" si="67"/>
        <v>4000.3505495867753</v>
      </c>
      <c r="P256" s="204">
        <f t="shared" si="56"/>
        <v>0.97166605269763329</v>
      </c>
      <c r="Q256" s="205">
        <v>-1968.0561833416748</v>
      </c>
      <c r="R256" s="204">
        <f t="shared" si="57"/>
        <v>-2.4022526618367408E-2</v>
      </c>
      <c r="S256" s="204">
        <f t="shared" si="58"/>
        <v>-2.4483927149454302E-2</v>
      </c>
      <c r="T256" s="206">
        <v>8461</v>
      </c>
      <c r="U256" s="207">
        <v>34093</v>
      </c>
      <c r="V256" s="207">
        <v>4031.3349887667023</v>
      </c>
      <c r="Y256" s="15"/>
      <c r="Z256" s="15"/>
      <c r="AA256" s="15"/>
      <c r="AB256" s="15"/>
    </row>
    <row r="257" spans="2:28">
      <c r="B257" s="199">
        <v>4623</v>
      </c>
      <c r="C257" s="199" t="s">
        <v>275</v>
      </c>
      <c r="D257" s="199">
        <v>10543</v>
      </c>
      <c r="E257" s="199">
        <f t="shared" si="54"/>
        <v>4210.4632587859423</v>
      </c>
      <c r="F257" s="200">
        <f t="shared" si="55"/>
        <v>1.0227014267825991</v>
      </c>
      <c r="G257" s="201">
        <f t="shared" si="59"/>
        <v>-56.077084212656153</v>
      </c>
      <c r="H257" s="201">
        <f t="shared" si="60"/>
        <v>-140.417018868491</v>
      </c>
      <c r="I257" s="201">
        <f t="shared" si="61"/>
        <v>0</v>
      </c>
      <c r="J257" s="202">
        <f t="shared" si="62"/>
        <v>0</v>
      </c>
      <c r="K257" s="201">
        <f t="shared" si="63"/>
        <v>-42.903152106810523</v>
      </c>
      <c r="L257" s="202">
        <f t="shared" si="64"/>
        <v>-107.42949287545355</v>
      </c>
      <c r="M257" s="203">
        <f t="shared" si="65"/>
        <v>-247.84651174394455</v>
      </c>
      <c r="N257" s="203">
        <f t="shared" si="66"/>
        <v>10295.153488256055</v>
      </c>
      <c r="O257" s="203">
        <f t="shared" si="67"/>
        <v>4111.4830224664756</v>
      </c>
      <c r="P257" s="204">
        <f t="shared" si="56"/>
        <v>0.9986595998658182</v>
      </c>
      <c r="Q257" s="205">
        <v>-1250.3252846102764</v>
      </c>
      <c r="R257" s="204">
        <f t="shared" si="57"/>
        <v>-1.2272812441446505E-2</v>
      </c>
      <c r="S257" s="204">
        <f t="shared" si="58"/>
        <v>-1.976754749081255E-2</v>
      </c>
      <c r="T257" s="206">
        <v>2504</v>
      </c>
      <c r="U257" s="207">
        <v>10674</v>
      </c>
      <c r="V257" s="207">
        <v>4295.3722334004024</v>
      </c>
      <c r="Y257" s="15"/>
      <c r="Z257" s="15"/>
      <c r="AA257" s="15"/>
      <c r="AB257" s="15"/>
    </row>
    <row r="258" spans="2:28">
      <c r="B258" s="199">
        <v>4624</v>
      </c>
      <c r="C258" s="199" t="s">
        <v>276</v>
      </c>
      <c r="D258" s="199">
        <v>96691</v>
      </c>
      <c r="E258" s="199">
        <f t="shared" si="54"/>
        <v>3860.0742544612563</v>
      </c>
      <c r="F258" s="200">
        <f t="shared" si="55"/>
        <v>0.93759361022487508</v>
      </c>
      <c r="G258" s="201">
        <f t="shared" si="59"/>
        <v>154.15631838215549</v>
      </c>
      <c r="H258" s="201">
        <f t="shared" si="60"/>
        <v>3861.4616191546129</v>
      </c>
      <c r="I258" s="201">
        <f t="shared" si="61"/>
        <v>0</v>
      </c>
      <c r="J258" s="202">
        <f t="shared" si="62"/>
        <v>0</v>
      </c>
      <c r="K258" s="201">
        <f t="shared" si="63"/>
        <v>-42.903152106810523</v>
      </c>
      <c r="L258" s="202">
        <f t="shared" si="64"/>
        <v>-1074.6810571234969</v>
      </c>
      <c r="M258" s="203">
        <f t="shared" si="65"/>
        <v>2786.780562031116</v>
      </c>
      <c r="N258" s="203">
        <f t="shared" si="66"/>
        <v>99477.780562031112</v>
      </c>
      <c r="O258" s="203">
        <f t="shared" si="67"/>
        <v>3971.3274207366007</v>
      </c>
      <c r="P258" s="204">
        <f t="shared" si="56"/>
        <v>0.96461647324272848</v>
      </c>
      <c r="Q258" s="205">
        <v>2112.3463989857514</v>
      </c>
      <c r="R258" s="204">
        <f t="shared" si="57"/>
        <v>-1.0438947508468853E-2</v>
      </c>
      <c r="S258" s="204">
        <f t="shared" si="58"/>
        <v>-1.6009154239328589E-2</v>
      </c>
      <c r="T258" s="206">
        <v>25049</v>
      </c>
      <c r="U258" s="207">
        <v>97711</v>
      </c>
      <c r="V258" s="207">
        <v>3922.8761843584393</v>
      </c>
      <c r="Y258" s="15"/>
      <c r="Z258" s="16"/>
      <c r="AA258" s="16"/>
      <c r="AB258" s="15"/>
    </row>
    <row r="259" spans="2:28">
      <c r="B259" s="199">
        <v>4625</v>
      </c>
      <c r="C259" s="199" t="s">
        <v>277</v>
      </c>
      <c r="D259" s="199">
        <v>52584</v>
      </c>
      <c r="E259" s="199">
        <f t="shared" si="54"/>
        <v>9966.6413949962098</v>
      </c>
      <c r="F259" s="200">
        <f t="shared" si="55"/>
        <v>2.4208496187738229</v>
      </c>
      <c r="G259" s="201">
        <f t="shared" si="59"/>
        <v>-3509.7839659388164</v>
      </c>
      <c r="H259" s="201">
        <f t="shared" si="60"/>
        <v>-18517.620204293195</v>
      </c>
      <c r="I259" s="201">
        <f t="shared" si="61"/>
        <v>0</v>
      </c>
      <c r="J259" s="202">
        <f t="shared" si="62"/>
        <v>0</v>
      </c>
      <c r="K259" s="201">
        <f t="shared" si="63"/>
        <v>-42.903152106810523</v>
      </c>
      <c r="L259" s="202">
        <f t="shared" si="64"/>
        <v>-226.35703051553233</v>
      </c>
      <c r="M259" s="203">
        <f t="shared" si="65"/>
        <v>-18743.977234808728</v>
      </c>
      <c r="N259" s="203">
        <f t="shared" si="66"/>
        <v>33840.022765191272</v>
      </c>
      <c r="O259" s="203">
        <f t="shared" si="67"/>
        <v>6413.9542769505815</v>
      </c>
      <c r="P259" s="204">
        <f t="shared" si="56"/>
        <v>1.5579188766623076</v>
      </c>
      <c r="Q259" s="205">
        <v>-1194.1858756417969</v>
      </c>
      <c r="R259" s="204">
        <f t="shared" si="57"/>
        <v>0.2259914667412744</v>
      </c>
      <c r="S259" s="204">
        <f t="shared" si="58"/>
        <v>0.21669661104194712</v>
      </c>
      <c r="T259" s="206">
        <v>5276</v>
      </c>
      <c r="U259" s="207">
        <v>42891</v>
      </c>
      <c r="V259" s="207">
        <v>8191.5584415584417</v>
      </c>
      <c r="Y259" s="15"/>
      <c r="Z259" s="15"/>
      <c r="AA259" s="15"/>
      <c r="AB259" s="15"/>
    </row>
    <row r="260" spans="2:28">
      <c r="B260" s="199">
        <v>4626</v>
      </c>
      <c r="C260" s="199" t="s">
        <v>278</v>
      </c>
      <c r="D260" s="199">
        <v>151709</v>
      </c>
      <c r="E260" s="199">
        <f t="shared" si="54"/>
        <v>3923.7792261535278</v>
      </c>
      <c r="F260" s="200">
        <f t="shared" si="55"/>
        <v>0.95306724375127638</v>
      </c>
      <c r="G260" s="201">
        <f t="shared" si="59"/>
        <v>115.93333536679256</v>
      </c>
      <c r="H260" s="201">
        <f t="shared" si="60"/>
        <v>4482.4464786216677</v>
      </c>
      <c r="I260" s="201">
        <f t="shared" si="61"/>
        <v>0</v>
      </c>
      <c r="J260" s="202">
        <f t="shared" si="62"/>
        <v>0</v>
      </c>
      <c r="K260" s="201">
        <f t="shared" si="63"/>
        <v>-42.903152106810523</v>
      </c>
      <c r="L260" s="202">
        <f t="shared" si="64"/>
        <v>-1658.8074730577221</v>
      </c>
      <c r="M260" s="203">
        <f t="shared" si="65"/>
        <v>2823.6390055639458</v>
      </c>
      <c r="N260" s="203">
        <f t="shared" si="66"/>
        <v>154532.63900556395</v>
      </c>
      <c r="O260" s="203">
        <f t="shared" si="67"/>
        <v>3996.8094094135099</v>
      </c>
      <c r="P260" s="204">
        <f t="shared" si="56"/>
        <v>0.97080592665328913</v>
      </c>
      <c r="Q260" s="205">
        <v>2232.9687081474385</v>
      </c>
      <c r="R260" s="204">
        <f t="shared" si="57"/>
        <v>1.597198039163162E-2</v>
      </c>
      <c r="S260" s="204">
        <f t="shared" si="58"/>
        <v>6.827601921315876E-3</v>
      </c>
      <c r="T260" s="206">
        <v>38664</v>
      </c>
      <c r="U260" s="207">
        <v>149324</v>
      </c>
      <c r="V260" s="207">
        <v>3897.1708946654139</v>
      </c>
      <c r="Y260" s="15"/>
      <c r="Z260" s="16"/>
      <c r="AA260" s="16"/>
      <c r="AB260" s="15"/>
    </row>
    <row r="261" spans="2:28">
      <c r="B261" s="199">
        <v>4627</v>
      </c>
      <c r="C261" s="199" t="s">
        <v>279</v>
      </c>
      <c r="D261" s="199">
        <v>104957</v>
      </c>
      <c r="E261" s="199">
        <f t="shared" si="54"/>
        <v>3546.5634925998515</v>
      </c>
      <c r="F261" s="200">
        <f t="shared" si="55"/>
        <v>0.86144334272205181</v>
      </c>
      <c r="G261" s="201">
        <f t="shared" si="59"/>
        <v>342.26277549899834</v>
      </c>
      <c r="H261" s="201">
        <f t="shared" si="60"/>
        <v>10128.924578117358</v>
      </c>
      <c r="I261" s="201">
        <f t="shared" si="61"/>
        <v>55.558234895979282</v>
      </c>
      <c r="J261" s="202">
        <f t="shared" si="62"/>
        <v>1644.1904035116108</v>
      </c>
      <c r="K261" s="201">
        <f t="shared" si="63"/>
        <v>12.655082789168759</v>
      </c>
      <c r="L261" s="202">
        <f t="shared" si="64"/>
        <v>374.51452006266027</v>
      </c>
      <c r="M261" s="203">
        <f t="shared" si="65"/>
        <v>10503.439098180017</v>
      </c>
      <c r="N261" s="203">
        <f t="shared" si="66"/>
        <v>115460.43909818001</v>
      </c>
      <c r="O261" s="203">
        <f t="shared" si="67"/>
        <v>3901.4813508880184</v>
      </c>
      <c r="P261" s="204">
        <f t="shared" si="56"/>
        <v>0.94765119628888117</v>
      </c>
      <c r="Q261" s="205">
        <v>3105.6697274906401</v>
      </c>
      <c r="R261" s="204">
        <f t="shared" si="57"/>
        <v>-1.1431946574703008E-4</v>
      </c>
      <c r="S261" s="204">
        <f t="shared" si="58"/>
        <v>-1.4995770484294952E-3</v>
      </c>
      <c r="T261" s="206">
        <v>29594</v>
      </c>
      <c r="U261" s="207">
        <v>104969</v>
      </c>
      <c r="V261" s="207">
        <v>3551.8898250600619</v>
      </c>
      <c r="Y261" s="15"/>
      <c r="Z261" s="15"/>
      <c r="AA261" s="15"/>
      <c r="AB261" s="15"/>
    </row>
    <row r="262" spans="2:28">
      <c r="B262" s="199">
        <v>4628</v>
      </c>
      <c r="C262" s="199" t="s">
        <v>280</v>
      </c>
      <c r="D262" s="199">
        <v>20319</v>
      </c>
      <c r="E262" s="199">
        <f t="shared" si="54"/>
        <v>5186.0643185298622</v>
      </c>
      <c r="F262" s="200">
        <f t="shared" si="55"/>
        <v>1.2596702671325837</v>
      </c>
      <c r="G262" s="201">
        <f t="shared" si="59"/>
        <v>-641.43772005900803</v>
      </c>
      <c r="H262" s="201">
        <f t="shared" si="60"/>
        <v>-2513.1529871911935</v>
      </c>
      <c r="I262" s="201">
        <f t="shared" si="61"/>
        <v>0</v>
      </c>
      <c r="J262" s="202">
        <f t="shared" si="62"/>
        <v>0</v>
      </c>
      <c r="K262" s="201">
        <f t="shared" si="63"/>
        <v>-42.903152106810523</v>
      </c>
      <c r="L262" s="202">
        <f t="shared" si="64"/>
        <v>-168.09454995448363</v>
      </c>
      <c r="M262" s="203">
        <f t="shared" si="65"/>
        <v>-2681.2475371456771</v>
      </c>
      <c r="N262" s="203">
        <f t="shared" si="66"/>
        <v>17637.752462854321</v>
      </c>
      <c r="O262" s="203">
        <f t="shared" si="67"/>
        <v>4501.7234463640434</v>
      </c>
      <c r="P262" s="204">
        <f t="shared" si="56"/>
        <v>1.093447136005812</v>
      </c>
      <c r="Q262" s="205">
        <v>-4870.9594109836526</v>
      </c>
      <c r="R262" s="204">
        <f t="shared" si="57"/>
        <v>-3.3808844507845937E-2</v>
      </c>
      <c r="S262" s="204">
        <f t="shared" si="58"/>
        <v>-1.9259258450153909E-2</v>
      </c>
      <c r="T262" s="206">
        <v>3918</v>
      </c>
      <c r="U262" s="207">
        <v>21030</v>
      </c>
      <c r="V262" s="207">
        <v>5287.9054563741511</v>
      </c>
      <c r="Y262" s="15"/>
      <c r="Z262" s="15"/>
      <c r="AA262" s="15"/>
      <c r="AB262" s="15"/>
    </row>
    <row r="263" spans="2:28">
      <c r="B263" s="199">
        <v>4629</v>
      </c>
      <c r="C263" s="199" t="s">
        <v>281</v>
      </c>
      <c r="D263" s="199">
        <v>9050</v>
      </c>
      <c r="E263" s="199">
        <f t="shared" si="54"/>
        <v>24069.148936170212</v>
      </c>
      <c r="F263" s="200">
        <f t="shared" si="55"/>
        <v>5.846281381769348</v>
      </c>
      <c r="G263" s="201">
        <f t="shared" si="59"/>
        <v>-11971.288490643217</v>
      </c>
      <c r="H263" s="201">
        <f t="shared" si="60"/>
        <v>-4501.2044724818497</v>
      </c>
      <c r="I263" s="201">
        <f t="shared" si="61"/>
        <v>0</v>
      </c>
      <c r="J263" s="202">
        <f t="shared" si="62"/>
        <v>0</v>
      </c>
      <c r="K263" s="201">
        <f t="shared" si="63"/>
        <v>-42.903152106810523</v>
      </c>
      <c r="L263" s="202">
        <f t="shared" si="64"/>
        <v>-16.131585192160756</v>
      </c>
      <c r="M263" s="203">
        <f t="shared" si="65"/>
        <v>-4517.3360576740106</v>
      </c>
      <c r="N263" s="203">
        <f t="shared" si="66"/>
        <v>4532.6639423259894</v>
      </c>
      <c r="O263" s="203">
        <f t="shared" si="67"/>
        <v>12054.957293420184</v>
      </c>
      <c r="P263" s="204">
        <f t="shared" si="56"/>
        <v>2.9280915818605187</v>
      </c>
      <c r="Q263" s="205">
        <v>-4513.3183262398243</v>
      </c>
      <c r="R263" s="204">
        <f t="shared" si="57"/>
        <v>-3.8870008496176722E-2</v>
      </c>
      <c r="S263" s="204">
        <f t="shared" si="58"/>
        <v>-8.1956470652036328E-3</v>
      </c>
      <c r="T263" s="206">
        <v>376</v>
      </c>
      <c r="U263" s="207">
        <v>9416</v>
      </c>
      <c r="V263" s="207">
        <v>24268.041237113401</v>
      </c>
      <c r="Y263" s="15"/>
      <c r="Z263" s="15"/>
      <c r="AA263" s="15"/>
      <c r="AB263" s="15"/>
    </row>
    <row r="264" spans="2:28">
      <c r="B264" s="199">
        <v>4630</v>
      </c>
      <c r="C264" s="199" t="s">
        <v>282</v>
      </c>
      <c r="D264" s="199">
        <v>27367</v>
      </c>
      <c r="E264" s="199">
        <f t="shared" ref="E264:E327" si="68">D264/T264*1000</f>
        <v>3387.0049504950493</v>
      </c>
      <c r="F264" s="200">
        <f t="shared" ref="F264:F327" si="69">E264/E$363</f>
        <v>0.82268733450242792</v>
      </c>
      <c r="G264" s="201">
        <f t="shared" si="59"/>
        <v>437.99790076187963</v>
      </c>
      <c r="H264" s="201">
        <f t="shared" si="60"/>
        <v>3539.0230381559873</v>
      </c>
      <c r="I264" s="201">
        <f t="shared" si="61"/>
        <v>111.40372463266004</v>
      </c>
      <c r="J264" s="202">
        <f t="shared" si="62"/>
        <v>900.14209503189306</v>
      </c>
      <c r="K264" s="201">
        <f t="shared" si="63"/>
        <v>68.50057252584952</v>
      </c>
      <c r="L264" s="202">
        <f t="shared" si="64"/>
        <v>553.4846260088641</v>
      </c>
      <c r="M264" s="203">
        <f t="shared" si="65"/>
        <v>4092.5076641648511</v>
      </c>
      <c r="N264" s="203">
        <f t="shared" si="66"/>
        <v>31459.507664164852</v>
      </c>
      <c r="O264" s="203">
        <f t="shared" si="67"/>
        <v>3893.5034237827786</v>
      </c>
      <c r="P264" s="204">
        <f t="shared" ref="P264:P327" si="70">O264/O$363</f>
        <v>0.94571339587790004</v>
      </c>
      <c r="Q264" s="205">
        <v>795.49708718403645</v>
      </c>
      <c r="R264" s="204">
        <f t="shared" ref="R264:R327" si="71">(D264-U264)/U264</f>
        <v>1.1681638386750952E-2</v>
      </c>
      <c r="S264" s="204">
        <f t="shared" ref="S264:S327" si="72">(E264-V264)/V264</f>
        <v>1.3935384610879771E-2</v>
      </c>
      <c r="T264" s="206">
        <v>8080</v>
      </c>
      <c r="U264" s="207">
        <v>27051</v>
      </c>
      <c r="V264" s="207">
        <v>3340.4544331933812</v>
      </c>
      <c r="Y264" s="15"/>
      <c r="Z264" s="15"/>
      <c r="AA264" s="15"/>
      <c r="AB264" s="15"/>
    </row>
    <row r="265" spans="2:28">
      <c r="B265" s="199">
        <v>4631</v>
      </c>
      <c r="C265" s="199" t="s">
        <v>283</v>
      </c>
      <c r="D265" s="199">
        <v>102922</v>
      </c>
      <c r="E265" s="199">
        <f t="shared" si="68"/>
        <v>3508.2660122030202</v>
      </c>
      <c r="F265" s="200">
        <f t="shared" si="69"/>
        <v>0.85214106754786789</v>
      </c>
      <c r="G265" s="201">
        <f t="shared" si="59"/>
        <v>365.24126373709714</v>
      </c>
      <c r="H265" s="201">
        <f t="shared" si="60"/>
        <v>10715.08295425522</v>
      </c>
      <c r="I265" s="201">
        <f t="shared" si="61"/>
        <v>68.962353034870262</v>
      </c>
      <c r="J265" s="202">
        <f t="shared" si="62"/>
        <v>2023.148550983989</v>
      </c>
      <c r="K265" s="201">
        <f t="shared" si="63"/>
        <v>26.059200928059738</v>
      </c>
      <c r="L265" s="202">
        <f t="shared" si="64"/>
        <v>764.49877762648862</v>
      </c>
      <c r="M265" s="203">
        <f t="shared" si="65"/>
        <v>11479.581731881708</v>
      </c>
      <c r="N265" s="203">
        <f t="shared" si="66"/>
        <v>114401.58173188171</v>
      </c>
      <c r="O265" s="203">
        <f t="shared" si="67"/>
        <v>3899.5664768681772</v>
      </c>
      <c r="P265" s="204">
        <f t="shared" si="70"/>
        <v>0.947186082530172</v>
      </c>
      <c r="Q265" s="205">
        <v>4341.1380379601524</v>
      </c>
      <c r="R265" s="204">
        <f t="shared" si="71"/>
        <v>-4.3822406376870834E-2</v>
      </c>
      <c r="S265" s="204">
        <f t="shared" si="72"/>
        <v>-4.750540286865295E-2</v>
      </c>
      <c r="T265" s="206">
        <v>29337</v>
      </c>
      <c r="U265" s="207">
        <v>107639</v>
      </c>
      <c r="V265" s="207">
        <v>3683.2398029017245</v>
      </c>
      <c r="Y265" s="15"/>
      <c r="Z265" s="16"/>
      <c r="AA265" s="16"/>
      <c r="AB265" s="15"/>
    </row>
    <row r="266" spans="2:28">
      <c r="B266" s="199">
        <v>4632</v>
      </c>
      <c r="C266" s="199" t="s">
        <v>284</v>
      </c>
      <c r="D266" s="199">
        <v>13137</v>
      </c>
      <c r="E266" s="199">
        <f t="shared" si="68"/>
        <v>4593.3566433566439</v>
      </c>
      <c r="F266" s="200">
        <f t="shared" si="69"/>
        <v>1.1157044021414164</v>
      </c>
      <c r="G266" s="201">
        <f t="shared" si="59"/>
        <v>-285.81311495507708</v>
      </c>
      <c r="H266" s="201">
        <f t="shared" si="60"/>
        <v>-817.42550877152041</v>
      </c>
      <c r="I266" s="201">
        <f t="shared" si="61"/>
        <v>0</v>
      </c>
      <c r="J266" s="202">
        <f t="shared" si="62"/>
        <v>0</v>
      </c>
      <c r="K266" s="201">
        <f t="shared" si="63"/>
        <v>-42.903152106810523</v>
      </c>
      <c r="L266" s="202">
        <f t="shared" si="64"/>
        <v>-122.70301502547811</v>
      </c>
      <c r="M266" s="203">
        <f t="shared" si="65"/>
        <v>-940.12852379699848</v>
      </c>
      <c r="N266" s="203">
        <f t="shared" si="66"/>
        <v>12196.871476203001</v>
      </c>
      <c r="O266" s="203">
        <f t="shared" si="67"/>
        <v>4264.6403762947557</v>
      </c>
      <c r="P266" s="204">
        <f t="shared" si="70"/>
        <v>1.0358607900093451</v>
      </c>
      <c r="Q266" s="205">
        <v>227.51485892048504</v>
      </c>
      <c r="R266" s="204">
        <f t="shared" si="71"/>
        <v>-1.0022607385079126E-2</v>
      </c>
      <c r="S266" s="204">
        <f t="shared" si="72"/>
        <v>-6.5611479703416723E-3</v>
      </c>
      <c r="T266" s="206">
        <v>2860</v>
      </c>
      <c r="U266" s="207">
        <v>13270</v>
      </c>
      <c r="V266" s="207">
        <v>4623.6933797909414</v>
      </c>
      <c r="Y266" s="15"/>
      <c r="Z266" s="15"/>
      <c r="AA266" s="15"/>
      <c r="AB266" s="15"/>
    </row>
    <row r="267" spans="2:28">
      <c r="B267" s="199">
        <v>4633</v>
      </c>
      <c r="C267" s="199" t="s">
        <v>285</v>
      </c>
      <c r="D267" s="199">
        <v>1935</v>
      </c>
      <c r="E267" s="199">
        <f t="shared" si="68"/>
        <v>3685.7142857142853</v>
      </c>
      <c r="F267" s="200">
        <f t="shared" si="69"/>
        <v>0.89524240612893591</v>
      </c>
      <c r="G267" s="201">
        <f t="shared" si="59"/>
        <v>258.77229963033807</v>
      </c>
      <c r="H267" s="201">
        <f t="shared" si="60"/>
        <v>135.8554573059275</v>
      </c>
      <c r="I267" s="201">
        <f t="shared" si="61"/>
        <v>6.8554573059274615</v>
      </c>
      <c r="J267" s="202">
        <f t="shared" si="62"/>
        <v>3.5991150856119174</v>
      </c>
      <c r="K267" s="201">
        <f t="shared" si="63"/>
        <v>-36.047694800883065</v>
      </c>
      <c r="L267" s="202">
        <f t="shared" si="64"/>
        <v>-18.925039770463609</v>
      </c>
      <c r="M267" s="203">
        <f t="shared" si="65"/>
        <v>116.93041753546389</v>
      </c>
      <c r="N267" s="203">
        <f t="shared" si="66"/>
        <v>2051.9304175354637</v>
      </c>
      <c r="O267" s="203">
        <f t="shared" si="67"/>
        <v>3908.4388905437404</v>
      </c>
      <c r="P267" s="204">
        <f t="shared" si="70"/>
        <v>0.94934114945922543</v>
      </c>
      <c r="Q267" s="205">
        <v>51.141877649687288</v>
      </c>
      <c r="R267" s="204">
        <f t="shared" si="71"/>
        <v>-0.12994604316546762</v>
      </c>
      <c r="S267" s="204">
        <f t="shared" si="72"/>
        <v>-9.1829393627954822E-2</v>
      </c>
      <c r="T267" s="206">
        <v>525</v>
      </c>
      <c r="U267" s="207">
        <v>2224</v>
      </c>
      <c r="V267" s="207">
        <v>4058.3941605839414</v>
      </c>
      <c r="Y267" s="15"/>
      <c r="Z267" s="15"/>
    </row>
    <row r="268" spans="2:28">
      <c r="B268" s="199">
        <v>4634</v>
      </c>
      <c r="C268" s="199" t="s">
        <v>286</v>
      </c>
      <c r="D268" s="199">
        <v>11780</v>
      </c>
      <c r="E268" s="199">
        <f t="shared" si="68"/>
        <v>7096.3855421686749</v>
      </c>
      <c r="F268" s="200">
        <f t="shared" si="69"/>
        <v>1.7236781733770445</v>
      </c>
      <c r="G268" s="201">
        <f t="shared" si="59"/>
        <v>-1787.6304542422956</v>
      </c>
      <c r="H268" s="201">
        <f t="shared" si="60"/>
        <v>-2967.4665540422106</v>
      </c>
      <c r="I268" s="201">
        <f t="shared" si="61"/>
        <v>0</v>
      </c>
      <c r="J268" s="202">
        <f t="shared" si="62"/>
        <v>0</v>
      </c>
      <c r="K268" s="201">
        <f t="shared" si="63"/>
        <v>-42.903152106810523</v>
      </c>
      <c r="L268" s="202">
        <f t="shared" si="64"/>
        <v>-71.21923249730547</v>
      </c>
      <c r="M268" s="203">
        <f t="shared" si="65"/>
        <v>-3038.6857865395159</v>
      </c>
      <c r="N268" s="203">
        <f t="shared" si="66"/>
        <v>8741.3142134604841</v>
      </c>
      <c r="O268" s="203">
        <f t="shared" si="67"/>
        <v>5265.851935819569</v>
      </c>
      <c r="P268" s="204">
        <f t="shared" si="70"/>
        <v>1.2790502985035965</v>
      </c>
      <c r="Q268" s="205">
        <v>-3359.9543126545427</v>
      </c>
      <c r="R268" s="204">
        <f t="shared" si="71"/>
        <v>-3.395112350336231E-2</v>
      </c>
      <c r="S268" s="204">
        <f t="shared" si="72"/>
        <v>-1.5910451713364845E-2</v>
      </c>
      <c r="T268" s="206">
        <v>1660</v>
      </c>
      <c r="U268" s="207">
        <v>12194</v>
      </c>
      <c r="V268" s="207">
        <v>7211.1176818450622</v>
      </c>
      <c r="Y268" s="15"/>
      <c r="Z268" s="15"/>
    </row>
    <row r="269" spans="2:28">
      <c r="B269" s="199">
        <v>4635</v>
      </c>
      <c r="C269" s="199" t="s">
        <v>287</v>
      </c>
      <c r="D269" s="199">
        <v>10142</v>
      </c>
      <c r="E269" s="199">
        <f t="shared" si="68"/>
        <v>4463.9084507042253</v>
      </c>
      <c r="F269" s="200">
        <f t="shared" si="69"/>
        <v>1.0842620540710926</v>
      </c>
      <c r="G269" s="201">
        <f t="shared" si="59"/>
        <v>-208.14419936362592</v>
      </c>
      <c r="H269" s="201">
        <f t="shared" si="60"/>
        <v>-472.9036209541581</v>
      </c>
      <c r="I269" s="201">
        <f t="shared" si="61"/>
        <v>0</v>
      </c>
      <c r="J269" s="202">
        <f t="shared" si="62"/>
        <v>0</v>
      </c>
      <c r="K269" s="201">
        <f t="shared" si="63"/>
        <v>-42.903152106810523</v>
      </c>
      <c r="L269" s="202">
        <f t="shared" si="64"/>
        <v>-97.475961586673506</v>
      </c>
      <c r="M269" s="203">
        <f t="shared" si="65"/>
        <v>-570.37958254083162</v>
      </c>
      <c r="N269" s="203">
        <f t="shared" si="66"/>
        <v>9571.6204174591676</v>
      </c>
      <c r="O269" s="203">
        <f t="shared" si="67"/>
        <v>4212.8610992337881</v>
      </c>
      <c r="P269" s="204">
        <f t="shared" si="70"/>
        <v>1.0232838507812154</v>
      </c>
      <c r="Q269" s="205">
        <v>60.050964848722742</v>
      </c>
      <c r="R269" s="204">
        <f t="shared" si="71"/>
        <v>5.393328483840798E-2</v>
      </c>
      <c r="S269" s="204">
        <f t="shared" si="72"/>
        <v>6.553026200432352E-2</v>
      </c>
      <c r="T269" s="206">
        <v>2272</v>
      </c>
      <c r="U269" s="207">
        <v>9623</v>
      </c>
      <c r="V269" s="207">
        <v>4189.3774488463214</v>
      </c>
      <c r="Y269" s="15"/>
      <c r="Z269" s="15"/>
    </row>
    <row r="270" spans="2:28">
      <c r="B270" s="199">
        <v>4636</v>
      </c>
      <c r="C270" s="199" t="s">
        <v>288</v>
      </c>
      <c r="D270" s="199">
        <v>3451</v>
      </c>
      <c r="E270" s="199">
        <f t="shared" si="68"/>
        <v>4390.5852417302804</v>
      </c>
      <c r="F270" s="200">
        <f t="shared" si="69"/>
        <v>1.0664521966219258</v>
      </c>
      <c r="G270" s="201">
        <f t="shared" si="59"/>
        <v>-164.15027397925897</v>
      </c>
      <c r="H270" s="201">
        <f t="shared" si="60"/>
        <v>-129.02211534769754</v>
      </c>
      <c r="I270" s="201">
        <f t="shared" si="61"/>
        <v>0</v>
      </c>
      <c r="J270" s="202">
        <f t="shared" si="62"/>
        <v>0</v>
      </c>
      <c r="K270" s="201">
        <f t="shared" si="63"/>
        <v>-42.903152106810523</v>
      </c>
      <c r="L270" s="202">
        <f t="shared" si="64"/>
        <v>-33.721877555953071</v>
      </c>
      <c r="M270" s="203">
        <f t="shared" si="65"/>
        <v>-162.74399290365062</v>
      </c>
      <c r="N270" s="203">
        <f t="shared" si="66"/>
        <v>3288.2560070963495</v>
      </c>
      <c r="O270" s="203">
        <f t="shared" si="67"/>
        <v>4183.5318156442099</v>
      </c>
      <c r="P270" s="204">
        <f t="shared" si="70"/>
        <v>1.0161599078015486</v>
      </c>
      <c r="Q270" s="205">
        <v>-92.669692618356066</v>
      </c>
      <c r="R270" s="204">
        <f t="shared" si="71"/>
        <v>-0.14536899455175831</v>
      </c>
      <c r="S270" s="204">
        <f t="shared" si="72"/>
        <v>-0.12797192573856256</v>
      </c>
      <c r="T270" s="206">
        <v>786</v>
      </c>
      <c r="U270" s="207">
        <v>4038</v>
      </c>
      <c r="V270" s="207">
        <v>5034.9127182044895</v>
      </c>
      <c r="Y270" s="15"/>
      <c r="Z270" s="15"/>
      <c r="AA270" s="15"/>
      <c r="AB270" s="15"/>
    </row>
    <row r="271" spans="2:28">
      <c r="B271" s="199">
        <v>4637</v>
      </c>
      <c r="C271" s="199" t="s">
        <v>289</v>
      </c>
      <c r="D271" s="199">
        <v>5344</v>
      </c>
      <c r="E271" s="199">
        <f t="shared" si="68"/>
        <v>4129.8299845440497</v>
      </c>
      <c r="F271" s="200">
        <f t="shared" si="69"/>
        <v>1.0031159893746702</v>
      </c>
      <c r="G271" s="201">
        <f t="shared" si="59"/>
        <v>-7.697119667520564</v>
      </c>
      <c r="H271" s="201">
        <f t="shared" si="60"/>
        <v>-9.9600728497716098</v>
      </c>
      <c r="I271" s="201">
        <f t="shared" si="61"/>
        <v>0</v>
      </c>
      <c r="J271" s="202">
        <f t="shared" si="62"/>
        <v>0</v>
      </c>
      <c r="K271" s="201">
        <f t="shared" si="63"/>
        <v>-42.903152106810523</v>
      </c>
      <c r="L271" s="202">
        <f t="shared" si="64"/>
        <v>-55.516678826212818</v>
      </c>
      <c r="M271" s="203">
        <f t="shared" si="65"/>
        <v>-65.476751675984431</v>
      </c>
      <c r="N271" s="203">
        <f t="shared" si="66"/>
        <v>5278.5232483240152</v>
      </c>
      <c r="O271" s="203">
        <f t="shared" si="67"/>
        <v>4079.2297127697175</v>
      </c>
      <c r="P271" s="204">
        <f t="shared" si="70"/>
        <v>0.99082542490264636</v>
      </c>
      <c r="Q271" s="205">
        <v>66.789590015073074</v>
      </c>
      <c r="R271" s="204">
        <f t="shared" si="71"/>
        <v>-6.29493249167105E-2</v>
      </c>
      <c r="S271" s="204">
        <f t="shared" si="72"/>
        <v>-3.8328209806330345E-2</v>
      </c>
      <c r="T271" s="206">
        <v>1294</v>
      </c>
      <c r="U271" s="207">
        <v>5703</v>
      </c>
      <c r="V271" s="207">
        <v>4294.4277108433735</v>
      </c>
      <c r="Y271" s="15"/>
      <c r="Z271" s="15"/>
      <c r="AA271" s="15"/>
      <c r="AB271" s="15"/>
    </row>
    <row r="272" spans="2:28">
      <c r="B272" s="199">
        <v>4638</v>
      </c>
      <c r="C272" s="199" t="s">
        <v>290</v>
      </c>
      <c r="D272" s="199">
        <v>22244</v>
      </c>
      <c r="E272" s="199">
        <f t="shared" si="68"/>
        <v>5493.7021486786862</v>
      </c>
      <c r="F272" s="200">
        <f t="shared" si="69"/>
        <v>1.3343940275570421</v>
      </c>
      <c r="G272" s="201">
        <f t="shared" si="59"/>
        <v>-826.02041814830238</v>
      </c>
      <c r="H272" s="201">
        <f t="shared" si="60"/>
        <v>-3344.5566730824767</v>
      </c>
      <c r="I272" s="201">
        <f t="shared" si="61"/>
        <v>0</v>
      </c>
      <c r="J272" s="202">
        <f t="shared" si="62"/>
        <v>0</v>
      </c>
      <c r="K272" s="201">
        <f t="shared" si="63"/>
        <v>-42.903152106810523</v>
      </c>
      <c r="L272" s="202">
        <f t="shared" si="64"/>
        <v>-173.71486288047581</v>
      </c>
      <c r="M272" s="203">
        <f t="shared" si="65"/>
        <v>-3518.2715359629524</v>
      </c>
      <c r="N272" s="203">
        <f t="shared" si="66"/>
        <v>18725.728464037049</v>
      </c>
      <c r="O272" s="203">
        <f t="shared" si="67"/>
        <v>4624.778578423573</v>
      </c>
      <c r="P272" s="204">
        <f t="shared" si="70"/>
        <v>1.1233366401755955</v>
      </c>
      <c r="Q272" s="205">
        <v>-4277.3641035772562</v>
      </c>
      <c r="R272" s="208">
        <f t="shared" si="71"/>
        <v>4.4705351095055317E-3</v>
      </c>
      <c r="S272" s="208">
        <f t="shared" si="72"/>
        <v>1.7370625953095159E-2</v>
      </c>
      <c r="T272" s="206">
        <v>4049</v>
      </c>
      <c r="U272" s="207">
        <v>22145</v>
      </c>
      <c r="V272" s="207">
        <v>5399.9024628139477</v>
      </c>
      <c r="W272" s="1"/>
      <c r="X272" s="117"/>
      <c r="Y272" s="16"/>
      <c r="Z272" s="16"/>
      <c r="AA272" s="15"/>
      <c r="AB272" s="15"/>
    </row>
    <row r="273" spans="2:28">
      <c r="B273" s="199">
        <v>4639</v>
      </c>
      <c r="C273" s="199" t="s">
        <v>291</v>
      </c>
      <c r="D273" s="199">
        <v>14764</v>
      </c>
      <c r="E273" s="199">
        <f t="shared" si="68"/>
        <v>5654.5384909996164</v>
      </c>
      <c r="F273" s="200">
        <f t="shared" si="69"/>
        <v>1.3734604073495449</v>
      </c>
      <c r="G273" s="201">
        <f t="shared" si="59"/>
        <v>-922.52222354086052</v>
      </c>
      <c r="H273" s="201">
        <f t="shared" si="60"/>
        <v>-2408.705525665187</v>
      </c>
      <c r="I273" s="201">
        <f t="shared" si="61"/>
        <v>0</v>
      </c>
      <c r="J273" s="202">
        <f t="shared" si="62"/>
        <v>0</v>
      </c>
      <c r="K273" s="201">
        <f t="shared" si="63"/>
        <v>-42.903152106810523</v>
      </c>
      <c r="L273" s="202">
        <f t="shared" si="64"/>
        <v>-112.02013015088228</v>
      </c>
      <c r="M273" s="203">
        <f t="shared" si="65"/>
        <v>-2520.7256558160693</v>
      </c>
      <c r="N273" s="203">
        <f t="shared" si="66"/>
        <v>12243.27434418393</v>
      </c>
      <c r="O273" s="203">
        <f t="shared" si="67"/>
        <v>4689.1131153519455</v>
      </c>
      <c r="P273" s="204">
        <f t="shared" si="70"/>
        <v>1.1389631920925967</v>
      </c>
      <c r="Q273" s="205">
        <v>-3034.6019941813311</v>
      </c>
      <c r="R273" s="208">
        <f t="shared" si="71"/>
        <v>-1.1317216902162995E-2</v>
      </c>
      <c r="S273" s="208">
        <f t="shared" si="72"/>
        <v>-2.2293629020297503E-3</v>
      </c>
      <c r="T273" s="206">
        <v>2611</v>
      </c>
      <c r="U273" s="207">
        <v>14933</v>
      </c>
      <c r="V273" s="207">
        <v>5667.1726755218215</v>
      </c>
      <c r="W273" s="1"/>
      <c r="X273" s="1"/>
      <c r="Y273" s="16"/>
      <c r="Z273" s="16"/>
      <c r="AA273" s="15"/>
      <c r="AB273" s="15"/>
    </row>
    <row r="274" spans="2:28">
      <c r="B274" s="199">
        <v>4640</v>
      </c>
      <c r="C274" s="199" t="s">
        <v>292</v>
      </c>
      <c r="D274" s="199">
        <v>44597</v>
      </c>
      <c r="E274" s="199">
        <f t="shared" si="68"/>
        <v>3735.7178756910703</v>
      </c>
      <c r="F274" s="200">
        <f t="shared" si="69"/>
        <v>0.90738803944061464</v>
      </c>
      <c r="G274" s="201">
        <f t="shared" si="59"/>
        <v>228.77014564426707</v>
      </c>
      <c r="H274" s="201">
        <f t="shared" si="60"/>
        <v>2731.0579987012602</v>
      </c>
      <c r="I274" s="201">
        <f t="shared" si="61"/>
        <v>0</v>
      </c>
      <c r="J274" s="202">
        <f t="shared" si="62"/>
        <v>0</v>
      </c>
      <c r="K274" s="201">
        <f t="shared" si="63"/>
        <v>-42.903152106810523</v>
      </c>
      <c r="L274" s="202">
        <f t="shared" si="64"/>
        <v>-512.17782985110398</v>
      </c>
      <c r="M274" s="203">
        <f t="shared" si="65"/>
        <v>2218.8801688501562</v>
      </c>
      <c r="N274" s="203">
        <f t="shared" si="66"/>
        <v>46815.880168850155</v>
      </c>
      <c r="O274" s="203">
        <f t="shared" si="67"/>
        <v>3921.5848692285272</v>
      </c>
      <c r="P274" s="204">
        <f t="shared" si="70"/>
        <v>0.9525342449290245</v>
      </c>
      <c r="Q274" s="205">
        <v>-1058.91683213957</v>
      </c>
      <c r="R274" s="208">
        <f t="shared" si="71"/>
        <v>-3.5052037129194885E-2</v>
      </c>
      <c r="S274" s="208">
        <f t="shared" si="72"/>
        <v>-4.240756272990219E-2</v>
      </c>
      <c r="T274" s="206">
        <v>11938</v>
      </c>
      <c r="U274" s="207">
        <v>46217</v>
      </c>
      <c r="V274" s="207">
        <v>3901.1564109057144</v>
      </c>
      <c r="W274" s="1"/>
      <c r="X274" s="117"/>
      <c r="Y274" s="16"/>
      <c r="Z274" s="16"/>
      <c r="AA274" s="16"/>
      <c r="AB274" s="15"/>
    </row>
    <row r="275" spans="2:28">
      <c r="B275" s="199">
        <v>4641</v>
      </c>
      <c r="C275" s="199" t="s">
        <v>293</v>
      </c>
      <c r="D275" s="199">
        <v>21830</v>
      </c>
      <c r="E275" s="199">
        <f t="shared" si="68"/>
        <v>12284.749577940349</v>
      </c>
      <c r="F275" s="200">
        <f t="shared" si="69"/>
        <v>2.9839070308498932</v>
      </c>
      <c r="G275" s="201">
        <f t="shared" si="59"/>
        <v>-4900.6488757053003</v>
      </c>
      <c r="H275" s="201">
        <f t="shared" si="60"/>
        <v>-8708.4530521283195</v>
      </c>
      <c r="I275" s="201">
        <f t="shared" si="61"/>
        <v>0</v>
      </c>
      <c r="J275" s="202">
        <f t="shared" si="62"/>
        <v>0</v>
      </c>
      <c r="K275" s="201">
        <f t="shared" si="63"/>
        <v>-42.903152106810523</v>
      </c>
      <c r="L275" s="202">
        <f t="shared" si="64"/>
        <v>-76.2389012938023</v>
      </c>
      <c r="M275" s="203">
        <f t="shared" si="65"/>
        <v>-8784.6919534221215</v>
      </c>
      <c r="N275" s="203">
        <f t="shared" si="66"/>
        <v>13045.308046577878</v>
      </c>
      <c r="O275" s="203">
        <f t="shared" si="67"/>
        <v>7341.1975501282377</v>
      </c>
      <c r="P275" s="204">
        <f t="shared" si="70"/>
        <v>1.7831418414927358</v>
      </c>
      <c r="Q275" s="205">
        <v>-9215.9790258596113</v>
      </c>
      <c r="R275" s="208">
        <f t="shared" si="71"/>
        <v>-6.5296510383215586E-2</v>
      </c>
      <c r="S275" s="208">
        <f t="shared" si="72"/>
        <v>-6.319250703011077E-2</v>
      </c>
      <c r="T275" s="206">
        <v>1777</v>
      </c>
      <c r="U275" s="207">
        <v>23355</v>
      </c>
      <c r="V275" s="207">
        <v>13113.41942728804</v>
      </c>
      <c r="Y275" s="15"/>
      <c r="Z275" s="15"/>
      <c r="AA275" s="15"/>
      <c r="AB275" s="15"/>
    </row>
    <row r="276" spans="2:28">
      <c r="B276" s="199">
        <v>4642</v>
      </c>
      <c r="C276" s="199" t="s">
        <v>294</v>
      </c>
      <c r="D276" s="199">
        <v>14415</v>
      </c>
      <c r="E276" s="199">
        <f t="shared" si="68"/>
        <v>6770.7844058243309</v>
      </c>
      <c r="F276" s="200">
        <f t="shared" si="69"/>
        <v>1.6445912116260917</v>
      </c>
      <c r="G276" s="201">
        <f t="shared" si="59"/>
        <v>-1592.2697724356892</v>
      </c>
      <c r="H276" s="201">
        <f t="shared" si="60"/>
        <v>-3389.942345515582</v>
      </c>
      <c r="I276" s="201">
        <f t="shared" si="61"/>
        <v>0</v>
      </c>
      <c r="J276" s="202">
        <f t="shared" si="62"/>
        <v>0</v>
      </c>
      <c r="K276" s="201">
        <f t="shared" si="63"/>
        <v>-42.903152106810523</v>
      </c>
      <c r="L276" s="202">
        <f t="shared" si="64"/>
        <v>-91.340810835399608</v>
      </c>
      <c r="M276" s="203">
        <f t="shared" si="65"/>
        <v>-3481.2831563509817</v>
      </c>
      <c r="N276" s="203">
        <f t="shared" si="66"/>
        <v>10933.716843649017</v>
      </c>
      <c r="O276" s="203">
        <f t="shared" si="67"/>
        <v>5135.6114812818305</v>
      </c>
      <c r="P276" s="204">
        <f t="shared" si="70"/>
        <v>1.2474155138032152</v>
      </c>
      <c r="Q276" s="205">
        <v>-3924.3028677856546</v>
      </c>
      <c r="R276" s="208">
        <f t="shared" si="71"/>
        <v>-2.3307812182397181E-2</v>
      </c>
      <c r="S276" s="208">
        <f t="shared" si="72"/>
        <v>-2.4684081117790659E-2</v>
      </c>
      <c r="T276" s="206">
        <v>2129</v>
      </c>
      <c r="U276" s="207">
        <v>14759</v>
      </c>
      <c r="V276" s="207">
        <v>6942.1448730009406</v>
      </c>
      <c r="Y276" s="15"/>
      <c r="Z276" s="15"/>
      <c r="AA276" s="15"/>
      <c r="AB276" s="15"/>
    </row>
    <row r="277" spans="2:28">
      <c r="B277" s="199">
        <v>4643</v>
      </c>
      <c r="C277" s="199" t="s">
        <v>295</v>
      </c>
      <c r="D277" s="199">
        <v>31375</v>
      </c>
      <c r="E277" s="199">
        <f t="shared" si="68"/>
        <v>6068.6653771760148</v>
      </c>
      <c r="F277" s="200">
        <f t="shared" si="69"/>
        <v>1.4740498511543005</v>
      </c>
      <c r="G277" s="201">
        <f t="shared" si="59"/>
        <v>-1170.9983552466995</v>
      </c>
      <c r="H277" s="201">
        <f t="shared" si="60"/>
        <v>-6054.0614966254361</v>
      </c>
      <c r="I277" s="201">
        <f t="shared" si="61"/>
        <v>0</v>
      </c>
      <c r="J277" s="202">
        <f t="shared" si="62"/>
        <v>0</v>
      </c>
      <c r="K277" s="201">
        <f t="shared" si="63"/>
        <v>-42.903152106810523</v>
      </c>
      <c r="L277" s="202">
        <f t="shared" si="64"/>
        <v>-221.8092963922104</v>
      </c>
      <c r="M277" s="203">
        <f t="shared" si="65"/>
        <v>-6275.8707930176461</v>
      </c>
      <c r="N277" s="203">
        <f t="shared" si="66"/>
        <v>25099.129206982354</v>
      </c>
      <c r="O277" s="203">
        <f t="shared" si="67"/>
        <v>4854.7638698225055</v>
      </c>
      <c r="P277" s="204">
        <f t="shared" si="70"/>
        <v>1.1791989696144991</v>
      </c>
      <c r="Q277" s="205">
        <v>-5798.3769857975794</v>
      </c>
      <c r="R277" s="208">
        <f t="shared" si="71"/>
        <v>-2.7969360836538155E-3</v>
      </c>
      <c r="S277" s="208">
        <f t="shared" si="72"/>
        <v>1.6393638138462725E-3</v>
      </c>
      <c r="T277" s="206">
        <v>5170</v>
      </c>
      <c r="U277" s="207">
        <v>31463</v>
      </c>
      <c r="V277" s="207">
        <v>6058.7329096861158</v>
      </c>
      <c r="Y277" s="15"/>
      <c r="Z277" s="15"/>
      <c r="AA277" s="15"/>
      <c r="AB277" s="15"/>
    </row>
    <row r="278" spans="2:28">
      <c r="B278" s="199">
        <v>4644</v>
      </c>
      <c r="C278" s="199" t="s">
        <v>296</v>
      </c>
      <c r="D278" s="199">
        <v>33848</v>
      </c>
      <c r="E278" s="199">
        <f t="shared" si="68"/>
        <v>6523.0294854499907</v>
      </c>
      <c r="F278" s="200">
        <f t="shared" si="69"/>
        <v>1.5844127241329347</v>
      </c>
      <c r="G278" s="201">
        <f t="shared" si="59"/>
        <v>-1443.616820211085</v>
      </c>
      <c r="H278" s="201">
        <f t="shared" si="60"/>
        <v>-7490.9276800753205</v>
      </c>
      <c r="I278" s="201">
        <f t="shared" si="61"/>
        <v>0</v>
      </c>
      <c r="J278" s="202">
        <f t="shared" si="62"/>
        <v>0</v>
      </c>
      <c r="K278" s="201">
        <f t="shared" si="63"/>
        <v>-42.903152106810523</v>
      </c>
      <c r="L278" s="202">
        <f t="shared" si="64"/>
        <v>-222.62445628223981</v>
      </c>
      <c r="M278" s="203">
        <f t="shared" si="65"/>
        <v>-7713.5521363575599</v>
      </c>
      <c r="N278" s="203">
        <f t="shared" si="66"/>
        <v>26134.447863642439</v>
      </c>
      <c r="O278" s="203">
        <f t="shared" si="67"/>
        <v>5036.509513132095</v>
      </c>
      <c r="P278" s="204">
        <f t="shared" si="70"/>
        <v>1.2233441188059526</v>
      </c>
      <c r="Q278" s="205">
        <v>-10862.569789074571</v>
      </c>
      <c r="R278" s="208">
        <f t="shared" si="71"/>
        <v>-1.6246693986688755E-2</v>
      </c>
      <c r="S278" s="208">
        <f t="shared" si="72"/>
        <v>-1.9090459565836822E-2</v>
      </c>
      <c r="T278" s="206">
        <v>5189</v>
      </c>
      <c r="U278" s="207">
        <v>34407</v>
      </c>
      <c r="V278" s="207">
        <v>6649.9806725937378</v>
      </c>
      <c r="Y278" s="15"/>
      <c r="Z278" s="15"/>
      <c r="AA278" s="15"/>
      <c r="AB278" s="15"/>
    </row>
    <row r="279" spans="2:28">
      <c r="B279" s="199">
        <v>4645</v>
      </c>
      <c r="C279" s="199" t="s">
        <v>297</v>
      </c>
      <c r="D279" s="199">
        <v>12105</v>
      </c>
      <c r="E279" s="199">
        <f t="shared" si="68"/>
        <v>4047.1414242728183</v>
      </c>
      <c r="F279" s="200">
        <f t="shared" si="69"/>
        <v>0.98303133280118637</v>
      </c>
      <c r="G279" s="201">
        <f t="shared" si="59"/>
        <v>41.916016495218265</v>
      </c>
      <c r="H279" s="201">
        <f t="shared" si="60"/>
        <v>125.37080533719784</v>
      </c>
      <c r="I279" s="201">
        <f t="shared" si="61"/>
        <v>0</v>
      </c>
      <c r="J279" s="202">
        <f t="shared" si="62"/>
        <v>0</v>
      </c>
      <c r="K279" s="201">
        <f t="shared" si="63"/>
        <v>-42.903152106810523</v>
      </c>
      <c r="L279" s="202">
        <f t="shared" si="64"/>
        <v>-128.32332795147028</v>
      </c>
      <c r="M279" s="203">
        <f t="shared" si="65"/>
        <v>-2.9525226142724392</v>
      </c>
      <c r="N279" s="203">
        <f t="shared" si="66"/>
        <v>12102.047477385728</v>
      </c>
      <c r="O279" s="203">
        <f t="shared" si="67"/>
        <v>4046.154288661226</v>
      </c>
      <c r="P279" s="204">
        <f t="shared" si="70"/>
        <v>0.98279156227325315</v>
      </c>
      <c r="Q279" s="205">
        <v>122.96991015076038</v>
      </c>
      <c r="R279" s="208">
        <f t="shared" si="71"/>
        <v>-1.7849898580121704E-2</v>
      </c>
      <c r="S279" s="208">
        <f t="shared" si="72"/>
        <v>-1.1282529128969062E-2</v>
      </c>
      <c r="T279" s="206">
        <v>2991</v>
      </c>
      <c r="U279" s="207">
        <v>12325</v>
      </c>
      <c r="V279" s="207">
        <v>4093.3244769179673</v>
      </c>
      <c r="Y279" s="15"/>
      <c r="Z279" s="15"/>
      <c r="AA279" s="15"/>
      <c r="AB279" s="15"/>
    </row>
    <row r="280" spans="2:28">
      <c r="B280" s="199">
        <v>4646</v>
      </c>
      <c r="C280" s="199" t="s">
        <v>298</v>
      </c>
      <c r="D280" s="199">
        <v>9381</v>
      </c>
      <c r="E280" s="199">
        <f t="shared" si="68"/>
        <v>3251.646447140381</v>
      </c>
      <c r="F280" s="200">
        <f t="shared" si="69"/>
        <v>0.78980940017557855</v>
      </c>
      <c r="G280" s="201">
        <f t="shared" si="59"/>
        <v>519.2130027746806</v>
      </c>
      <c r="H280" s="201">
        <f t="shared" si="60"/>
        <v>1497.9295130049536</v>
      </c>
      <c r="I280" s="201">
        <f t="shared" si="61"/>
        <v>158.77920080679394</v>
      </c>
      <c r="J280" s="202">
        <f t="shared" si="62"/>
        <v>458.07799432760055</v>
      </c>
      <c r="K280" s="201">
        <f t="shared" si="63"/>
        <v>115.87604869998341</v>
      </c>
      <c r="L280" s="202">
        <f t="shared" si="64"/>
        <v>334.30240049945212</v>
      </c>
      <c r="M280" s="203">
        <f t="shared" si="65"/>
        <v>1832.2319135044058</v>
      </c>
      <c r="N280" s="203">
        <f t="shared" si="66"/>
        <v>11213.231913504405</v>
      </c>
      <c r="O280" s="203">
        <f t="shared" si="67"/>
        <v>3886.7354986150449</v>
      </c>
      <c r="P280" s="204">
        <f t="shared" si="70"/>
        <v>0.94406949916155747</v>
      </c>
      <c r="Q280" s="205">
        <v>374.49153422350832</v>
      </c>
      <c r="R280" s="208">
        <f t="shared" si="71"/>
        <v>6.5901602090671516E-2</v>
      </c>
      <c r="S280" s="208">
        <f t="shared" si="72"/>
        <v>3.5236148720298545E-2</v>
      </c>
      <c r="T280" s="206">
        <v>2885</v>
      </c>
      <c r="U280" s="207">
        <v>8801</v>
      </c>
      <c r="V280" s="207">
        <v>3140.9707351891507</v>
      </c>
      <c r="Y280" s="15"/>
      <c r="Z280" s="15"/>
      <c r="AA280" s="15"/>
      <c r="AB280" s="15"/>
    </row>
    <row r="281" spans="2:28">
      <c r="B281" s="199">
        <v>4647</v>
      </c>
      <c r="C281" s="199" t="s">
        <v>299</v>
      </c>
      <c r="D281" s="199">
        <v>86474</v>
      </c>
      <c r="E281" s="199">
        <f t="shared" si="68"/>
        <v>3927.0663033605815</v>
      </c>
      <c r="F281" s="200">
        <f t="shared" si="69"/>
        <v>0.95386565911390508</v>
      </c>
      <c r="G281" s="201">
        <f t="shared" si="59"/>
        <v>113.96108904256035</v>
      </c>
      <c r="H281" s="201">
        <f t="shared" si="60"/>
        <v>2509.4231807171786</v>
      </c>
      <c r="I281" s="201">
        <f t="shared" si="61"/>
        <v>0</v>
      </c>
      <c r="J281" s="202">
        <f t="shared" si="62"/>
        <v>0</v>
      </c>
      <c r="K281" s="201">
        <f t="shared" si="63"/>
        <v>-42.903152106810523</v>
      </c>
      <c r="L281" s="202">
        <f t="shared" si="64"/>
        <v>-944.72740939196774</v>
      </c>
      <c r="M281" s="203">
        <f t="shared" si="65"/>
        <v>1564.6957713252109</v>
      </c>
      <c r="N281" s="203">
        <f t="shared" si="66"/>
        <v>88038.695771325205</v>
      </c>
      <c r="O281" s="203">
        <f t="shared" si="67"/>
        <v>3998.1242402963308</v>
      </c>
      <c r="P281" s="204">
        <f t="shared" si="70"/>
        <v>0.97112529279834048</v>
      </c>
      <c r="Q281" s="205">
        <v>404.91929840178454</v>
      </c>
      <c r="R281" s="208">
        <f t="shared" si="71"/>
        <v>-6.587234632674995E-4</v>
      </c>
      <c r="S281" s="208">
        <f t="shared" si="72"/>
        <v>-2.0489000434978182E-4</v>
      </c>
      <c r="T281" s="206">
        <v>22020</v>
      </c>
      <c r="U281" s="207">
        <v>86531</v>
      </c>
      <c r="V281" s="207">
        <v>3927.8710848842488</v>
      </c>
      <c r="Y281" s="15"/>
      <c r="Z281" s="16"/>
      <c r="AA281" s="16"/>
      <c r="AB281" s="15"/>
    </row>
    <row r="282" spans="2:28">
      <c r="B282" s="199">
        <v>4648</v>
      </c>
      <c r="C282" s="199" t="s">
        <v>300</v>
      </c>
      <c r="D282" s="199">
        <v>20678</v>
      </c>
      <c r="E282" s="199">
        <f t="shared" si="68"/>
        <v>5748.6794551014727</v>
      </c>
      <c r="F282" s="200">
        <f t="shared" si="69"/>
        <v>1.3963267981450838</v>
      </c>
      <c r="G282" s="201">
        <f t="shared" si="59"/>
        <v>-979.00680200197439</v>
      </c>
      <c r="H282" s="201">
        <f t="shared" si="60"/>
        <v>-3521.4874668011016</v>
      </c>
      <c r="I282" s="201">
        <f t="shared" si="61"/>
        <v>0</v>
      </c>
      <c r="J282" s="202">
        <f t="shared" si="62"/>
        <v>0</v>
      </c>
      <c r="K282" s="201">
        <f t="shared" si="63"/>
        <v>-42.903152106810523</v>
      </c>
      <c r="L282" s="202">
        <f t="shared" si="64"/>
        <v>-154.32263812819747</v>
      </c>
      <c r="M282" s="203">
        <f t="shared" si="65"/>
        <v>-3675.8101049292991</v>
      </c>
      <c r="N282" s="203">
        <f t="shared" si="66"/>
        <v>17002.1898950707</v>
      </c>
      <c r="O282" s="203">
        <f t="shared" si="67"/>
        <v>4726.7695009926883</v>
      </c>
      <c r="P282" s="204">
        <f t="shared" si="70"/>
        <v>1.1481097484108123</v>
      </c>
      <c r="Q282" s="205">
        <v>-4200.1601582038475</v>
      </c>
      <c r="R282" s="208">
        <f t="shared" si="71"/>
        <v>-8.7184920319604467E-2</v>
      </c>
      <c r="S282" s="208">
        <f t="shared" si="72"/>
        <v>-7.9064241267679913E-2</v>
      </c>
      <c r="T282" s="206">
        <v>3597</v>
      </c>
      <c r="U282" s="207">
        <v>22653</v>
      </c>
      <c r="V282" s="207">
        <v>6242.215486359878</v>
      </c>
      <c r="Y282" s="15"/>
      <c r="Z282" s="15"/>
      <c r="AA282" s="15"/>
      <c r="AB282" s="15"/>
    </row>
    <row r="283" spans="2:28">
      <c r="B283" s="199">
        <v>4649</v>
      </c>
      <c r="C283" s="199" t="s">
        <v>301</v>
      </c>
      <c r="D283" s="199">
        <v>34114</v>
      </c>
      <c r="E283" s="199">
        <f t="shared" si="68"/>
        <v>3584.5329410528529</v>
      </c>
      <c r="F283" s="200">
        <f t="shared" si="69"/>
        <v>0.8706659405029501</v>
      </c>
      <c r="G283" s="201">
        <f t="shared" si="59"/>
        <v>319.48110642719746</v>
      </c>
      <c r="H283" s="201">
        <f t="shared" si="60"/>
        <v>3040.5016898676381</v>
      </c>
      <c r="I283" s="201">
        <f t="shared" si="61"/>
        <v>42.268927937428792</v>
      </c>
      <c r="J283" s="202">
        <f t="shared" si="62"/>
        <v>402.27338718050981</v>
      </c>
      <c r="K283" s="201">
        <f t="shared" si="63"/>
        <v>-0.63422416938173143</v>
      </c>
      <c r="L283" s="202">
        <f t="shared" si="64"/>
        <v>-6.0359114200059381</v>
      </c>
      <c r="M283" s="203">
        <f t="shared" si="65"/>
        <v>3034.4657784476321</v>
      </c>
      <c r="N283" s="203">
        <f t="shared" si="66"/>
        <v>37148.465778447629</v>
      </c>
      <c r="O283" s="203">
        <f t="shared" si="67"/>
        <v>3903.3798233106681</v>
      </c>
      <c r="P283" s="204">
        <f t="shared" si="70"/>
        <v>0.94811232617792596</v>
      </c>
      <c r="Q283" s="205">
        <v>1155.8544754134693</v>
      </c>
      <c r="R283" s="208">
        <f t="shared" si="71"/>
        <v>3.4070930585025763E-2</v>
      </c>
      <c r="S283" s="208">
        <f t="shared" si="72"/>
        <v>2.7551622417000109E-2</v>
      </c>
      <c r="T283" s="206">
        <v>9517</v>
      </c>
      <c r="U283" s="207">
        <v>32990</v>
      </c>
      <c r="V283" s="207">
        <v>3488.4212752458493</v>
      </c>
      <c r="W283" s="1"/>
      <c r="X283" s="117"/>
      <c r="Y283" s="16"/>
      <c r="Z283" s="16"/>
      <c r="AA283" s="16"/>
      <c r="AB283" s="15"/>
    </row>
    <row r="284" spans="2:28">
      <c r="B284" s="199">
        <v>4650</v>
      </c>
      <c r="C284" s="199" t="s">
        <v>302</v>
      </c>
      <c r="D284" s="199">
        <v>19824</v>
      </c>
      <c r="E284" s="199">
        <f t="shared" si="68"/>
        <v>3368.5641461342393</v>
      </c>
      <c r="F284" s="200">
        <f t="shared" si="69"/>
        <v>0.8182081511509367</v>
      </c>
      <c r="G284" s="201">
        <f t="shared" si="59"/>
        <v>449.06238337836567</v>
      </c>
      <c r="H284" s="201">
        <f t="shared" si="60"/>
        <v>2642.7321261816819</v>
      </c>
      <c r="I284" s="201">
        <f t="shared" si="61"/>
        <v>117.85800615894355</v>
      </c>
      <c r="J284" s="202">
        <f t="shared" si="62"/>
        <v>693.59436624538284</v>
      </c>
      <c r="K284" s="201">
        <f t="shared" si="63"/>
        <v>74.95485405213303</v>
      </c>
      <c r="L284" s="202">
        <f t="shared" si="64"/>
        <v>441.1093160968029</v>
      </c>
      <c r="M284" s="203">
        <f t="shared" si="65"/>
        <v>3083.8414422784849</v>
      </c>
      <c r="N284" s="203">
        <f t="shared" si="66"/>
        <v>22907.841442278484</v>
      </c>
      <c r="O284" s="203">
        <f t="shared" si="67"/>
        <v>3892.5813835647382</v>
      </c>
      <c r="P284" s="204">
        <f t="shared" si="70"/>
        <v>0.94548943671032548</v>
      </c>
      <c r="Q284" s="205">
        <v>528.62857154431322</v>
      </c>
      <c r="R284" s="208">
        <f t="shared" si="71"/>
        <v>-3.7108995531377503E-2</v>
      </c>
      <c r="S284" s="208">
        <f t="shared" si="72"/>
        <v>-4.2181148656021142E-2</v>
      </c>
      <c r="T284" s="206">
        <v>5885</v>
      </c>
      <c r="U284" s="207">
        <v>20588</v>
      </c>
      <c r="V284" s="207">
        <v>3516.9115134950462</v>
      </c>
      <c r="W284" s="1"/>
      <c r="X284" s="1"/>
      <c r="Y284" s="15"/>
      <c r="Z284" s="15"/>
      <c r="AA284" s="15"/>
      <c r="AB284" s="15"/>
    </row>
    <row r="285" spans="2:28">
      <c r="B285" s="199">
        <v>4651</v>
      </c>
      <c r="C285" s="199" t="s">
        <v>303</v>
      </c>
      <c r="D285" s="199">
        <v>24541</v>
      </c>
      <c r="E285" s="199">
        <f t="shared" si="68"/>
        <v>3447.7381286878335</v>
      </c>
      <c r="F285" s="200">
        <f t="shared" si="69"/>
        <v>0.83743913357375188</v>
      </c>
      <c r="G285" s="201">
        <f t="shared" si="59"/>
        <v>401.55799384620911</v>
      </c>
      <c r="H285" s="201">
        <f t="shared" si="60"/>
        <v>2858.2898001973163</v>
      </c>
      <c r="I285" s="201">
        <f t="shared" si="61"/>
        <v>90.147112265185584</v>
      </c>
      <c r="J285" s="202">
        <f t="shared" si="62"/>
        <v>641.667145103591</v>
      </c>
      <c r="K285" s="201">
        <f t="shared" si="63"/>
        <v>47.24396015837506</v>
      </c>
      <c r="L285" s="202">
        <f t="shared" si="64"/>
        <v>336.28250840731368</v>
      </c>
      <c r="M285" s="203">
        <f t="shared" si="65"/>
        <v>3194.5723086046301</v>
      </c>
      <c r="N285" s="203">
        <f t="shared" si="66"/>
        <v>27735.572308604631</v>
      </c>
      <c r="O285" s="203">
        <f t="shared" si="67"/>
        <v>3896.5400826924183</v>
      </c>
      <c r="P285" s="204">
        <f t="shared" si="70"/>
        <v>0.94645098583146636</v>
      </c>
      <c r="Q285" s="205">
        <v>358.68644388316625</v>
      </c>
      <c r="R285" s="208">
        <f t="shared" si="71"/>
        <v>7.5129320962312174E-3</v>
      </c>
      <c r="S285" s="208">
        <f t="shared" si="72"/>
        <v>9.2114647156685651E-3</v>
      </c>
      <c r="T285" s="206">
        <v>7118</v>
      </c>
      <c r="U285" s="207">
        <v>24358</v>
      </c>
      <c r="V285" s="207">
        <v>3416.2692847124822</v>
      </c>
      <c r="W285" s="1"/>
      <c r="X285" s="1"/>
      <c r="Y285" s="15"/>
      <c r="Z285" s="15"/>
      <c r="AA285" s="15"/>
      <c r="AB285" s="15"/>
    </row>
    <row r="286" spans="2:28" ht="27.95" customHeight="1">
      <c r="B286" s="199">
        <v>5001</v>
      </c>
      <c r="C286" s="199" t="s">
        <v>304</v>
      </c>
      <c r="D286" s="199">
        <v>847308</v>
      </c>
      <c r="E286" s="199">
        <f t="shared" si="68"/>
        <v>4081.5433897733565</v>
      </c>
      <c r="F286" s="200">
        <f t="shared" si="69"/>
        <v>0.99138740600242137</v>
      </c>
      <c r="G286" s="201">
        <f t="shared" si="59"/>
        <v>21.274837194895373</v>
      </c>
      <c r="H286" s="201">
        <f t="shared" si="60"/>
        <v>4416.549827474304</v>
      </c>
      <c r="I286" s="201">
        <f t="shared" si="61"/>
        <v>0</v>
      </c>
      <c r="J286" s="202">
        <f t="shared" si="62"/>
        <v>0</v>
      </c>
      <c r="K286" s="201">
        <f t="shared" si="63"/>
        <v>-42.903152106810523</v>
      </c>
      <c r="L286" s="202">
        <f t="shared" si="64"/>
        <v>-8906.4798616133321</v>
      </c>
      <c r="M286" s="203">
        <f t="shared" si="65"/>
        <v>-4489.9300341390281</v>
      </c>
      <c r="N286" s="203">
        <f t="shared" si="66"/>
        <v>842818.06996586092</v>
      </c>
      <c r="O286" s="203">
        <f t="shared" si="67"/>
        <v>4059.9150748614416</v>
      </c>
      <c r="P286" s="204">
        <f t="shared" si="70"/>
        <v>0.98613399155374726</v>
      </c>
      <c r="Q286" s="205">
        <v>13176.553894265204</v>
      </c>
      <c r="R286" s="208">
        <f t="shared" si="71"/>
        <v>1.5845992823325033E-2</v>
      </c>
      <c r="S286" s="208">
        <f t="shared" si="72"/>
        <v>3.9452367620214533E-3</v>
      </c>
      <c r="T286" s="206">
        <v>207595</v>
      </c>
      <c r="U286" s="207">
        <v>834091</v>
      </c>
      <c r="V286" s="207">
        <v>4065.5040138816448</v>
      </c>
      <c r="W286" s="1"/>
      <c r="X286" s="1"/>
      <c r="Y286" s="15"/>
      <c r="Z286" s="16"/>
      <c r="AA286" s="16"/>
      <c r="AB286" s="15"/>
    </row>
    <row r="287" spans="2:28">
      <c r="B287" s="199">
        <v>5006</v>
      </c>
      <c r="C287" s="199" t="s">
        <v>305</v>
      </c>
      <c r="D287" s="199">
        <v>75996</v>
      </c>
      <c r="E287" s="199">
        <f t="shared" si="68"/>
        <v>3146.5717124875787</v>
      </c>
      <c r="F287" s="200">
        <f t="shared" si="69"/>
        <v>0.76428724870590636</v>
      </c>
      <c r="G287" s="201">
        <f t="shared" ref="G287:G350" si="73">($E$363-E287)*0.6</f>
        <v>582.257843566362</v>
      </c>
      <c r="H287" s="201">
        <f t="shared" ref="H287:H350" si="74">G287*T287/1000</f>
        <v>14062.691437814776</v>
      </c>
      <c r="I287" s="201">
        <f t="shared" ref="I287:I350" si="75">IF(E287&lt;E$363*0.9,(E$363*0.9-E287)*0.35,0)</f>
        <v>195.55535793527477</v>
      </c>
      <c r="J287" s="202">
        <f t="shared" ref="J287:J350" si="76">I287*T287/1000</f>
        <v>4723.0530048527562</v>
      </c>
      <c r="K287" s="201">
        <f t="shared" ref="K287:K350" si="77">I287+J$365</f>
        <v>152.65220582846425</v>
      </c>
      <c r="L287" s="202">
        <f t="shared" ref="L287:L350" si="78">K287*T287/1000</f>
        <v>3686.8560751690684</v>
      </c>
      <c r="M287" s="203">
        <f t="shared" ref="M287:M350" si="79">H287+L287</f>
        <v>17749.547512983845</v>
      </c>
      <c r="N287" s="203">
        <f t="shared" ref="N287:N350" si="80">D287+M287</f>
        <v>93745.547512983845</v>
      </c>
      <c r="O287" s="203">
        <f t="shared" ref="O287:O350" si="81">N287/T287*1000</f>
        <v>3881.481761882405</v>
      </c>
      <c r="P287" s="204">
        <f t="shared" si="70"/>
        <v>0.94279339158807396</v>
      </c>
      <c r="Q287" s="205">
        <v>1413.0864417906923</v>
      </c>
      <c r="R287" s="208">
        <f t="shared" si="71"/>
        <v>-4.7147571900047151E-3</v>
      </c>
      <c r="S287" s="208">
        <f t="shared" si="72"/>
        <v>3.7331342796893667E-3</v>
      </c>
      <c r="T287" s="206">
        <v>24152</v>
      </c>
      <c r="U287" s="207">
        <v>76356</v>
      </c>
      <c r="V287" s="207">
        <v>3134.8688262101241</v>
      </c>
      <c r="W287" s="1"/>
      <c r="X287" s="117"/>
      <c r="Y287" s="16"/>
      <c r="Z287" s="16"/>
      <c r="AA287" s="16"/>
      <c r="AB287" s="118"/>
    </row>
    <row r="288" spans="2:28">
      <c r="B288" s="199">
        <v>5007</v>
      </c>
      <c r="C288" s="199" t="s">
        <v>306</v>
      </c>
      <c r="D288" s="199">
        <v>51131</v>
      </c>
      <c r="E288" s="199">
        <f t="shared" si="68"/>
        <v>3387.0561738208798</v>
      </c>
      <c r="F288" s="200">
        <f t="shared" si="69"/>
        <v>0.82269977640375602</v>
      </c>
      <c r="G288" s="201">
        <f t="shared" si="73"/>
        <v>437.96716676638135</v>
      </c>
      <c r="H288" s="201">
        <f t="shared" si="74"/>
        <v>6611.552349505293</v>
      </c>
      <c r="I288" s="201">
        <f t="shared" si="75"/>
        <v>111.38579646861938</v>
      </c>
      <c r="J288" s="202">
        <f t="shared" si="76"/>
        <v>1681.4799834902781</v>
      </c>
      <c r="K288" s="201">
        <f t="shared" si="77"/>
        <v>68.482644361808852</v>
      </c>
      <c r="L288" s="202">
        <f t="shared" si="78"/>
        <v>1033.8139992858664</v>
      </c>
      <c r="M288" s="203">
        <f t="shared" si="79"/>
        <v>7645.3663487911599</v>
      </c>
      <c r="N288" s="203">
        <f t="shared" si="80"/>
        <v>58776.366348791162</v>
      </c>
      <c r="O288" s="203">
        <f t="shared" si="81"/>
        <v>3893.5059849490699</v>
      </c>
      <c r="P288" s="204">
        <f t="shared" si="70"/>
        <v>0.94571401797296639</v>
      </c>
      <c r="Q288" s="205">
        <v>2026.8131717982897</v>
      </c>
      <c r="R288" s="208">
        <f t="shared" si="71"/>
        <v>1.6197630972255347E-2</v>
      </c>
      <c r="S288" s="208">
        <f t="shared" si="72"/>
        <v>2.5217933207965594E-2</v>
      </c>
      <c r="T288" s="206">
        <v>15096</v>
      </c>
      <c r="U288" s="207">
        <v>50316</v>
      </c>
      <c r="V288" s="207">
        <v>3303.7426132632963</v>
      </c>
      <c r="W288" s="1"/>
      <c r="X288" s="117"/>
      <c r="Y288" s="16"/>
      <c r="Z288" s="16"/>
      <c r="AA288" s="16"/>
      <c r="AB288" s="15"/>
    </row>
    <row r="289" spans="2:28">
      <c r="B289" s="199">
        <v>5014</v>
      </c>
      <c r="C289" s="199" t="s">
        <v>307</v>
      </c>
      <c r="D289" s="199">
        <v>31689</v>
      </c>
      <c r="E289" s="199">
        <f t="shared" si="68"/>
        <v>6089.3543428132207</v>
      </c>
      <c r="F289" s="200">
        <f t="shared" si="69"/>
        <v>1.479075102148161</v>
      </c>
      <c r="G289" s="201">
        <f t="shared" si="73"/>
        <v>-1183.4117346290232</v>
      </c>
      <c r="H289" s="201">
        <f t="shared" si="74"/>
        <v>-6158.4746670094364</v>
      </c>
      <c r="I289" s="201">
        <f t="shared" si="75"/>
        <v>0</v>
      </c>
      <c r="J289" s="202">
        <f t="shared" si="76"/>
        <v>0</v>
      </c>
      <c r="K289" s="201">
        <f t="shared" si="77"/>
        <v>-42.903152106810523</v>
      </c>
      <c r="L289" s="202">
        <f t="shared" si="78"/>
        <v>-223.26800356384194</v>
      </c>
      <c r="M289" s="203">
        <f t="shared" si="79"/>
        <v>-6381.7426705732787</v>
      </c>
      <c r="N289" s="203">
        <f t="shared" si="80"/>
        <v>25307.25732942672</v>
      </c>
      <c r="O289" s="203">
        <f t="shared" si="81"/>
        <v>4863.0394560773875</v>
      </c>
      <c r="P289" s="204">
        <f t="shared" si="70"/>
        <v>1.1812090700120432</v>
      </c>
      <c r="Q289" s="205">
        <v>51.589974063708723</v>
      </c>
      <c r="R289" s="204">
        <f t="shared" si="71"/>
        <v>0.130014620404379</v>
      </c>
      <c r="S289" s="204">
        <f t="shared" si="72"/>
        <v>0.11850601646866948</v>
      </c>
      <c r="T289" s="206">
        <v>5204</v>
      </c>
      <c r="U289" s="207">
        <v>28043</v>
      </c>
      <c r="V289" s="207">
        <v>5444.1855950300915</v>
      </c>
      <c r="Y289" s="15"/>
      <c r="Z289" s="15"/>
      <c r="AA289" s="15"/>
      <c r="AB289" s="15"/>
    </row>
    <row r="290" spans="2:28">
      <c r="B290" s="199">
        <v>5020</v>
      </c>
      <c r="C290" s="199" t="s">
        <v>308</v>
      </c>
      <c r="D290" s="199">
        <v>3371</v>
      </c>
      <c r="E290" s="199">
        <f t="shared" si="68"/>
        <v>3644.3243243243246</v>
      </c>
      <c r="F290" s="200">
        <f t="shared" si="69"/>
        <v>0.88518898208357444</v>
      </c>
      <c r="G290" s="201">
        <f t="shared" si="73"/>
        <v>283.60627646431448</v>
      </c>
      <c r="H290" s="201">
        <f t="shared" si="74"/>
        <v>262.33580572949086</v>
      </c>
      <c r="I290" s="201">
        <f t="shared" si="75"/>
        <v>21.341943792413712</v>
      </c>
      <c r="J290" s="202">
        <f t="shared" si="76"/>
        <v>19.741298007982685</v>
      </c>
      <c r="K290" s="201">
        <f t="shared" si="77"/>
        <v>-21.561208314396811</v>
      </c>
      <c r="L290" s="202">
        <f t="shared" si="78"/>
        <v>-19.944117690817048</v>
      </c>
      <c r="M290" s="203">
        <f t="shared" si="79"/>
        <v>242.39168803867381</v>
      </c>
      <c r="N290" s="203">
        <f t="shared" si="80"/>
        <v>3613.3916880386737</v>
      </c>
      <c r="O290" s="203">
        <f t="shared" si="81"/>
        <v>3906.369392474242</v>
      </c>
      <c r="P290" s="204">
        <f t="shared" si="70"/>
        <v>0.94883847825695722</v>
      </c>
      <c r="Q290" s="205">
        <v>-48.083996826085297</v>
      </c>
      <c r="R290" s="204">
        <f t="shared" si="71"/>
        <v>-3.3820578962453426E-2</v>
      </c>
      <c r="S290" s="204">
        <f t="shared" si="72"/>
        <v>-9.7966582231414374E-3</v>
      </c>
      <c r="T290" s="206">
        <v>925</v>
      </c>
      <c r="U290" s="207">
        <v>3489</v>
      </c>
      <c r="V290" s="207">
        <v>3680.3797468354433</v>
      </c>
      <c r="Y290" s="15"/>
      <c r="Z290" s="15"/>
      <c r="AA290" s="15"/>
      <c r="AB290" s="15"/>
    </row>
    <row r="291" spans="2:28">
      <c r="B291" s="199">
        <v>5021</v>
      </c>
      <c r="C291" s="199" t="s">
        <v>309</v>
      </c>
      <c r="D291" s="199">
        <v>25423</v>
      </c>
      <c r="E291" s="199">
        <f t="shared" si="68"/>
        <v>3641.7418707921502</v>
      </c>
      <c r="F291" s="200">
        <f t="shared" si="69"/>
        <v>0.88456171644803105</v>
      </c>
      <c r="G291" s="201">
        <f t="shared" si="73"/>
        <v>285.15574858361913</v>
      </c>
      <c r="H291" s="201">
        <f t="shared" si="74"/>
        <v>1990.6722808622453</v>
      </c>
      <c r="I291" s="201">
        <f t="shared" si="75"/>
        <v>22.245802528674766</v>
      </c>
      <c r="J291" s="202">
        <f t="shared" si="76"/>
        <v>155.29794745267856</v>
      </c>
      <c r="K291" s="201">
        <f t="shared" si="77"/>
        <v>-20.657349578135758</v>
      </c>
      <c r="L291" s="202">
        <f t="shared" si="78"/>
        <v>-144.20895740496573</v>
      </c>
      <c r="M291" s="203">
        <f t="shared" si="79"/>
        <v>1846.4633234572796</v>
      </c>
      <c r="N291" s="203">
        <f t="shared" si="80"/>
        <v>27269.463323457279</v>
      </c>
      <c r="O291" s="203">
        <f t="shared" si="81"/>
        <v>3906.2402697976336</v>
      </c>
      <c r="P291" s="204">
        <f t="shared" si="70"/>
        <v>0.94880711497518011</v>
      </c>
      <c r="Q291" s="205">
        <v>-1849.5477641544865</v>
      </c>
      <c r="R291" s="204">
        <f t="shared" si="71"/>
        <v>3.7207784260128107E-2</v>
      </c>
      <c r="S291" s="204">
        <f t="shared" si="72"/>
        <v>4.0179300616696292E-2</v>
      </c>
      <c r="T291" s="206">
        <v>6981</v>
      </c>
      <c r="U291" s="207">
        <v>24511</v>
      </c>
      <c r="V291" s="207">
        <v>3501.0712755320669</v>
      </c>
      <c r="Y291" s="15"/>
      <c r="Z291" s="15"/>
    </row>
    <row r="292" spans="2:28">
      <c r="B292" s="199">
        <v>5022</v>
      </c>
      <c r="C292" s="199" t="s">
        <v>310</v>
      </c>
      <c r="D292" s="199">
        <v>10685</v>
      </c>
      <c r="E292" s="199">
        <f t="shared" si="68"/>
        <v>4354.1157294213526</v>
      </c>
      <c r="F292" s="200">
        <f t="shared" si="69"/>
        <v>1.0575939261704315</v>
      </c>
      <c r="G292" s="201">
        <f t="shared" si="73"/>
        <v>-142.26856659390231</v>
      </c>
      <c r="H292" s="201">
        <f t="shared" si="74"/>
        <v>-349.12706242143622</v>
      </c>
      <c r="I292" s="201">
        <f t="shared" si="75"/>
        <v>0</v>
      </c>
      <c r="J292" s="202">
        <f t="shared" si="76"/>
        <v>0</v>
      </c>
      <c r="K292" s="201">
        <f t="shared" si="77"/>
        <v>-42.903152106810523</v>
      </c>
      <c r="L292" s="202">
        <f t="shared" si="78"/>
        <v>-105.28433527011302</v>
      </c>
      <c r="M292" s="203">
        <f t="shared" si="79"/>
        <v>-454.41139769154927</v>
      </c>
      <c r="N292" s="203">
        <f t="shared" si="80"/>
        <v>10230.588602308451</v>
      </c>
      <c r="O292" s="203">
        <f t="shared" si="81"/>
        <v>4168.9440107206401</v>
      </c>
      <c r="P292" s="204">
        <f t="shared" si="70"/>
        <v>1.0126165996209513</v>
      </c>
      <c r="Q292" s="205">
        <v>-2930.3522957003261</v>
      </c>
      <c r="R292" s="204">
        <f t="shared" si="71"/>
        <v>9.3094629156010231E-2</v>
      </c>
      <c r="S292" s="204">
        <f t="shared" si="72"/>
        <v>0.10734851185079104</v>
      </c>
      <c r="T292" s="206">
        <v>2454</v>
      </c>
      <c r="U292" s="207">
        <v>9775</v>
      </c>
      <c r="V292" s="207">
        <v>3932.0193081255029</v>
      </c>
      <c r="Y292" s="15"/>
      <c r="Z292" s="15"/>
    </row>
    <row r="293" spans="2:28">
      <c r="B293" s="199">
        <v>5025</v>
      </c>
      <c r="C293" s="199" t="s">
        <v>311</v>
      </c>
      <c r="D293" s="199">
        <v>20173</v>
      </c>
      <c r="E293" s="199">
        <f t="shared" si="68"/>
        <v>3634.7747747747749</v>
      </c>
      <c r="F293" s="200">
        <f t="shared" si="69"/>
        <v>0.88286944208305873</v>
      </c>
      <c r="G293" s="201">
        <f t="shared" si="73"/>
        <v>289.33600619404433</v>
      </c>
      <c r="H293" s="201">
        <f t="shared" si="74"/>
        <v>1605.814834376946</v>
      </c>
      <c r="I293" s="201">
        <f t="shared" si="75"/>
        <v>24.684286134756121</v>
      </c>
      <c r="J293" s="202">
        <f t="shared" si="76"/>
        <v>136.99778804789648</v>
      </c>
      <c r="K293" s="201">
        <f t="shared" si="77"/>
        <v>-18.218865972054402</v>
      </c>
      <c r="L293" s="202">
        <f t="shared" si="78"/>
        <v>-101.11470614490194</v>
      </c>
      <c r="M293" s="203">
        <f t="shared" si="79"/>
        <v>1504.7001282320441</v>
      </c>
      <c r="N293" s="203">
        <f t="shared" si="80"/>
        <v>21677.700128232045</v>
      </c>
      <c r="O293" s="203">
        <f t="shared" si="81"/>
        <v>3905.8919149967651</v>
      </c>
      <c r="P293" s="204">
        <f t="shared" si="70"/>
        <v>0.94872250125693158</v>
      </c>
      <c r="Q293" s="205">
        <v>95.296019043489878</v>
      </c>
      <c r="R293" s="204">
        <f t="shared" si="71"/>
        <v>-5.94500866980431E-4</v>
      </c>
      <c r="S293" s="204">
        <f t="shared" si="72"/>
        <v>4.9877640831319852E-3</v>
      </c>
      <c r="T293" s="206">
        <v>5550</v>
      </c>
      <c r="U293" s="207">
        <v>20185</v>
      </c>
      <c r="V293" s="207">
        <v>3616.7353520874394</v>
      </c>
      <c r="Y293" s="15"/>
      <c r="Z293" s="15"/>
    </row>
    <row r="294" spans="2:28">
      <c r="B294" s="199">
        <v>5026</v>
      </c>
      <c r="C294" s="199" t="s">
        <v>312</v>
      </c>
      <c r="D294" s="199">
        <v>5942</v>
      </c>
      <c r="E294" s="199">
        <f t="shared" si="68"/>
        <v>3019.3089430894311</v>
      </c>
      <c r="F294" s="200">
        <f t="shared" si="69"/>
        <v>0.73337572951185959</v>
      </c>
      <c r="G294" s="201">
        <f t="shared" si="73"/>
        <v>658.61550520525054</v>
      </c>
      <c r="H294" s="201">
        <f t="shared" si="74"/>
        <v>1296.1553142439329</v>
      </c>
      <c r="I294" s="201">
        <f t="shared" si="75"/>
        <v>240.09732722462644</v>
      </c>
      <c r="J294" s="202">
        <f t="shared" si="76"/>
        <v>472.51153997806483</v>
      </c>
      <c r="K294" s="201">
        <f t="shared" si="77"/>
        <v>197.19417511781592</v>
      </c>
      <c r="L294" s="202">
        <f t="shared" si="78"/>
        <v>388.07813663186175</v>
      </c>
      <c r="M294" s="203">
        <f t="shared" si="79"/>
        <v>1684.2334508757947</v>
      </c>
      <c r="N294" s="203">
        <f t="shared" si="80"/>
        <v>7626.2334508757949</v>
      </c>
      <c r="O294" s="203">
        <f t="shared" si="81"/>
        <v>3875.1186234124971</v>
      </c>
      <c r="P294" s="204">
        <f t="shared" si="70"/>
        <v>0.94124781562837145</v>
      </c>
      <c r="Q294" s="205">
        <v>241.69869648244753</v>
      </c>
      <c r="R294" s="204">
        <f t="shared" si="71"/>
        <v>-7.7042559801180494E-2</v>
      </c>
      <c r="S294" s="204">
        <f t="shared" si="72"/>
        <v>-7.0945788092550005E-2</v>
      </c>
      <c r="T294" s="206">
        <v>1968</v>
      </c>
      <c r="U294" s="207">
        <v>6438</v>
      </c>
      <c r="V294" s="207">
        <v>3249.8738011105502</v>
      </c>
      <c r="Y294" s="15"/>
      <c r="Z294" s="15"/>
    </row>
    <row r="295" spans="2:28">
      <c r="B295" s="199">
        <v>5027</v>
      </c>
      <c r="C295" s="199" t="s">
        <v>313</v>
      </c>
      <c r="D295" s="199">
        <v>20529</v>
      </c>
      <c r="E295" s="199">
        <f t="shared" si="68"/>
        <v>3288.322921672273</v>
      </c>
      <c r="F295" s="200">
        <f t="shared" si="69"/>
        <v>0.79871794076309022</v>
      </c>
      <c r="G295" s="201">
        <f t="shared" si="73"/>
        <v>497.20711805554544</v>
      </c>
      <c r="H295" s="201">
        <f t="shared" si="74"/>
        <v>3104.0640380207701</v>
      </c>
      <c r="I295" s="201">
        <f t="shared" si="75"/>
        <v>145.94243472063178</v>
      </c>
      <c r="J295" s="202">
        <f t="shared" si="76"/>
        <v>911.1186199609042</v>
      </c>
      <c r="K295" s="201">
        <f t="shared" si="77"/>
        <v>103.03928261382126</v>
      </c>
      <c r="L295" s="202">
        <f t="shared" si="78"/>
        <v>643.2742413580861</v>
      </c>
      <c r="M295" s="203">
        <f t="shared" si="79"/>
        <v>3747.338279378856</v>
      </c>
      <c r="N295" s="203">
        <f t="shared" si="80"/>
        <v>24276.338279378855</v>
      </c>
      <c r="O295" s="203">
        <f t="shared" si="81"/>
        <v>3888.5693223416397</v>
      </c>
      <c r="P295" s="204">
        <f t="shared" si="70"/>
        <v>0.94451492619093314</v>
      </c>
      <c r="Q295" s="205">
        <v>-602.10977533540245</v>
      </c>
      <c r="R295" s="204">
        <f t="shared" si="71"/>
        <v>5.8850835568392823E-2</v>
      </c>
      <c r="S295" s="204">
        <f t="shared" si="72"/>
        <v>5.8002805105820156E-2</v>
      </c>
      <c r="T295" s="206">
        <v>6243</v>
      </c>
      <c r="U295" s="207">
        <v>19388</v>
      </c>
      <c r="V295" s="207">
        <v>3108.0474511061234</v>
      </c>
      <c r="Y295" s="15"/>
      <c r="Z295" s="15"/>
    </row>
    <row r="296" spans="2:28">
      <c r="B296" s="199">
        <v>5028</v>
      </c>
      <c r="C296" s="199" t="s">
        <v>314</v>
      </c>
      <c r="D296" s="199">
        <v>57488</v>
      </c>
      <c r="E296" s="199">
        <f t="shared" si="68"/>
        <v>3391.8225264027378</v>
      </c>
      <c r="F296" s="200">
        <f t="shared" si="69"/>
        <v>0.8238575006935579</v>
      </c>
      <c r="G296" s="201">
        <f t="shared" si="73"/>
        <v>435.10735521726656</v>
      </c>
      <c r="H296" s="201">
        <f t="shared" si="74"/>
        <v>7374.6345635774505</v>
      </c>
      <c r="I296" s="201">
        <f t="shared" si="75"/>
        <v>109.71757306496909</v>
      </c>
      <c r="J296" s="202">
        <f t="shared" si="76"/>
        <v>1859.6031458781611</v>
      </c>
      <c r="K296" s="201">
        <f t="shared" si="77"/>
        <v>66.814420958158564</v>
      </c>
      <c r="L296" s="202">
        <f t="shared" si="78"/>
        <v>1132.4376208198294</v>
      </c>
      <c r="M296" s="203">
        <f t="shared" si="79"/>
        <v>8507.0721843972806</v>
      </c>
      <c r="N296" s="203">
        <f t="shared" si="80"/>
        <v>65995.072184397286</v>
      </c>
      <c r="O296" s="203">
        <f t="shared" si="81"/>
        <v>3893.7443025781631</v>
      </c>
      <c r="P296" s="204">
        <f t="shared" si="70"/>
        <v>0.94577190418745649</v>
      </c>
      <c r="Q296" s="205">
        <v>795.01636518344003</v>
      </c>
      <c r="R296" s="204">
        <f t="shared" si="71"/>
        <v>-8.4856847188685761E-3</v>
      </c>
      <c r="S296" s="204">
        <f t="shared" si="72"/>
        <v>-2.1121656876560761E-2</v>
      </c>
      <c r="T296" s="206">
        <v>16949</v>
      </c>
      <c r="U296" s="207">
        <v>57980</v>
      </c>
      <c r="V296" s="207">
        <v>3465.009263132732</v>
      </c>
      <c r="Y296" s="15"/>
      <c r="Z296" s="15"/>
    </row>
    <row r="297" spans="2:28">
      <c r="B297" s="199">
        <v>5029</v>
      </c>
      <c r="C297" s="199" t="s">
        <v>315</v>
      </c>
      <c r="D297" s="199">
        <v>28566</v>
      </c>
      <c r="E297" s="199">
        <f t="shared" si="68"/>
        <v>3414.1269272140553</v>
      </c>
      <c r="F297" s="200">
        <f t="shared" si="69"/>
        <v>0.82927513317988022</v>
      </c>
      <c r="G297" s="201">
        <f t="shared" si="73"/>
        <v>421.72471473047608</v>
      </c>
      <c r="H297" s="201">
        <f t="shared" si="74"/>
        <v>3528.5706881498932</v>
      </c>
      <c r="I297" s="201">
        <f t="shared" si="75"/>
        <v>101.91103278100798</v>
      </c>
      <c r="J297" s="202">
        <f t="shared" si="76"/>
        <v>852.68961127869375</v>
      </c>
      <c r="K297" s="201">
        <f t="shared" si="77"/>
        <v>59.007880674197452</v>
      </c>
      <c r="L297" s="202">
        <f t="shared" si="78"/>
        <v>493.71893760101005</v>
      </c>
      <c r="M297" s="203">
        <f t="shared" si="79"/>
        <v>4022.2896257509033</v>
      </c>
      <c r="N297" s="203">
        <f t="shared" si="80"/>
        <v>32588.289625750902</v>
      </c>
      <c r="O297" s="203">
        <f t="shared" si="81"/>
        <v>3894.8595226187285</v>
      </c>
      <c r="P297" s="204">
        <f t="shared" si="70"/>
        <v>0.94604278581177259</v>
      </c>
      <c r="Q297" s="205">
        <v>1337.4906470877258</v>
      </c>
      <c r="R297" s="204">
        <f t="shared" si="71"/>
        <v>3.0036418706955611E-2</v>
      </c>
      <c r="S297" s="204">
        <f t="shared" si="72"/>
        <v>2.4865923955468629E-2</v>
      </c>
      <c r="T297" s="206">
        <v>8367</v>
      </c>
      <c r="U297" s="207">
        <v>27733</v>
      </c>
      <c r="V297" s="207">
        <v>3331.2912912912911</v>
      </c>
      <c r="Y297" s="15"/>
      <c r="Z297" s="15"/>
    </row>
    <row r="298" spans="2:28">
      <c r="B298" s="199">
        <v>5031</v>
      </c>
      <c r="C298" s="199" t="s">
        <v>316</v>
      </c>
      <c r="D298" s="199">
        <v>52373</v>
      </c>
      <c r="E298" s="199">
        <f t="shared" si="68"/>
        <v>3653.7602902190597</v>
      </c>
      <c r="F298" s="200">
        <f t="shared" si="69"/>
        <v>0.88748093315653076</v>
      </c>
      <c r="G298" s="201">
        <f t="shared" si="73"/>
        <v>277.94469692747344</v>
      </c>
      <c r="H298" s="201">
        <f t="shared" si="74"/>
        <v>3984.0592857584047</v>
      </c>
      <c r="I298" s="201">
        <f t="shared" si="75"/>
        <v>18.039355729256428</v>
      </c>
      <c r="J298" s="202">
        <f t="shared" si="76"/>
        <v>258.57612502316164</v>
      </c>
      <c r="K298" s="201">
        <f t="shared" si="77"/>
        <v>-24.863796377554095</v>
      </c>
      <c r="L298" s="202">
        <f t="shared" si="78"/>
        <v>-356.39765727586041</v>
      </c>
      <c r="M298" s="203">
        <f t="shared" si="79"/>
        <v>3627.6616284825441</v>
      </c>
      <c r="N298" s="203">
        <f t="shared" si="80"/>
        <v>56000.661628482543</v>
      </c>
      <c r="O298" s="203">
        <f t="shared" si="81"/>
        <v>3906.8411907689788</v>
      </c>
      <c r="P298" s="204">
        <f t="shared" si="70"/>
        <v>0.94895307581060506</v>
      </c>
      <c r="Q298" s="205">
        <v>1724.317379486884</v>
      </c>
      <c r="R298" s="204">
        <f t="shared" si="71"/>
        <v>-1.6672612230337395E-2</v>
      </c>
      <c r="S298" s="204">
        <f t="shared" si="72"/>
        <v>-2.9432406713744457E-2</v>
      </c>
      <c r="T298" s="206">
        <v>14334</v>
      </c>
      <c r="U298" s="207">
        <v>53261</v>
      </c>
      <c r="V298" s="207">
        <v>3764.5603618886062</v>
      </c>
      <c r="Y298" s="15"/>
      <c r="Z298" s="15"/>
    </row>
    <row r="299" spans="2:28">
      <c r="B299" s="199">
        <v>5032</v>
      </c>
      <c r="C299" s="199" t="s">
        <v>317</v>
      </c>
      <c r="D299" s="199">
        <v>14661</v>
      </c>
      <c r="E299" s="199">
        <f t="shared" si="68"/>
        <v>3603.0965839272549</v>
      </c>
      <c r="F299" s="200">
        <f t="shared" si="69"/>
        <v>0.87517496074301926</v>
      </c>
      <c r="G299" s="201">
        <f t="shared" si="73"/>
        <v>308.34292070255634</v>
      </c>
      <c r="H299" s="201">
        <f t="shared" si="74"/>
        <v>1254.6473443387017</v>
      </c>
      <c r="I299" s="201">
        <f t="shared" si="75"/>
        <v>35.771652931388118</v>
      </c>
      <c r="J299" s="202">
        <f t="shared" si="76"/>
        <v>145.55485577781823</v>
      </c>
      <c r="K299" s="201">
        <f t="shared" si="77"/>
        <v>-7.1314991754224053</v>
      </c>
      <c r="L299" s="202">
        <f t="shared" si="78"/>
        <v>-29.018070144793768</v>
      </c>
      <c r="M299" s="203">
        <f t="shared" si="79"/>
        <v>1225.629274193908</v>
      </c>
      <c r="N299" s="203">
        <f t="shared" si="80"/>
        <v>15886.629274193909</v>
      </c>
      <c r="O299" s="203">
        <f t="shared" si="81"/>
        <v>3904.3080054543889</v>
      </c>
      <c r="P299" s="204">
        <f t="shared" si="70"/>
        <v>0.94833777718992962</v>
      </c>
      <c r="Q299" s="205">
        <v>-1314.3299817138802</v>
      </c>
      <c r="R299" s="204">
        <f t="shared" si="71"/>
        <v>7.559617895677273E-3</v>
      </c>
      <c r="S299" s="204">
        <f t="shared" si="72"/>
        <v>5.8262884964957939E-3</v>
      </c>
      <c r="T299" s="206">
        <v>4069</v>
      </c>
      <c r="U299" s="207">
        <v>14551</v>
      </c>
      <c r="V299" s="207">
        <v>3582.2255046774985</v>
      </c>
      <c r="Y299" s="15"/>
      <c r="Z299" s="15"/>
    </row>
    <row r="300" spans="2:28">
      <c r="B300" s="199">
        <v>5033</v>
      </c>
      <c r="C300" s="199" t="s">
        <v>318</v>
      </c>
      <c r="D300" s="199">
        <v>9137</v>
      </c>
      <c r="E300" s="199">
        <f t="shared" si="68"/>
        <v>12038.208168642952</v>
      </c>
      <c r="F300" s="200">
        <f t="shared" si="69"/>
        <v>2.9240232994045927</v>
      </c>
      <c r="G300" s="201">
        <f t="shared" si="73"/>
        <v>-4752.7240301268621</v>
      </c>
      <c r="H300" s="201">
        <f t="shared" si="74"/>
        <v>-3607.3175388662885</v>
      </c>
      <c r="I300" s="201">
        <f t="shared" si="75"/>
        <v>0</v>
      </c>
      <c r="J300" s="202">
        <f t="shared" si="76"/>
        <v>0</v>
      </c>
      <c r="K300" s="201">
        <f t="shared" si="77"/>
        <v>-42.903152106810523</v>
      </c>
      <c r="L300" s="202">
        <f t="shared" si="78"/>
        <v>-32.563492449069187</v>
      </c>
      <c r="M300" s="203">
        <f t="shared" si="79"/>
        <v>-3639.8810313153576</v>
      </c>
      <c r="N300" s="203">
        <f t="shared" si="80"/>
        <v>5497.1189686846428</v>
      </c>
      <c r="O300" s="203">
        <f t="shared" si="81"/>
        <v>7242.5809864092789</v>
      </c>
      <c r="P300" s="204">
        <f t="shared" si="70"/>
        <v>1.7591883489146158</v>
      </c>
      <c r="Q300" s="205">
        <v>-4029.6529716530354</v>
      </c>
      <c r="R300" s="204">
        <f t="shared" si="71"/>
        <v>-2.8805272108843538E-2</v>
      </c>
      <c r="S300" s="204">
        <f t="shared" si="72"/>
        <v>-1.6009557643874392E-2</v>
      </c>
      <c r="T300" s="206">
        <v>759</v>
      </c>
      <c r="U300" s="207">
        <v>9408</v>
      </c>
      <c r="V300" s="207">
        <v>12234.07022106632</v>
      </c>
      <c r="Y300" s="15"/>
      <c r="Z300" s="15"/>
    </row>
    <row r="301" spans="2:28">
      <c r="B301" s="199">
        <v>5034</v>
      </c>
      <c r="C301" s="199" t="s">
        <v>319</v>
      </c>
      <c r="D301" s="199">
        <v>9749</v>
      </c>
      <c r="E301" s="199">
        <f t="shared" si="68"/>
        <v>4040.198922503108</v>
      </c>
      <c r="F301" s="200">
        <f t="shared" si="69"/>
        <v>0.98134503226157044</v>
      </c>
      <c r="G301" s="201">
        <f t="shared" si="73"/>
        <v>46.081517557044478</v>
      </c>
      <c r="H301" s="201">
        <f t="shared" si="74"/>
        <v>111.19470186514832</v>
      </c>
      <c r="I301" s="201">
        <f t="shared" si="75"/>
        <v>0</v>
      </c>
      <c r="J301" s="202">
        <f t="shared" si="76"/>
        <v>0</v>
      </c>
      <c r="K301" s="201">
        <f t="shared" si="77"/>
        <v>-42.903152106810523</v>
      </c>
      <c r="L301" s="202">
        <f t="shared" si="78"/>
        <v>-103.5253060337338</v>
      </c>
      <c r="M301" s="203">
        <f t="shared" si="79"/>
        <v>7.6693958314145192</v>
      </c>
      <c r="N301" s="203">
        <f t="shared" si="80"/>
        <v>9756.6693958314154</v>
      </c>
      <c r="O301" s="203">
        <f t="shared" si="81"/>
        <v>4043.3772879533426</v>
      </c>
      <c r="P301" s="204">
        <f t="shared" si="70"/>
        <v>0.98211704205740702</v>
      </c>
      <c r="Q301" s="205">
        <v>-2396.5374447941676</v>
      </c>
      <c r="R301" s="204">
        <f t="shared" si="71"/>
        <v>-2.7531172069825437E-2</v>
      </c>
      <c r="S301" s="204">
        <f t="shared" si="72"/>
        <v>-2.3904060817702969E-2</v>
      </c>
      <c r="T301" s="206">
        <v>2413</v>
      </c>
      <c r="U301" s="207">
        <v>10025</v>
      </c>
      <c r="V301" s="207">
        <v>4139.1412056151939</v>
      </c>
      <c r="Y301" s="15"/>
      <c r="Z301" s="15"/>
    </row>
    <row r="302" spans="2:28">
      <c r="B302" s="199">
        <v>5035</v>
      </c>
      <c r="C302" s="199" t="s">
        <v>320</v>
      </c>
      <c r="D302" s="199">
        <v>79028</v>
      </c>
      <c r="E302" s="199">
        <f t="shared" si="68"/>
        <v>3254.4578511716018</v>
      </c>
      <c r="F302" s="200">
        <f t="shared" si="69"/>
        <v>0.79049227679443801</v>
      </c>
      <c r="G302" s="201">
        <f t="shared" si="73"/>
        <v>517.52616035594815</v>
      </c>
      <c r="H302" s="201">
        <f t="shared" si="74"/>
        <v>12567.087751923489</v>
      </c>
      <c r="I302" s="201">
        <f t="shared" si="75"/>
        <v>157.79520939586669</v>
      </c>
      <c r="J302" s="202">
        <f t="shared" si="76"/>
        <v>3831.7410697598307</v>
      </c>
      <c r="K302" s="201">
        <f t="shared" si="77"/>
        <v>114.89205728905617</v>
      </c>
      <c r="L302" s="202">
        <f t="shared" si="78"/>
        <v>2789.9238271501513</v>
      </c>
      <c r="M302" s="203">
        <f t="shared" si="79"/>
        <v>15357.01157907364</v>
      </c>
      <c r="N302" s="203">
        <f t="shared" si="80"/>
        <v>94385.011579073645</v>
      </c>
      <c r="O302" s="203">
        <f t="shared" si="81"/>
        <v>3886.8760688166062</v>
      </c>
      <c r="P302" s="204">
        <f t="shared" si="70"/>
        <v>0.94410364299250049</v>
      </c>
      <c r="Q302" s="205">
        <v>4003.9782757537032</v>
      </c>
      <c r="R302" s="204">
        <f t="shared" si="71"/>
        <v>-7.8340782403455034E-3</v>
      </c>
      <c r="S302" s="204">
        <f t="shared" si="72"/>
        <v>-1.3472545365611309E-2</v>
      </c>
      <c r="T302" s="206">
        <v>24283</v>
      </c>
      <c r="U302" s="207">
        <v>79652</v>
      </c>
      <c r="V302" s="207">
        <v>3298.9024642783183</v>
      </c>
      <c r="Y302" s="15"/>
      <c r="Z302" s="15"/>
    </row>
    <row r="303" spans="2:28">
      <c r="B303" s="199">
        <v>5036</v>
      </c>
      <c r="C303" s="199" t="s">
        <v>321</v>
      </c>
      <c r="D303" s="199">
        <v>7416</v>
      </c>
      <c r="E303" s="199">
        <f t="shared" si="68"/>
        <v>2842.4683786891533</v>
      </c>
      <c r="F303" s="200">
        <f t="shared" si="69"/>
        <v>0.69042200057293224</v>
      </c>
      <c r="G303" s="201">
        <f t="shared" si="73"/>
        <v>764.71984384541724</v>
      </c>
      <c r="H303" s="201">
        <f t="shared" si="74"/>
        <v>1995.1540725926936</v>
      </c>
      <c r="I303" s="201">
        <f t="shared" si="75"/>
        <v>301.99152476472364</v>
      </c>
      <c r="J303" s="202">
        <f t="shared" si="76"/>
        <v>787.89588811116403</v>
      </c>
      <c r="K303" s="201">
        <f t="shared" si="77"/>
        <v>259.08837265791311</v>
      </c>
      <c r="L303" s="202">
        <f t="shared" si="78"/>
        <v>675.96156426449522</v>
      </c>
      <c r="M303" s="203">
        <f t="shared" si="79"/>
        <v>2671.1156368571887</v>
      </c>
      <c r="N303" s="203">
        <f t="shared" si="80"/>
        <v>10087.115636857188</v>
      </c>
      <c r="O303" s="203">
        <f t="shared" si="81"/>
        <v>3866.276595192483</v>
      </c>
      <c r="P303" s="204">
        <f t="shared" si="70"/>
        <v>0.93910012918142505</v>
      </c>
      <c r="Q303" s="205">
        <v>458.7423267899926</v>
      </c>
      <c r="R303" s="204">
        <f t="shared" si="71"/>
        <v>-1.7488076311605722E-2</v>
      </c>
      <c r="S303" s="204">
        <f t="shared" si="72"/>
        <v>-1.070953486799088E-2</v>
      </c>
      <c r="T303" s="206">
        <v>2609</v>
      </c>
      <c r="U303" s="207">
        <v>7548</v>
      </c>
      <c r="V303" s="207">
        <v>2873.2394366197186</v>
      </c>
      <c r="Y303" s="15"/>
      <c r="Z303" s="15"/>
    </row>
    <row r="304" spans="2:28">
      <c r="B304" s="199">
        <v>5037</v>
      </c>
      <c r="C304" s="199" t="s">
        <v>322</v>
      </c>
      <c r="D304" s="199">
        <v>65737</v>
      </c>
      <c r="E304" s="199">
        <f t="shared" si="68"/>
        <v>3259.1472483886964</v>
      </c>
      <c r="F304" s="200">
        <f t="shared" si="69"/>
        <v>0.79163130899348766</v>
      </c>
      <c r="G304" s="201">
        <f t="shared" si="73"/>
        <v>514.71252202569133</v>
      </c>
      <c r="H304" s="201">
        <f t="shared" si="74"/>
        <v>10381.751569258195</v>
      </c>
      <c r="I304" s="201">
        <f t="shared" si="75"/>
        <v>156.15392036988356</v>
      </c>
      <c r="J304" s="202">
        <f t="shared" si="76"/>
        <v>3149.6245738605517</v>
      </c>
      <c r="K304" s="201">
        <f t="shared" si="77"/>
        <v>113.25076826307304</v>
      </c>
      <c r="L304" s="202">
        <f t="shared" si="78"/>
        <v>2284.2679958661834</v>
      </c>
      <c r="M304" s="203">
        <f t="shared" si="79"/>
        <v>12666.019565124378</v>
      </c>
      <c r="N304" s="203">
        <f t="shared" si="80"/>
        <v>78403.019565124385</v>
      </c>
      <c r="O304" s="203">
        <f t="shared" si="81"/>
        <v>3887.1105386774607</v>
      </c>
      <c r="P304" s="204">
        <f t="shared" si="70"/>
        <v>0.94416059460245294</v>
      </c>
      <c r="Q304" s="205">
        <v>2161.6308475868682</v>
      </c>
      <c r="R304" s="204">
        <f t="shared" si="71"/>
        <v>3.0586649107954722E-2</v>
      </c>
      <c r="S304" s="204">
        <f t="shared" si="72"/>
        <v>3.0280078959484431E-2</v>
      </c>
      <c r="T304" s="206">
        <v>20170</v>
      </c>
      <c r="U304" s="207">
        <v>63786</v>
      </c>
      <c r="V304" s="207">
        <v>3163.3604443562785</v>
      </c>
      <c r="Y304" s="15"/>
      <c r="Z304" s="15"/>
    </row>
    <row r="305" spans="2:27">
      <c r="B305" s="199">
        <v>5038</v>
      </c>
      <c r="C305" s="199" t="s">
        <v>323</v>
      </c>
      <c r="D305" s="199">
        <v>45460</v>
      </c>
      <c r="E305" s="199">
        <f t="shared" si="68"/>
        <v>3033.4979314026427</v>
      </c>
      <c r="F305" s="200">
        <f t="shared" si="69"/>
        <v>0.73682216704156445</v>
      </c>
      <c r="G305" s="201">
        <f t="shared" si="73"/>
        <v>650.10211221732357</v>
      </c>
      <c r="H305" s="201">
        <f t="shared" si="74"/>
        <v>9742.4302536888099</v>
      </c>
      <c r="I305" s="201">
        <f t="shared" si="75"/>
        <v>235.13118131500235</v>
      </c>
      <c r="J305" s="202">
        <f t="shared" si="76"/>
        <v>3523.6758831866255</v>
      </c>
      <c r="K305" s="201">
        <f t="shared" si="77"/>
        <v>192.22802920819183</v>
      </c>
      <c r="L305" s="202">
        <f t="shared" si="78"/>
        <v>2880.7292457139629</v>
      </c>
      <c r="M305" s="203">
        <f t="shared" si="79"/>
        <v>12623.159499402773</v>
      </c>
      <c r="N305" s="203">
        <f t="shared" si="80"/>
        <v>58083.159499402769</v>
      </c>
      <c r="O305" s="203">
        <f t="shared" si="81"/>
        <v>3875.8280728281575</v>
      </c>
      <c r="P305" s="204">
        <f t="shared" si="70"/>
        <v>0.94142013750485665</v>
      </c>
      <c r="Q305" s="205">
        <v>2533.1196470965278</v>
      </c>
      <c r="R305" s="204">
        <f t="shared" si="71"/>
        <v>-4.6635868018304032E-3</v>
      </c>
      <c r="S305" s="204">
        <f t="shared" si="72"/>
        <v>-7.1874613314932972E-3</v>
      </c>
      <c r="T305" s="206">
        <v>14986</v>
      </c>
      <c r="U305" s="207">
        <v>45673</v>
      </c>
      <c r="V305" s="207">
        <v>3055.4589242708053</v>
      </c>
      <c r="Y305" s="15"/>
      <c r="Z305" s="15"/>
    </row>
    <row r="306" spans="2:27">
      <c r="B306" s="199">
        <v>5041</v>
      </c>
      <c r="C306" s="199" t="s">
        <v>324</v>
      </c>
      <c r="D306" s="199">
        <v>5917</v>
      </c>
      <c r="E306" s="199">
        <f t="shared" si="68"/>
        <v>2880.7205452775074</v>
      </c>
      <c r="F306" s="200">
        <f t="shared" si="69"/>
        <v>0.69971326923934396</v>
      </c>
      <c r="G306" s="201">
        <f t="shared" si="73"/>
        <v>741.76854389240475</v>
      </c>
      <c r="H306" s="201">
        <f t="shared" si="74"/>
        <v>1523.5925891549994</v>
      </c>
      <c r="I306" s="201">
        <f t="shared" si="75"/>
        <v>288.60326645879968</v>
      </c>
      <c r="J306" s="202">
        <f t="shared" si="76"/>
        <v>592.79110930637455</v>
      </c>
      <c r="K306" s="201">
        <f t="shared" si="77"/>
        <v>245.70011435198916</v>
      </c>
      <c r="L306" s="202">
        <f t="shared" si="78"/>
        <v>504.66803487898574</v>
      </c>
      <c r="M306" s="203">
        <f t="shared" si="79"/>
        <v>2028.2606240339851</v>
      </c>
      <c r="N306" s="203">
        <f t="shared" si="80"/>
        <v>7945.2606240339846</v>
      </c>
      <c r="O306" s="203">
        <f t="shared" si="81"/>
        <v>3868.1892035219012</v>
      </c>
      <c r="P306" s="204">
        <f t="shared" si="70"/>
        <v>0.93956469261474573</v>
      </c>
      <c r="Q306" s="205">
        <v>-14.577275114355416</v>
      </c>
      <c r="R306" s="204">
        <f t="shared" si="71"/>
        <v>-3.2379394930498774E-2</v>
      </c>
      <c r="S306" s="204">
        <f t="shared" si="72"/>
        <v>-2.8139577284137789E-2</v>
      </c>
      <c r="T306" s="206">
        <v>2054</v>
      </c>
      <c r="U306" s="207">
        <v>6115</v>
      </c>
      <c r="V306" s="207">
        <v>2964.1299079011151</v>
      </c>
      <c r="Y306" s="15"/>
      <c r="Z306" s="15"/>
    </row>
    <row r="307" spans="2:27">
      <c r="B307" s="199">
        <v>5042</v>
      </c>
      <c r="C307" s="199" t="s">
        <v>325</v>
      </c>
      <c r="D307" s="199">
        <v>5208</v>
      </c>
      <c r="E307" s="199">
        <f t="shared" si="68"/>
        <v>3921.6867469879517</v>
      </c>
      <c r="F307" s="200">
        <f t="shared" si="69"/>
        <v>0.95255899055047188</v>
      </c>
      <c r="G307" s="201">
        <f t="shared" si="73"/>
        <v>117.18882286613825</v>
      </c>
      <c r="H307" s="201">
        <f t="shared" si="74"/>
        <v>155.62675676623161</v>
      </c>
      <c r="I307" s="201">
        <f t="shared" si="75"/>
        <v>0</v>
      </c>
      <c r="J307" s="202">
        <f t="shared" si="76"/>
        <v>0</v>
      </c>
      <c r="K307" s="201">
        <f t="shared" si="77"/>
        <v>-42.903152106810523</v>
      </c>
      <c r="L307" s="202">
        <f t="shared" si="78"/>
        <v>-56.97538599784437</v>
      </c>
      <c r="M307" s="203">
        <f t="shared" si="79"/>
        <v>98.651370768387238</v>
      </c>
      <c r="N307" s="203">
        <f t="shared" si="80"/>
        <v>5306.6513707683871</v>
      </c>
      <c r="O307" s="203">
        <f t="shared" si="81"/>
        <v>3995.9724177472795</v>
      </c>
      <c r="P307" s="204">
        <f t="shared" si="70"/>
        <v>0.97060262537296738</v>
      </c>
      <c r="Q307" s="205">
        <v>-662.12858544826202</v>
      </c>
      <c r="R307" s="204">
        <f t="shared" si="71"/>
        <v>4.7465808527755428E-2</v>
      </c>
      <c r="S307" s="204">
        <f t="shared" si="72"/>
        <v>6.876217662282276E-2</v>
      </c>
      <c r="T307" s="206">
        <v>1328</v>
      </c>
      <c r="U307" s="207">
        <v>4972</v>
      </c>
      <c r="V307" s="207">
        <v>3669.3726937269371</v>
      </c>
      <c r="Y307" s="15"/>
      <c r="Z307" s="15"/>
    </row>
    <row r="308" spans="2:27">
      <c r="B308" s="199">
        <v>5043</v>
      </c>
      <c r="C308" s="199" t="s">
        <v>326</v>
      </c>
      <c r="D308" s="199">
        <v>2747</v>
      </c>
      <c r="E308" s="199">
        <f t="shared" si="68"/>
        <v>5984.749455337691</v>
      </c>
      <c r="F308" s="200">
        <f t="shared" si="69"/>
        <v>1.4536670743150184</v>
      </c>
      <c r="G308" s="201">
        <f t="shared" si="73"/>
        <v>-1120.6488021437053</v>
      </c>
      <c r="H308" s="201">
        <f t="shared" si="74"/>
        <v>-514.37780018396074</v>
      </c>
      <c r="I308" s="201">
        <f t="shared" si="75"/>
        <v>0</v>
      </c>
      <c r="J308" s="202">
        <f t="shared" si="76"/>
        <v>0</v>
      </c>
      <c r="K308" s="201">
        <f t="shared" si="77"/>
        <v>-42.903152106810523</v>
      </c>
      <c r="L308" s="202">
        <f t="shared" si="78"/>
        <v>-19.692546817026031</v>
      </c>
      <c r="M308" s="203">
        <f t="shared" si="79"/>
        <v>-534.07034700098677</v>
      </c>
      <c r="N308" s="203">
        <f t="shared" si="80"/>
        <v>2212.9296529990133</v>
      </c>
      <c r="O308" s="203">
        <f t="shared" si="81"/>
        <v>4821.1975010871747</v>
      </c>
      <c r="P308" s="204">
        <f t="shared" si="70"/>
        <v>1.171045858878786</v>
      </c>
      <c r="Q308" s="205">
        <v>-1026.5150381933377</v>
      </c>
      <c r="R308" s="204">
        <f t="shared" si="71"/>
        <v>-2.0328102710413694E-2</v>
      </c>
      <c r="S308" s="204">
        <f t="shared" si="72"/>
        <v>-1.6059379846406777E-2</v>
      </c>
      <c r="T308" s="206">
        <v>459</v>
      </c>
      <c r="U308" s="207">
        <v>2804</v>
      </c>
      <c r="V308" s="207">
        <v>6082.429501084599</v>
      </c>
      <c r="Y308" s="15"/>
      <c r="Z308" s="15"/>
    </row>
    <row r="309" spans="2:27">
      <c r="B309" s="199">
        <v>5044</v>
      </c>
      <c r="C309" s="199" t="s">
        <v>327</v>
      </c>
      <c r="D309" s="199">
        <v>7124</v>
      </c>
      <c r="E309" s="199">
        <f t="shared" si="68"/>
        <v>8420.8037825059109</v>
      </c>
      <c r="F309" s="200">
        <f t="shared" si="69"/>
        <v>2.0453730418035527</v>
      </c>
      <c r="G309" s="201">
        <f t="shared" si="73"/>
        <v>-2582.281398444637</v>
      </c>
      <c r="H309" s="201">
        <f t="shared" si="74"/>
        <v>-2184.6100630841629</v>
      </c>
      <c r="I309" s="201">
        <f t="shared" si="75"/>
        <v>0</v>
      </c>
      <c r="J309" s="202">
        <f t="shared" si="76"/>
        <v>0</v>
      </c>
      <c r="K309" s="201">
        <f t="shared" si="77"/>
        <v>-42.903152106810523</v>
      </c>
      <c r="L309" s="202">
        <f t="shared" si="78"/>
        <v>-36.296066682361698</v>
      </c>
      <c r="M309" s="203">
        <f t="shared" si="79"/>
        <v>-2220.9061297665248</v>
      </c>
      <c r="N309" s="203">
        <f t="shared" si="80"/>
        <v>4903.0938702334752</v>
      </c>
      <c r="O309" s="203">
        <f t="shared" si="81"/>
        <v>5795.6192319544625</v>
      </c>
      <c r="P309" s="204">
        <f t="shared" si="70"/>
        <v>1.4077282458741995</v>
      </c>
      <c r="Q309" s="205">
        <v>-2826.9149723563478</v>
      </c>
      <c r="R309" s="204">
        <f t="shared" si="71"/>
        <v>-8.4899095337508702E-3</v>
      </c>
      <c r="S309" s="204">
        <f t="shared" si="72"/>
        <v>-1.2005902762354522E-2</v>
      </c>
      <c r="T309" s="206">
        <v>846</v>
      </c>
      <c r="U309" s="207">
        <v>7185</v>
      </c>
      <c r="V309" s="207">
        <v>8523.131672597865</v>
      </c>
      <c r="Y309" s="15"/>
      <c r="Z309" s="15"/>
    </row>
    <row r="310" spans="2:27">
      <c r="B310" s="199">
        <v>5045</v>
      </c>
      <c r="C310" s="199" t="s">
        <v>328</v>
      </c>
      <c r="D310" s="199">
        <v>9999</v>
      </c>
      <c r="E310" s="199">
        <f t="shared" si="68"/>
        <v>4260.3323391563699</v>
      </c>
      <c r="F310" s="200">
        <f t="shared" si="69"/>
        <v>1.0348143883529792</v>
      </c>
      <c r="G310" s="201">
        <f t="shared" si="73"/>
        <v>-85.998532434912704</v>
      </c>
      <c r="H310" s="201">
        <f t="shared" si="74"/>
        <v>-201.83855562474011</v>
      </c>
      <c r="I310" s="201">
        <f t="shared" si="75"/>
        <v>0</v>
      </c>
      <c r="J310" s="202">
        <f t="shared" si="76"/>
        <v>0</v>
      </c>
      <c r="K310" s="201">
        <f t="shared" si="77"/>
        <v>-42.903152106810523</v>
      </c>
      <c r="L310" s="202">
        <f t="shared" si="78"/>
        <v>-100.6936979946843</v>
      </c>
      <c r="M310" s="203">
        <f t="shared" si="79"/>
        <v>-302.53225361942441</v>
      </c>
      <c r="N310" s="203">
        <f t="shared" si="80"/>
        <v>9696.4677463805747</v>
      </c>
      <c r="O310" s="203">
        <f t="shared" si="81"/>
        <v>4131.4306546146463</v>
      </c>
      <c r="P310" s="204">
        <f t="shared" si="70"/>
        <v>1.0035047844939702</v>
      </c>
      <c r="Q310" s="205">
        <v>-1617.5610994330341</v>
      </c>
      <c r="R310" s="204">
        <f t="shared" si="71"/>
        <v>0.15916995130999304</v>
      </c>
      <c r="S310" s="204">
        <f t="shared" si="72"/>
        <v>0.16509668305934119</v>
      </c>
      <c r="T310" s="206">
        <v>2347</v>
      </c>
      <c r="U310" s="207">
        <v>8626</v>
      </c>
      <c r="V310" s="207">
        <v>3656.6341670199236</v>
      </c>
      <c r="Y310" s="15"/>
      <c r="Z310" s="15"/>
    </row>
    <row r="311" spans="2:27">
      <c r="B311" s="199">
        <v>5046</v>
      </c>
      <c r="C311" s="199" t="s">
        <v>329</v>
      </c>
      <c r="D311" s="199">
        <v>3497</v>
      </c>
      <c r="E311" s="199">
        <f t="shared" si="68"/>
        <v>2878.1893004115227</v>
      </c>
      <c r="F311" s="200">
        <f t="shared" si="69"/>
        <v>0.69909844194437187</v>
      </c>
      <c r="G311" s="201">
        <f t="shared" si="73"/>
        <v>743.2872908119956</v>
      </c>
      <c r="H311" s="201">
        <f t="shared" si="74"/>
        <v>903.09405833657468</v>
      </c>
      <c r="I311" s="201">
        <f t="shared" si="75"/>
        <v>289.48920216189435</v>
      </c>
      <c r="J311" s="202">
        <f t="shared" si="76"/>
        <v>351.72938062670164</v>
      </c>
      <c r="K311" s="201">
        <f t="shared" si="77"/>
        <v>246.58605005508383</v>
      </c>
      <c r="L311" s="202">
        <f t="shared" si="78"/>
        <v>299.60205081692686</v>
      </c>
      <c r="M311" s="203">
        <f t="shared" si="79"/>
        <v>1202.6961091535015</v>
      </c>
      <c r="N311" s="203">
        <f t="shared" si="80"/>
        <v>4699.6961091535013</v>
      </c>
      <c r="O311" s="203">
        <f t="shared" si="81"/>
        <v>3868.0626412786019</v>
      </c>
      <c r="P311" s="204">
        <f t="shared" si="70"/>
        <v>0.93953395124999706</v>
      </c>
      <c r="Q311" s="205">
        <v>190.48075011492585</v>
      </c>
      <c r="R311" s="204">
        <f t="shared" si="71"/>
        <v>2.4311657879320447E-2</v>
      </c>
      <c r="S311" s="204">
        <f t="shared" si="72"/>
        <v>3.7800535678554271E-2</v>
      </c>
      <c r="T311" s="206">
        <v>1215</v>
      </c>
      <c r="U311" s="207">
        <v>3414</v>
      </c>
      <c r="V311" s="207">
        <v>2773.3549959382617</v>
      </c>
      <c r="Y311" s="15"/>
      <c r="Z311" s="15"/>
    </row>
    <row r="312" spans="2:27">
      <c r="B312" s="199">
        <v>5047</v>
      </c>
      <c r="C312" s="199" t="s">
        <v>330</v>
      </c>
      <c r="D312" s="199">
        <v>12566</v>
      </c>
      <c r="E312" s="199">
        <f t="shared" si="68"/>
        <v>3251.2289780077622</v>
      </c>
      <c r="F312" s="200">
        <f t="shared" si="69"/>
        <v>0.78970799891606713</v>
      </c>
      <c r="G312" s="201">
        <f t="shared" si="73"/>
        <v>519.46348425425197</v>
      </c>
      <c r="H312" s="201">
        <f t="shared" si="74"/>
        <v>2007.7263666426838</v>
      </c>
      <c r="I312" s="201">
        <f t="shared" si="75"/>
        <v>158.92531500321056</v>
      </c>
      <c r="J312" s="202">
        <f t="shared" si="76"/>
        <v>614.24634248740881</v>
      </c>
      <c r="K312" s="201">
        <f t="shared" si="77"/>
        <v>116.02216289640003</v>
      </c>
      <c r="L312" s="202">
        <f t="shared" si="78"/>
        <v>448.42565959458614</v>
      </c>
      <c r="M312" s="203">
        <f t="shared" si="79"/>
        <v>2456.1520262372701</v>
      </c>
      <c r="N312" s="203">
        <f t="shared" si="80"/>
        <v>15022.152026237271</v>
      </c>
      <c r="O312" s="203">
        <f t="shared" si="81"/>
        <v>3886.714625158414</v>
      </c>
      <c r="P312" s="204">
        <f t="shared" si="70"/>
        <v>0.9440644290985819</v>
      </c>
      <c r="Q312" s="205">
        <v>281.77929974830386</v>
      </c>
      <c r="R312" s="204">
        <f t="shared" si="71"/>
        <v>1.6584418736348191E-2</v>
      </c>
      <c r="S312" s="204">
        <f t="shared" si="72"/>
        <v>2.1581858310990049E-2</v>
      </c>
      <c r="T312" s="206">
        <v>3865</v>
      </c>
      <c r="U312" s="207">
        <v>12361</v>
      </c>
      <c r="V312" s="207">
        <v>3182.5437693099898</v>
      </c>
      <c r="Y312" s="15"/>
      <c r="Z312" s="15"/>
    </row>
    <row r="313" spans="2:27">
      <c r="B313" s="199">
        <v>5049</v>
      </c>
      <c r="C313" s="199" t="s">
        <v>331</v>
      </c>
      <c r="D313" s="199">
        <v>4367</v>
      </c>
      <c r="E313" s="199">
        <f t="shared" si="68"/>
        <v>3970</v>
      </c>
      <c r="F313" s="200">
        <f t="shared" si="69"/>
        <v>0.96429404908229188</v>
      </c>
      <c r="G313" s="201">
        <f t="shared" si="73"/>
        <v>88.200871058909243</v>
      </c>
      <c r="H313" s="201">
        <f t="shared" si="74"/>
        <v>97.020958164800163</v>
      </c>
      <c r="I313" s="201">
        <f t="shared" si="75"/>
        <v>0</v>
      </c>
      <c r="J313" s="202">
        <f t="shared" si="76"/>
        <v>0</v>
      </c>
      <c r="K313" s="201">
        <f t="shared" si="77"/>
        <v>-42.903152106810523</v>
      </c>
      <c r="L313" s="202">
        <f t="shared" si="78"/>
        <v>-47.193467317491574</v>
      </c>
      <c r="M313" s="203">
        <f t="shared" si="79"/>
        <v>49.827490847308589</v>
      </c>
      <c r="N313" s="203">
        <f t="shared" si="80"/>
        <v>4416.8274908473086</v>
      </c>
      <c r="O313" s="203">
        <f t="shared" si="81"/>
        <v>4015.2977189520989</v>
      </c>
      <c r="P313" s="204">
        <f t="shared" si="70"/>
        <v>0.97529664878569544</v>
      </c>
      <c r="Q313" s="205">
        <v>86.813407277110173</v>
      </c>
      <c r="R313" s="204">
        <f t="shared" si="71"/>
        <v>0.18765297797117214</v>
      </c>
      <c r="S313" s="204">
        <f t="shared" si="72"/>
        <v>0.19089203154745718</v>
      </c>
      <c r="T313" s="206">
        <v>1100</v>
      </c>
      <c r="U313" s="207">
        <v>3677</v>
      </c>
      <c r="V313" s="207">
        <v>3333.6355394378966</v>
      </c>
      <c r="Y313" s="15"/>
      <c r="Z313" s="15"/>
    </row>
    <row r="314" spans="2:27">
      <c r="B314" s="199">
        <v>5052</v>
      </c>
      <c r="C314" s="199" t="s">
        <v>332</v>
      </c>
      <c r="D314" s="199">
        <v>1787</v>
      </c>
      <c r="E314" s="199">
        <f t="shared" si="68"/>
        <v>3174.0674955595027</v>
      </c>
      <c r="F314" s="200">
        <f t="shared" si="69"/>
        <v>0.77096584316210637</v>
      </c>
      <c r="G314" s="201">
        <f t="shared" si="73"/>
        <v>565.76037372320764</v>
      </c>
      <c r="H314" s="201">
        <f t="shared" si="74"/>
        <v>318.52309040616592</v>
      </c>
      <c r="I314" s="201">
        <f t="shared" si="75"/>
        <v>185.93183386010136</v>
      </c>
      <c r="J314" s="202">
        <f t="shared" si="76"/>
        <v>104.67962246323707</v>
      </c>
      <c r="K314" s="201">
        <f t="shared" si="77"/>
        <v>143.02868175329084</v>
      </c>
      <c r="L314" s="202">
        <f t="shared" si="78"/>
        <v>80.525147827102742</v>
      </c>
      <c r="M314" s="203">
        <f t="shared" si="79"/>
        <v>399.04823823326865</v>
      </c>
      <c r="N314" s="203">
        <f t="shared" si="80"/>
        <v>2186.0482382332684</v>
      </c>
      <c r="O314" s="203">
        <f t="shared" si="81"/>
        <v>3882.8565510360008</v>
      </c>
      <c r="P314" s="204">
        <f t="shared" si="70"/>
        <v>0.94312732131088384</v>
      </c>
      <c r="Q314" s="205">
        <v>-83.757232662795559</v>
      </c>
      <c r="R314" s="204">
        <f t="shared" si="71"/>
        <v>3.955788248981966E-2</v>
      </c>
      <c r="S314" s="204">
        <f t="shared" si="72"/>
        <v>2.8479112871810847E-2</v>
      </c>
      <c r="T314" s="206">
        <v>563</v>
      </c>
      <c r="U314" s="207">
        <v>1719</v>
      </c>
      <c r="V314" s="207">
        <v>3086.1759425493719</v>
      </c>
      <c r="Y314" s="15"/>
      <c r="Z314" s="15"/>
    </row>
    <row r="315" spans="2:27">
      <c r="B315" s="199">
        <v>5053</v>
      </c>
      <c r="C315" s="199" t="s">
        <v>333</v>
      </c>
      <c r="D315" s="199">
        <v>22116</v>
      </c>
      <c r="E315" s="199">
        <f t="shared" si="68"/>
        <v>3269.6629213483147</v>
      </c>
      <c r="F315" s="200">
        <f t="shared" si="69"/>
        <v>0.79418551575848906</v>
      </c>
      <c r="G315" s="201">
        <f t="shared" si="73"/>
        <v>508.4031182499204</v>
      </c>
      <c r="H315" s="201">
        <f t="shared" si="74"/>
        <v>3438.8386918424617</v>
      </c>
      <c r="I315" s="201">
        <f t="shared" si="75"/>
        <v>152.47343483401716</v>
      </c>
      <c r="J315" s="202">
        <f t="shared" si="76"/>
        <v>1031.3303132172921</v>
      </c>
      <c r="K315" s="201">
        <f t="shared" si="77"/>
        <v>109.57028272720663</v>
      </c>
      <c r="L315" s="202">
        <f t="shared" si="78"/>
        <v>741.13339236682555</v>
      </c>
      <c r="M315" s="203">
        <f t="shared" si="79"/>
        <v>4179.9720842092875</v>
      </c>
      <c r="N315" s="203">
        <f t="shared" si="80"/>
        <v>26295.972084209287</v>
      </c>
      <c r="O315" s="203">
        <f t="shared" si="81"/>
        <v>3887.6363223254416</v>
      </c>
      <c r="P315" s="204">
        <f t="shared" si="70"/>
        <v>0.94428830494070304</v>
      </c>
      <c r="Q315" s="205">
        <v>440.43637347930917</v>
      </c>
      <c r="R315" s="204">
        <f t="shared" si="71"/>
        <v>7.1038251366120223E-3</v>
      </c>
      <c r="S315" s="204">
        <f t="shared" si="72"/>
        <v>1.4846196352919575E-2</v>
      </c>
      <c r="T315" s="206">
        <v>6764</v>
      </c>
      <c r="U315" s="207">
        <v>21960</v>
      </c>
      <c r="V315" s="207">
        <v>3221.8309859154929</v>
      </c>
      <c r="Y315" s="15"/>
      <c r="Z315" s="15"/>
    </row>
    <row r="316" spans="2:27">
      <c r="B316" s="199">
        <v>5054</v>
      </c>
      <c r="C316" s="199" t="s">
        <v>334</v>
      </c>
      <c r="D316" s="199">
        <v>30943</v>
      </c>
      <c r="E316" s="199">
        <f t="shared" si="68"/>
        <v>3110.4744672295942</v>
      </c>
      <c r="F316" s="200">
        <f t="shared" si="69"/>
        <v>0.75551940014405794</v>
      </c>
      <c r="G316" s="201">
        <f t="shared" si="73"/>
        <v>603.9161907211527</v>
      </c>
      <c r="H316" s="201">
        <f t="shared" si="74"/>
        <v>6007.7582652940273</v>
      </c>
      <c r="I316" s="201">
        <f t="shared" si="75"/>
        <v>208.18939377556933</v>
      </c>
      <c r="J316" s="202">
        <f t="shared" si="76"/>
        <v>2071.0680892793634</v>
      </c>
      <c r="K316" s="201">
        <f t="shared" si="77"/>
        <v>165.28624166875881</v>
      </c>
      <c r="L316" s="202">
        <f t="shared" si="78"/>
        <v>1644.2675321208126</v>
      </c>
      <c r="M316" s="203">
        <f t="shared" si="79"/>
        <v>7652.0257974148399</v>
      </c>
      <c r="N316" s="203">
        <f t="shared" si="80"/>
        <v>38595.025797414841</v>
      </c>
      <c r="O316" s="203">
        <f t="shared" si="81"/>
        <v>3879.6768996195055</v>
      </c>
      <c r="P316" s="204">
        <f t="shared" si="70"/>
        <v>0.94235499915998144</v>
      </c>
      <c r="Q316" s="205">
        <v>760.70621575578934</v>
      </c>
      <c r="R316" s="208">
        <f t="shared" si="71"/>
        <v>3.1446540880503146E-3</v>
      </c>
      <c r="S316" s="208">
        <f t="shared" si="72"/>
        <v>1.6858734602322126E-2</v>
      </c>
      <c r="T316" s="206">
        <v>9948</v>
      </c>
      <c r="U316" s="207">
        <v>30846</v>
      </c>
      <c r="V316" s="207">
        <v>3058.9051963506545</v>
      </c>
      <c r="W316" s="1"/>
      <c r="X316" s="117"/>
      <c r="Y316" s="16"/>
      <c r="Z316" s="16"/>
    </row>
    <row r="317" spans="2:27">
      <c r="B317" s="199">
        <v>5055</v>
      </c>
      <c r="C317" s="199" t="s">
        <v>335</v>
      </c>
      <c r="D317" s="199">
        <v>22734</v>
      </c>
      <c r="E317" s="199">
        <f t="shared" si="68"/>
        <v>3826.628513718229</v>
      </c>
      <c r="F317" s="200">
        <f t="shared" si="69"/>
        <v>0.92946979945267094</v>
      </c>
      <c r="G317" s="201">
        <f t="shared" si="73"/>
        <v>174.22376282797185</v>
      </c>
      <c r="H317" s="201">
        <f t="shared" si="74"/>
        <v>1035.0633749609808</v>
      </c>
      <c r="I317" s="201">
        <f t="shared" si="75"/>
        <v>0</v>
      </c>
      <c r="J317" s="202">
        <f t="shared" si="76"/>
        <v>0</v>
      </c>
      <c r="K317" s="201">
        <f t="shared" si="77"/>
        <v>-42.903152106810523</v>
      </c>
      <c r="L317" s="202">
        <f t="shared" si="78"/>
        <v>-254.88762666656132</v>
      </c>
      <c r="M317" s="203">
        <f t="shared" si="79"/>
        <v>780.17574829441946</v>
      </c>
      <c r="N317" s="203">
        <f t="shared" si="80"/>
        <v>23514.175748294419</v>
      </c>
      <c r="O317" s="203">
        <f t="shared" si="81"/>
        <v>3957.9491244393903</v>
      </c>
      <c r="P317" s="204">
        <f t="shared" si="70"/>
        <v>0.961366948933847</v>
      </c>
      <c r="Q317" s="205">
        <v>-736.02754228021195</v>
      </c>
      <c r="R317" s="208">
        <f t="shared" si="71"/>
        <v>2.9106876103390522E-2</v>
      </c>
      <c r="S317" s="208">
        <f t="shared" si="72"/>
        <v>3.2917741492091868E-2</v>
      </c>
      <c r="T317" s="206">
        <v>5941</v>
      </c>
      <c r="U317" s="207">
        <v>22091</v>
      </c>
      <c r="V317" s="207">
        <v>3704.678852926379</v>
      </c>
      <c r="W317" s="16"/>
      <c r="X317" s="1"/>
      <c r="Y317" s="154"/>
      <c r="Z317" s="16"/>
      <c r="AA317" s="16"/>
    </row>
    <row r="318" spans="2:27">
      <c r="B318" s="199">
        <v>5056</v>
      </c>
      <c r="C318" s="199" t="s">
        <v>336</v>
      </c>
      <c r="D318" s="199">
        <v>18757</v>
      </c>
      <c r="E318" s="199">
        <f t="shared" si="68"/>
        <v>3649.2217898832682</v>
      </c>
      <c r="F318" s="200">
        <f t="shared" si="69"/>
        <v>0.88637855308963864</v>
      </c>
      <c r="G318" s="201">
        <f t="shared" si="73"/>
        <v>280.66779712894828</v>
      </c>
      <c r="H318" s="201">
        <f t="shared" si="74"/>
        <v>1442.632477242794</v>
      </c>
      <c r="I318" s="201">
        <f t="shared" si="75"/>
        <v>19.627830846783443</v>
      </c>
      <c r="J318" s="202">
        <f t="shared" si="76"/>
        <v>100.8870505524669</v>
      </c>
      <c r="K318" s="201">
        <f t="shared" si="77"/>
        <v>-23.275321260027081</v>
      </c>
      <c r="L318" s="202">
        <f t="shared" si="78"/>
        <v>-119.63515127653919</v>
      </c>
      <c r="M318" s="203">
        <f t="shared" si="79"/>
        <v>1322.9973259662549</v>
      </c>
      <c r="N318" s="203">
        <f t="shared" si="80"/>
        <v>20079.997325966255</v>
      </c>
      <c r="O318" s="203">
        <f t="shared" si="81"/>
        <v>3906.61426575219</v>
      </c>
      <c r="P318" s="204">
        <f t="shared" si="70"/>
        <v>0.94889795680726063</v>
      </c>
      <c r="Q318" s="205">
        <v>315.0333354655088</v>
      </c>
      <c r="R318" s="208">
        <f t="shared" si="71"/>
        <v>-9.6135312259059372E-2</v>
      </c>
      <c r="S318" s="208">
        <f t="shared" si="72"/>
        <v>-0.11196173675257784</v>
      </c>
      <c r="T318" s="206">
        <v>5140</v>
      </c>
      <c r="U318" s="207">
        <v>20752</v>
      </c>
      <c r="V318" s="207">
        <v>4109.3069306930693</v>
      </c>
      <c r="W318" s="16"/>
      <c r="X318" s="1"/>
      <c r="Y318" s="154"/>
      <c r="Z318" s="16"/>
      <c r="AA318" s="16"/>
    </row>
    <row r="319" spans="2:27">
      <c r="B319" s="199">
        <v>5057</v>
      </c>
      <c r="C319" s="199" t="s">
        <v>337</v>
      </c>
      <c r="D319" s="199">
        <v>34557</v>
      </c>
      <c r="E319" s="199">
        <f t="shared" si="68"/>
        <v>3353.0952843004075</v>
      </c>
      <c r="F319" s="200">
        <f t="shared" si="69"/>
        <v>0.81445083845258903</v>
      </c>
      <c r="G319" s="201">
        <f t="shared" si="73"/>
        <v>458.34370047866474</v>
      </c>
      <c r="H319" s="201">
        <f t="shared" si="74"/>
        <v>4723.6901771331186</v>
      </c>
      <c r="I319" s="201">
        <f t="shared" si="75"/>
        <v>123.27210780078471</v>
      </c>
      <c r="J319" s="202">
        <f t="shared" si="76"/>
        <v>1270.4423429948872</v>
      </c>
      <c r="K319" s="201">
        <f t="shared" si="77"/>
        <v>80.368955693974186</v>
      </c>
      <c r="L319" s="202">
        <f t="shared" si="78"/>
        <v>828.28245738209796</v>
      </c>
      <c r="M319" s="203">
        <f t="shared" si="79"/>
        <v>5551.9726345152167</v>
      </c>
      <c r="N319" s="203">
        <f t="shared" si="80"/>
        <v>40108.972634515216</v>
      </c>
      <c r="O319" s="203">
        <f t="shared" si="81"/>
        <v>3891.8079404730465</v>
      </c>
      <c r="P319" s="204">
        <f t="shared" si="70"/>
        <v>0.94530157107540802</v>
      </c>
      <c r="Q319" s="205">
        <v>928.61786887607013</v>
      </c>
      <c r="R319" s="208">
        <f t="shared" si="71"/>
        <v>-2.0437666534384034E-2</v>
      </c>
      <c r="S319" s="208">
        <f t="shared" si="72"/>
        <v>-1.8821854418246277E-2</v>
      </c>
      <c r="T319" s="206">
        <v>10306</v>
      </c>
      <c r="U319" s="207">
        <v>35278</v>
      </c>
      <c r="V319" s="207">
        <v>3417.4174174174173</v>
      </c>
      <c r="W319" s="15"/>
      <c r="Z319" s="16"/>
      <c r="AA319" s="16"/>
    </row>
    <row r="320" spans="2:27">
      <c r="B320" s="199">
        <v>5058</v>
      </c>
      <c r="C320" s="199" t="s">
        <v>338</v>
      </c>
      <c r="D320" s="199">
        <v>15843</v>
      </c>
      <c r="E320" s="199">
        <f t="shared" si="68"/>
        <v>3709.4357293373919</v>
      </c>
      <c r="F320" s="200">
        <f t="shared" si="69"/>
        <v>0.90100423154994413</v>
      </c>
      <c r="G320" s="201">
        <f t="shared" si="73"/>
        <v>244.53943345647411</v>
      </c>
      <c r="H320" s="201">
        <f t="shared" si="74"/>
        <v>1044.4279202926009</v>
      </c>
      <c r="I320" s="201">
        <f t="shared" si="75"/>
        <v>0</v>
      </c>
      <c r="J320" s="202">
        <f t="shared" si="76"/>
        <v>0</v>
      </c>
      <c r="K320" s="201">
        <f t="shared" si="77"/>
        <v>-42.903152106810523</v>
      </c>
      <c r="L320" s="202">
        <f t="shared" si="78"/>
        <v>-183.23936264818775</v>
      </c>
      <c r="M320" s="203">
        <f t="shared" si="79"/>
        <v>861.18855764441309</v>
      </c>
      <c r="N320" s="203">
        <f t="shared" si="80"/>
        <v>16704.188557644415</v>
      </c>
      <c r="O320" s="203">
        <f t="shared" si="81"/>
        <v>3911.0720106870554</v>
      </c>
      <c r="P320" s="204">
        <f t="shared" si="70"/>
        <v>0.94998072177275616</v>
      </c>
      <c r="Q320" s="205">
        <v>-509.68971268789596</v>
      </c>
      <c r="R320" s="208">
        <f t="shared" si="71"/>
        <v>4.6571541815299246E-2</v>
      </c>
      <c r="S320" s="208">
        <f t="shared" si="72"/>
        <v>5.0737244510419867E-2</v>
      </c>
      <c r="T320" s="206">
        <v>4271</v>
      </c>
      <c r="U320" s="207">
        <v>15138</v>
      </c>
      <c r="V320" s="207">
        <v>3530.3171641791046</v>
      </c>
      <c r="W320" s="16"/>
      <c r="X320" s="1"/>
      <c r="Y320" s="15"/>
      <c r="Z320" s="16"/>
      <c r="AA320" s="16"/>
    </row>
    <row r="321" spans="2:27">
      <c r="B321" s="199">
        <v>5059</v>
      </c>
      <c r="C321" s="199" t="s">
        <v>339</v>
      </c>
      <c r="D321" s="199">
        <v>59800</v>
      </c>
      <c r="E321" s="199">
        <f t="shared" si="68"/>
        <v>3267.7595628415302</v>
      </c>
      <c r="F321" s="200">
        <f t="shared" si="69"/>
        <v>0.79372319906293176</v>
      </c>
      <c r="G321" s="201">
        <f t="shared" si="73"/>
        <v>509.5451333539911</v>
      </c>
      <c r="H321" s="201">
        <f t="shared" si="74"/>
        <v>9324.6759403780361</v>
      </c>
      <c r="I321" s="201">
        <f t="shared" si="75"/>
        <v>153.13961031139175</v>
      </c>
      <c r="J321" s="202">
        <f t="shared" si="76"/>
        <v>2802.454868698469</v>
      </c>
      <c r="K321" s="201">
        <f t="shared" si="77"/>
        <v>110.23645820458123</v>
      </c>
      <c r="L321" s="202">
        <f t="shared" si="78"/>
        <v>2017.3271851438365</v>
      </c>
      <c r="M321" s="203">
        <f t="shared" si="79"/>
        <v>11342.003125521873</v>
      </c>
      <c r="N321" s="203">
        <f t="shared" si="80"/>
        <v>71142.003125521878</v>
      </c>
      <c r="O321" s="203">
        <f t="shared" si="81"/>
        <v>3887.5411544001026</v>
      </c>
      <c r="P321" s="204">
        <f t="shared" si="70"/>
        <v>0.94426518910592516</v>
      </c>
      <c r="Q321" s="205">
        <v>1133.9409276569113</v>
      </c>
      <c r="R321" s="208">
        <f t="shared" si="71"/>
        <v>4.0036175171310306E-2</v>
      </c>
      <c r="S321" s="208">
        <f t="shared" si="72"/>
        <v>3.5319071207418708E-2</v>
      </c>
      <c r="T321" s="206">
        <v>18300</v>
      </c>
      <c r="U321" s="207">
        <v>57498</v>
      </c>
      <c r="V321" s="207">
        <v>3156.2825931821922</v>
      </c>
      <c r="W321" s="16"/>
      <c r="X321" s="1"/>
      <c r="Y321" s="154"/>
      <c r="Z321" s="16"/>
      <c r="AA321" s="16"/>
    </row>
    <row r="322" spans="2:27">
      <c r="B322" s="199">
        <v>5060</v>
      </c>
      <c r="C322" s="199" t="s">
        <v>340</v>
      </c>
      <c r="D322" s="199">
        <v>37132</v>
      </c>
      <c r="E322" s="199">
        <f t="shared" si="68"/>
        <v>3875.5870994676966</v>
      </c>
      <c r="F322" s="200">
        <f t="shared" si="69"/>
        <v>0.94136160622589427</v>
      </c>
      <c r="G322" s="201">
        <f t="shared" si="73"/>
        <v>144.84861137829128</v>
      </c>
      <c r="H322" s="201">
        <f t="shared" si="74"/>
        <v>1387.7945456154089</v>
      </c>
      <c r="I322" s="201">
        <f t="shared" si="75"/>
        <v>0</v>
      </c>
      <c r="J322" s="202">
        <f t="shared" si="76"/>
        <v>0</v>
      </c>
      <c r="K322" s="201">
        <f t="shared" si="77"/>
        <v>-42.903152106810523</v>
      </c>
      <c r="L322" s="202">
        <f t="shared" si="78"/>
        <v>-411.0551003353516</v>
      </c>
      <c r="M322" s="203">
        <f t="shared" si="79"/>
        <v>976.73944528005723</v>
      </c>
      <c r="N322" s="203">
        <f t="shared" si="80"/>
        <v>38108.739445280058</v>
      </c>
      <c r="O322" s="203">
        <f t="shared" si="81"/>
        <v>3977.5325587391771</v>
      </c>
      <c r="P322" s="204">
        <f t="shared" si="70"/>
        <v>0.96612367164313628</v>
      </c>
      <c r="Q322" s="205">
        <v>-212.97522261637187</v>
      </c>
      <c r="R322" s="208">
        <f t="shared" si="71"/>
        <v>7.3792729245794903E-3</v>
      </c>
      <c r="S322" s="208">
        <f t="shared" si="72"/>
        <v>1.1795297291851477E-2</v>
      </c>
      <c r="T322" s="206">
        <v>9581</v>
      </c>
      <c r="U322" s="207">
        <v>36860</v>
      </c>
      <c r="V322" s="207">
        <v>3830.4063181959887</v>
      </c>
      <c r="W322" s="16"/>
      <c r="X322" s="117"/>
      <c r="Y322" s="16"/>
      <c r="Z322" s="16"/>
      <c r="AA322" s="16"/>
    </row>
    <row r="323" spans="2:27">
      <c r="B323" s="199">
        <v>5061</v>
      </c>
      <c r="C323" s="199" t="s">
        <v>341</v>
      </c>
      <c r="D323" s="199">
        <v>7643</v>
      </c>
      <c r="E323" s="199">
        <f t="shared" si="68"/>
        <v>3842.6344896933133</v>
      </c>
      <c r="F323" s="200">
        <f t="shared" si="69"/>
        <v>0.93335757461199786</v>
      </c>
      <c r="G323" s="201">
        <f t="shared" si="73"/>
        <v>164.62017724292127</v>
      </c>
      <c r="H323" s="201">
        <f t="shared" si="74"/>
        <v>327.42953253617037</v>
      </c>
      <c r="I323" s="201">
        <f t="shared" si="75"/>
        <v>0</v>
      </c>
      <c r="J323" s="202">
        <f t="shared" si="76"/>
        <v>0</v>
      </c>
      <c r="K323" s="201">
        <f t="shared" si="77"/>
        <v>-42.903152106810523</v>
      </c>
      <c r="L323" s="202">
        <f t="shared" si="78"/>
        <v>-85.334369540446133</v>
      </c>
      <c r="M323" s="203">
        <f t="shared" si="79"/>
        <v>242.09516299572425</v>
      </c>
      <c r="N323" s="203">
        <f t="shared" si="80"/>
        <v>7885.0951629957244</v>
      </c>
      <c r="O323" s="203">
        <f t="shared" si="81"/>
        <v>3964.3515148294241</v>
      </c>
      <c r="P323" s="204">
        <f t="shared" si="70"/>
        <v>0.96292205899757777</v>
      </c>
      <c r="Q323" s="205">
        <v>-1279.3984988377954</v>
      </c>
      <c r="R323" s="204">
        <f t="shared" si="71"/>
        <v>1.9202560341378849E-2</v>
      </c>
      <c r="S323" s="204">
        <f t="shared" si="72"/>
        <v>2.6376434572037144E-2</v>
      </c>
      <c r="T323" s="206">
        <v>1989</v>
      </c>
      <c r="U323" s="207">
        <v>7499</v>
      </c>
      <c r="V323" s="207">
        <v>3743.8841737393909</v>
      </c>
      <c r="W323" s="15"/>
      <c r="Y323" s="15"/>
      <c r="Z323" s="15"/>
      <c r="AA323" s="15"/>
    </row>
    <row r="324" spans="2:27" ht="28.5" customHeight="1">
      <c r="B324" s="199">
        <v>5401</v>
      </c>
      <c r="C324" s="199" t="s">
        <v>342</v>
      </c>
      <c r="D324" s="199">
        <v>319061</v>
      </c>
      <c r="E324" s="199">
        <f t="shared" si="68"/>
        <v>4138.5433556002336</v>
      </c>
      <c r="F324" s="200">
        <f t="shared" si="69"/>
        <v>1.0052324256106713</v>
      </c>
      <c r="G324" s="201">
        <f t="shared" si="73"/>
        <v>-12.925142301230879</v>
      </c>
      <c r="H324" s="201">
        <f t="shared" si="74"/>
        <v>-996.46384571339468</v>
      </c>
      <c r="I324" s="201">
        <f t="shared" si="75"/>
        <v>0</v>
      </c>
      <c r="J324" s="202">
        <f t="shared" si="76"/>
        <v>0</v>
      </c>
      <c r="K324" s="201">
        <f t="shared" si="77"/>
        <v>-42.903152106810523</v>
      </c>
      <c r="L324" s="202">
        <f t="shared" si="78"/>
        <v>-3307.6185116745573</v>
      </c>
      <c r="M324" s="203">
        <f t="shared" si="79"/>
        <v>-4304.0823573879516</v>
      </c>
      <c r="N324" s="203">
        <f t="shared" si="80"/>
        <v>314756.91764261207</v>
      </c>
      <c r="O324" s="203">
        <f t="shared" si="81"/>
        <v>4082.715061192192</v>
      </c>
      <c r="P324" s="204">
        <f t="shared" si="70"/>
        <v>0.99167199939704709</v>
      </c>
      <c r="Q324" s="205">
        <v>5502.3814854807351</v>
      </c>
      <c r="R324" s="204">
        <f t="shared" si="71"/>
        <v>-7.0118326621311242E-3</v>
      </c>
      <c r="S324" s="204">
        <f t="shared" si="72"/>
        <v>-8.5703198305321672E-3</v>
      </c>
      <c r="T324" s="206">
        <v>77095</v>
      </c>
      <c r="U324" s="207">
        <v>321314</v>
      </c>
      <c r="V324" s="207">
        <v>4174.3186010860809</v>
      </c>
      <c r="Y324" s="15"/>
      <c r="Z324" s="15"/>
    </row>
    <row r="325" spans="2:27">
      <c r="B325" s="199">
        <v>5402</v>
      </c>
      <c r="C325" s="199" t="s">
        <v>343</v>
      </c>
      <c r="D325" s="199">
        <v>88536</v>
      </c>
      <c r="E325" s="199">
        <f t="shared" si="68"/>
        <v>3578.9473684210525</v>
      </c>
      <c r="F325" s="200">
        <f t="shared" si="69"/>
        <v>0.86930923157358941</v>
      </c>
      <c r="G325" s="201">
        <f t="shared" si="73"/>
        <v>322.83245000627772</v>
      </c>
      <c r="H325" s="201">
        <f t="shared" si="74"/>
        <v>7986.2291482552982</v>
      </c>
      <c r="I325" s="201">
        <f t="shared" si="75"/>
        <v>44.223878358558949</v>
      </c>
      <c r="J325" s="202">
        <f t="shared" si="76"/>
        <v>1094.0103028340311</v>
      </c>
      <c r="K325" s="201">
        <f t="shared" si="77"/>
        <v>1.3207262517484253</v>
      </c>
      <c r="L325" s="202">
        <f t="shared" si="78"/>
        <v>32.672126015752546</v>
      </c>
      <c r="M325" s="203">
        <f t="shared" si="79"/>
        <v>8018.9012742710511</v>
      </c>
      <c r="N325" s="203">
        <f t="shared" si="80"/>
        <v>96554.901274271047</v>
      </c>
      <c r="O325" s="203">
        <f t="shared" si="81"/>
        <v>3903.1005446790787</v>
      </c>
      <c r="P325" s="204">
        <f t="shared" si="70"/>
        <v>0.94804449073145802</v>
      </c>
      <c r="Q325" s="205">
        <v>3482.6412748532575</v>
      </c>
      <c r="R325" s="204">
        <f t="shared" si="71"/>
        <v>-1.2888551933282789E-2</v>
      </c>
      <c r="S325" s="204">
        <f t="shared" si="72"/>
        <v>-1.4285144248034841E-2</v>
      </c>
      <c r="T325" s="206">
        <v>24738</v>
      </c>
      <c r="U325" s="207">
        <v>89692</v>
      </c>
      <c r="V325" s="207">
        <v>3630.8140711654455</v>
      </c>
      <c r="Y325" s="15"/>
      <c r="Z325" s="15"/>
    </row>
    <row r="326" spans="2:27">
      <c r="B326" s="199">
        <v>5403</v>
      </c>
      <c r="C326" s="199" t="s">
        <v>344</v>
      </c>
      <c r="D326" s="199">
        <v>82686</v>
      </c>
      <c r="E326" s="199">
        <f t="shared" si="68"/>
        <v>3966.3260900849045</v>
      </c>
      <c r="F326" s="200">
        <f t="shared" si="69"/>
        <v>0.96340167390143772</v>
      </c>
      <c r="G326" s="201">
        <f t="shared" si="73"/>
        <v>90.405217007966527</v>
      </c>
      <c r="H326" s="201">
        <f t="shared" si="74"/>
        <v>1884.6775589650781</v>
      </c>
      <c r="I326" s="201">
        <f t="shared" si="75"/>
        <v>0</v>
      </c>
      <c r="J326" s="202">
        <f t="shared" si="76"/>
        <v>0</v>
      </c>
      <c r="K326" s="201">
        <f t="shared" si="77"/>
        <v>-42.903152106810523</v>
      </c>
      <c r="L326" s="202">
        <f t="shared" si="78"/>
        <v>-894.40201197067893</v>
      </c>
      <c r="M326" s="203">
        <f t="shared" si="79"/>
        <v>990.27554699439918</v>
      </c>
      <c r="N326" s="203">
        <f t="shared" si="80"/>
        <v>83676.275546994395</v>
      </c>
      <c r="O326" s="203">
        <f t="shared" si="81"/>
        <v>4013.8281549860599</v>
      </c>
      <c r="P326" s="204">
        <f t="shared" si="70"/>
        <v>0.97493969871335351</v>
      </c>
      <c r="Q326" s="205">
        <v>-473.24081681281302</v>
      </c>
      <c r="R326" s="204">
        <f t="shared" si="71"/>
        <v>1.3830648127712793E-2</v>
      </c>
      <c r="S326" s="204">
        <f t="shared" si="72"/>
        <v>1.1009993952464282E-2</v>
      </c>
      <c r="T326" s="206">
        <v>20847</v>
      </c>
      <c r="U326" s="207">
        <v>81558</v>
      </c>
      <c r="V326" s="207">
        <v>3923.1324258021068</v>
      </c>
      <c r="Y326" s="15"/>
      <c r="Z326" s="15"/>
    </row>
    <row r="327" spans="2:27">
      <c r="B327" s="199">
        <v>5404</v>
      </c>
      <c r="C327" s="199" t="s">
        <v>345</v>
      </c>
      <c r="D327" s="199">
        <v>6426</v>
      </c>
      <c r="E327" s="199">
        <f t="shared" si="68"/>
        <v>3280.2450229709038</v>
      </c>
      <c r="F327" s="200">
        <f t="shared" si="69"/>
        <v>0.79675585772862678</v>
      </c>
      <c r="G327" s="201">
        <f t="shared" si="73"/>
        <v>502.0538572763669</v>
      </c>
      <c r="H327" s="201">
        <f t="shared" si="74"/>
        <v>983.52350640440284</v>
      </c>
      <c r="I327" s="201">
        <f t="shared" si="75"/>
        <v>148.76969926611096</v>
      </c>
      <c r="J327" s="202">
        <f t="shared" si="76"/>
        <v>291.43984086231137</v>
      </c>
      <c r="K327" s="201">
        <f t="shared" si="77"/>
        <v>105.86654715930044</v>
      </c>
      <c r="L327" s="202">
        <f t="shared" si="78"/>
        <v>207.39256588506956</v>
      </c>
      <c r="M327" s="203">
        <f t="shared" si="79"/>
        <v>1190.9160722894724</v>
      </c>
      <c r="N327" s="203">
        <f t="shared" si="80"/>
        <v>7616.9160722894721</v>
      </c>
      <c r="O327" s="203">
        <f t="shared" si="81"/>
        <v>3888.1654274065709</v>
      </c>
      <c r="P327" s="204">
        <f t="shared" si="70"/>
        <v>0.94441682203920985</v>
      </c>
      <c r="Q327" s="205">
        <v>203.88513537048539</v>
      </c>
      <c r="R327" s="204">
        <f t="shared" si="71"/>
        <v>-8.0291970802919707E-2</v>
      </c>
      <c r="S327" s="204">
        <f t="shared" si="72"/>
        <v>-4.7428488391589488E-2</v>
      </c>
      <c r="T327" s="206">
        <v>1959</v>
      </c>
      <c r="U327" s="207">
        <v>6987</v>
      </c>
      <c r="V327" s="207">
        <v>3443.5682602267125</v>
      </c>
      <c r="Y327" s="15"/>
      <c r="Z327" s="15"/>
    </row>
    <row r="328" spans="2:27">
      <c r="B328" s="199">
        <v>5405</v>
      </c>
      <c r="C328" s="199" t="s">
        <v>346</v>
      </c>
      <c r="D328" s="199">
        <v>20969</v>
      </c>
      <c r="E328" s="199">
        <f t="shared" ref="E328:E331" si="82">D328/T328*1000</f>
        <v>3716.5898617511521</v>
      </c>
      <c r="F328" s="200">
        <f t="shared" ref="F328:F362" si="83">E328/E$363</f>
        <v>0.90274193616277432</v>
      </c>
      <c r="G328" s="201">
        <f t="shared" si="73"/>
        <v>240.24695400821801</v>
      </c>
      <c r="H328" s="201">
        <f t="shared" si="74"/>
        <v>1355.4733145143659</v>
      </c>
      <c r="I328" s="201">
        <f t="shared" si="75"/>
        <v>0</v>
      </c>
      <c r="J328" s="202">
        <f t="shared" si="76"/>
        <v>0</v>
      </c>
      <c r="K328" s="201">
        <f t="shared" si="77"/>
        <v>-42.903152106810523</v>
      </c>
      <c r="L328" s="202">
        <f t="shared" si="78"/>
        <v>-242.05958418662496</v>
      </c>
      <c r="M328" s="203">
        <f t="shared" si="79"/>
        <v>1113.413730327741</v>
      </c>
      <c r="N328" s="203">
        <f t="shared" si="80"/>
        <v>22082.413730327742</v>
      </c>
      <c r="O328" s="203">
        <f t="shared" si="81"/>
        <v>3913.9336636525595</v>
      </c>
      <c r="P328" s="204">
        <f t="shared" ref="P328:P363" si="84">O328/O$363</f>
        <v>0.95067580361788828</v>
      </c>
      <c r="Q328" s="205">
        <v>438.87022168859471</v>
      </c>
      <c r="R328" s="204">
        <f t="shared" ref="R328:R363" si="85">(D328-U328)/U328</f>
        <v>-2.7186267687311527E-2</v>
      </c>
      <c r="S328" s="204">
        <f t="shared" ref="S328:S363" si="86">(E328-V328)/V328</f>
        <v>-2.0124277515347995E-3</v>
      </c>
      <c r="T328" s="206">
        <v>5642</v>
      </c>
      <c r="U328" s="207">
        <v>21555</v>
      </c>
      <c r="V328" s="207">
        <v>3724.0843123704217</v>
      </c>
      <c r="Y328" s="15"/>
      <c r="Z328" s="15"/>
    </row>
    <row r="329" spans="2:27">
      <c r="B329" s="199">
        <v>5406</v>
      </c>
      <c r="C329" s="199" t="s">
        <v>347</v>
      </c>
      <c r="D329" s="199">
        <v>45941</v>
      </c>
      <c r="E329" s="199">
        <f t="shared" si="82"/>
        <v>4054.4523872561999</v>
      </c>
      <c r="F329" s="200">
        <f t="shared" si="83"/>
        <v>0.984807130810742</v>
      </c>
      <c r="G329" s="201">
        <f t="shared" si="73"/>
        <v>37.529438705189293</v>
      </c>
      <c r="H329" s="201">
        <f t="shared" si="74"/>
        <v>425.24606996849991</v>
      </c>
      <c r="I329" s="201">
        <f t="shared" si="75"/>
        <v>0</v>
      </c>
      <c r="J329" s="202">
        <f t="shared" si="76"/>
        <v>0</v>
      </c>
      <c r="K329" s="201">
        <f t="shared" si="77"/>
        <v>-42.903152106810523</v>
      </c>
      <c r="L329" s="202">
        <f t="shared" si="78"/>
        <v>-486.13561652227003</v>
      </c>
      <c r="M329" s="203">
        <f t="shared" si="79"/>
        <v>-60.889546553770117</v>
      </c>
      <c r="N329" s="203">
        <f t="shared" si="80"/>
        <v>45880.110453446228</v>
      </c>
      <c r="O329" s="203">
        <f t="shared" si="81"/>
        <v>4049.078673854578</v>
      </c>
      <c r="P329" s="204">
        <f t="shared" si="84"/>
        <v>0.98350188147707518</v>
      </c>
      <c r="Q329" s="205">
        <v>853.50065259721509</v>
      </c>
      <c r="R329" s="204">
        <f t="shared" si="85"/>
        <v>-2.388186550515245E-2</v>
      </c>
      <c r="S329" s="204">
        <f t="shared" si="86"/>
        <v>-1.380280613387924E-2</v>
      </c>
      <c r="T329" s="206">
        <v>11331</v>
      </c>
      <c r="U329" s="207">
        <v>47065</v>
      </c>
      <c r="V329" s="207">
        <v>4111.1984626135572</v>
      </c>
      <c r="Y329" s="15"/>
      <c r="Z329" s="15"/>
    </row>
    <row r="330" spans="2:27">
      <c r="B330" s="199">
        <v>5411</v>
      </c>
      <c r="C330" s="199" t="s">
        <v>348</v>
      </c>
      <c r="D330" s="199">
        <v>8654</v>
      </c>
      <c r="E330" s="199">
        <f t="shared" si="82"/>
        <v>3066.6194188518784</v>
      </c>
      <c r="F330" s="200">
        <f t="shared" si="83"/>
        <v>0.74486721823653967</v>
      </c>
      <c r="G330" s="201">
        <f t="shared" si="73"/>
        <v>630.22921974778217</v>
      </c>
      <c r="H330" s="201">
        <f t="shared" si="74"/>
        <v>1778.5068581282412</v>
      </c>
      <c r="I330" s="201">
        <f t="shared" si="75"/>
        <v>223.53866070776985</v>
      </c>
      <c r="J330" s="202">
        <f t="shared" si="76"/>
        <v>630.82610051732649</v>
      </c>
      <c r="K330" s="201">
        <f t="shared" si="77"/>
        <v>180.63550860095933</v>
      </c>
      <c r="L330" s="202">
        <f t="shared" si="78"/>
        <v>509.75340527190724</v>
      </c>
      <c r="M330" s="203">
        <f t="shared" si="79"/>
        <v>2288.2602634001487</v>
      </c>
      <c r="N330" s="203">
        <f t="shared" si="80"/>
        <v>10942.260263400149</v>
      </c>
      <c r="O330" s="203">
        <f t="shared" si="81"/>
        <v>3877.4841472006196</v>
      </c>
      <c r="P330" s="204">
        <f t="shared" si="84"/>
        <v>0.94182239006460555</v>
      </c>
      <c r="Q330" s="205">
        <v>388.14660643976958</v>
      </c>
      <c r="R330" s="204">
        <f t="shared" si="85"/>
        <v>-1.7818635796163888E-2</v>
      </c>
      <c r="S330" s="204">
        <f t="shared" si="86"/>
        <v>-1.1901880590116591E-2</v>
      </c>
      <c r="T330" s="206">
        <v>2822</v>
      </c>
      <c r="U330" s="207">
        <v>8811</v>
      </c>
      <c r="V330" s="207">
        <v>3103.5575907009511</v>
      </c>
      <c r="Y330" s="15"/>
      <c r="Z330" s="15"/>
    </row>
    <row r="331" spans="2:27">
      <c r="B331" s="199">
        <v>5412</v>
      </c>
      <c r="C331" s="199" t="s">
        <v>349</v>
      </c>
      <c r="D331" s="199">
        <v>13073</v>
      </c>
      <c r="E331" s="199">
        <f t="shared" si="82"/>
        <v>3105.9634117367546</v>
      </c>
      <c r="F331" s="200">
        <f t="shared" si="83"/>
        <v>0.75442368629850998</v>
      </c>
      <c r="G331" s="201">
        <f t="shared" si="73"/>
        <v>606.6228240168565</v>
      </c>
      <c r="H331" s="201">
        <f t="shared" si="74"/>
        <v>2553.2754662869488</v>
      </c>
      <c r="I331" s="201">
        <f t="shared" si="75"/>
        <v>209.76826319806321</v>
      </c>
      <c r="J331" s="202">
        <f t="shared" si="76"/>
        <v>882.9146198006481</v>
      </c>
      <c r="K331" s="201">
        <f t="shared" si="77"/>
        <v>166.86511109125269</v>
      </c>
      <c r="L331" s="202">
        <f t="shared" si="78"/>
        <v>702.33525258308248</v>
      </c>
      <c r="M331" s="203">
        <f t="shared" si="79"/>
        <v>3255.6107188700312</v>
      </c>
      <c r="N331" s="203">
        <f t="shared" si="80"/>
        <v>16328.610718870032</v>
      </c>
      <c r="O331" s="203">
        <f t="shared" si="81"/>
        <v>3879.451346844864</v>
      </c>
      <c r="P331" s="204">
        <f t="shared" si="84"/>
        <v>0.94230021346770421</v>
      </c>
      <c r="Q331" s="205">
        <v>648.4254133610907</v>
      </c>
      <c r="R331" s="204">
        <f t="shared" si="85"/>
        <v>-1.9059053050198844E-2</v>
      </c>
      <c r="S331" s="204">
        <f t="shared" si="86"/>
        <v>-1.7427647341325327E-2</v>
      </c>
      <c r="T331" s="206">
        <v>4209</v>
      </c>
      <c r="U331" s="207">
        <v>13327</v>
      </c>
      <c r="V331" s="207">
        <v>3161.0531309297912</v>
      </c>
      <c r="Y331" s="15"/>
      <c r="Z331" s="15"/>
    </row>
    <row r="332" spans="2:27">
      <c r="B332" s="199">
        <v>5413</v>
      </c>
      <c r="C332" s="199" t="s">
        <v>350</v>
      </c>
      <c r="D332" s="199">
        <v>4660</v>
      </c>
      <c r="E332" s="199">
        <f t="shared" ref="E332:E354" si="87">D332/T332*1000</f>
        <v>3530.3030303030305</v>
      </c>
      <c r="F332" s="200">
        <f t="shared" si="83"/>
        <v>0.85749375404997341</v>
      </c>
      <c r="G332" s="201">
        <f t="shared" si="73"/>
        <v>352.01905287709093</v>
      </c>
      <c r="H332" s="201">
        <f t="shared" si="74"/>
        <v>464.66514979776002</v>
      </c>
      <c r="I332" s="201">
        <f t="shared" si="75"/>
        <v>61.249396699866651</v>
      </c>
      <c r="J332" s="202">
        <f t="shared" si="76"/>
        <v>80.849203643823969</v>
      </c>
      <c r="K332" s="201">
        <f t="shared" si="77"/>
        <v>18.346244593056127</v>
      </c>
      <c r="L332" s="202">
        <f t="shared" si="78"/>
        <v>24.217042862834088</v>
      </c>
      <c r="M332" s="203">
        <f t="shared" si="79"/>
        <v>488.88219266059411</v>
      </c>
      <c r="N332" s="203">
        <f t="shared" si="80"/>
        <v>5148.8821926605942</v>
      </c>
      <c r="O332" s="203">
        <f t="shared" si="81"/>
        <v>3900.6683277731777</v>
      </c>
      <c r="P332" s="204">
        <f t="shared" si="84"/>
        <v>0.94745371685527724</v>
      </c>
      <c r="Q332" s="205">
        <v>120.22229642115434</v>
      </c>
      <c r="R332" s="204">
        <f t="shared" si="85"/>
        <v>-2.7139874739039668E-2</v>
      </c>
      <c r="S332" s="204">
        <f t="shared" si="86"/>
        <v>3.0777503637628868E-3</v>
      </c>
      <c r="T332" s="206">
        <v>1320</v>
      </c>
      <c r="U332" s="207">
        <v>4790</v>
      </c>
      <c r="V332" s="207">
        <v>3519.4709772226306</v>
      </c>
      <c r="Y332" s="15"/>
      <c r="Z332" s="15"/>
    </row>
    <row r="333" spans="2:27">
      <c r="B333" s="199">
        <v>5414</v>
      </c>
      <c r="C333" s="199" t="s">
        <v>351</v>
      </c>
      <c r="D333" s="199">
        <v>4079</v>
      </c>
      <c r="E333" s="199">
        <f t="shared" si="87"/>
        <v>3735.3479853479853</v>
      </c>
      <c r="F333" s="200">
        <f t="shared" si="83"/>
        <v>0.90729819484196228</v>
      </c>
      <c r="G333" s="201">
        <f t="shared" si="73"/>
        <v>228.99207985011807</v>
      </c>
      <c r="H333" s="201">
        <f t="shared" si="74"/>
        <v>250.05935119632895</v>
      </c>
      <c r="I333" s="201">
        <f t="shared" si="75"/>
        <v>0</v>
      </c>
      <c r="J333" s="202">
        <f t="shared" si="76"/>
        <v>0</v>
      </c>
      <c r="K333" s="201">
        <f t="shared" si="77"/>
        <v>-42.903152106810523</v>
      </c>
      <c r="L333" s="202">
        <f t="shared" si="78"/>
        <v>-46.850242100637097</v>
      </c>
      <c r="M333" s="203">
        <f t="shared" si="79"/>
        <v>203.20910909569184</v>
      </c>
      <c r="N333" s="203">
        <f t="shared" si="80"/>
        <v>4282.2091090956919</v>
      </c>
      <c r="O333" s="203">
        <f t="shared" si="81"/>
        <v>3921.4369130912933</v>
      </c>
      <c r="P333" s="204">
        <f t="shared" si="84"/>
        <v>0.95249830708956362</v>
      </c>
      <c r="Q333" s="205">
        <v>101.43294613327636</v>
      </c>
      <c r="R333" s="204">
        <f t="shared" si="85"/>
        <v>0.17584318247333525</v>
      </c>
      <c r="S333" s="204">
        <f t="shared" si="86"/>
        <v>0.17476640300220589</v>
      </c>
      <c r="T333" s="206">
        <v>1092</v>
      </c>
      <c r="U333" s="207">
        <v>3469</v>
      </c>
      <c r="V333" s="207">
        <v>3179.6516956920254</v>
      </c>
      <c r="Y333" s="15"/>
      <c r="Z333" s="15"/>
    </row>
    <row r="334" spans="2:27">
      <c r="B334" s="199">
        <v>5415</v>
      </c>
      <c r="C334" s="199" t="s">
        <v>352</v>
      </c>
      <c r="D334" s="199">
        <v>2308</v>
      </c>
      <c r="E334" s="199">
        <f t="shared" si="87"/>
        <v>2262.7450980392155</v>
      </c>
      <c r="F334" s="200">
        <f t="shared" si="83"/>
        <v>0.54960998303006114</v>
      </c>
      <c r="G334" s="201">
        <f t="shared" si="73"/>
        <v>1112.5538122353798</v>
      </c>
      <c r="H334" s="201">
        <f t="shared" si="74"/>
        <v>1134.8048884800876</v>
      </c>
      <c r="I334" s="201">
        <f t="shared" si="75"/>
        <v>504.89467299220189</v>
      </c>
      <c r="J334" s="202">
        <f t="shared" si="76"/>
        <v>514.99256645204593</v>
      </c>
      <c r="K334" s="201">
        <f t="shared" si="77"/>
        <v>461.99152088539137</v>
      </c>
      <c r="L334" s="202">
        <f t="shared" si="78"/>
        <v>471.23135130309919</v>
      </c>
      <c r="M334" s="203">
        <f t="shared" si="79"/>
        <v>1606.0362397831868</v>
      </c>
      <c r="N334" s="203">
        <f t="shared" si="80"/>
        <v>3914.0362397831868</v>
      </c>
      <c r="O334" s="203">
        <f t="shared" si="81"/>
        <v>3837.2904311599873</v>
      </c>
      <c r="P334" s="204">
        <f t="shared" si="84"/>
        <v>0.93205952830428174</v>
      </c>
      <c r="Q334" s="205">
        <v>125.80359268907455</v>
      </c>
      <c r="R334" s="204">
        <f t="shared" si="85"/>
        <v>-0.18068867589634363</v>
      </c>
      <c r="S334" s="204">
        <f t="shared" si="86"/>
        <v>-0.16944322634982301</v>
      </c>
      <c r="T334" s="206">
        <v>1020</v>
      </c>
      <c r="U334" s="207">
        <v>2817</v>
      </c>
      <c r="V334" s="207">
        <v>2724.3713733075438</v>
      </c>
      <c r="Y334" s="15"/>
      <c r="Z334" s="15"/>
    </row>
    <row r="335" spans="2:27">
      <c r="B335" s="199">
        <v>5416</v>
      </c>
      <c r="C335" s="199" t="s">
        <v>353</v>
      </c>
      <c r="D335" s="199">
        <v>22139</v>
      </c>
      <c r="E335" s="199">
        <f t="shared" si="87"/>
        <v>5592.0687042182371</v>
      </c>
      <c r="F335" s="200">
        <f t="shared" si="83"/>
        <v>1.3582867943418058</v>
      </c>
      <c r="G335" s="201">
        <f t="shared" si="73"/>
        <v>-885.04035147203297</v>
      </c>
      <c r="H335" s="201">
        <f t="shared" si="74"/>
        <v>-3503.8747514777783</v>
      </c>
      <c r="I335" s="201">
        <f t="shared" si="75"/>
        <v>0</v>
      </c>
      <c r="J335" s="202">
        <f t="shared" si="76"/>
        <v>0</v>
      </c>
      <c r="K335" s="201">
        <f t="shared" si="77"/>
        <v>-42.903152106810523</v>
      </c>
      <c r="L335" s="202">
        <f t="shared" si="78"/>
        <v>-169.85357919086286</v>
      </c>
      <c r="M335" s="203">
        <f t="shared" si="79"/>
        <v>-3673.7283306686413</v>
      </c>
      <c r="N335" s="203">
        <f t="shared" si="80"/>
        <v>18465.27166933136</v>
      </c>
      <c r="O335" s="203">
        <f t="shared" si="81"/>
        <v>4664.1252006393934</v>
      </c>
      <c r="P335" s="204">
        <f t="shared" si="84"/>
        <v>1.1328937468895008</v>
      </c>
      <c r="Q335" s="205">
        <v>-3238.9942914453841</v>
      </c>
      <c r="R335" s="204">
        <f t="shared" si="85"/>
        <v>3.3229103467587624E-2</v>
      </c>
      <c r="S335" s="204">
        <f t="shared" si="86"/>
        <v>4.5234291333086318E-2</v>
      </c>
      <c r="T335" s="206">
        <v>3959</v>
      </c>
      <c r="U335" s="207">
        <v>21427</v>
      </c>
      <c r="V335" s="207">
        <v>5350.0624219725341</v>
      </c>
      <c r="Y335" s="15"/>
      <c r="Z335" s="15"/>
    </row>
    <row r="336" spans="2:27">
      <c r="B336" s="199">
        <v>5417</v>
      </c>
      <c r="C336" s="199" t="s">
        <v>354</v>
      </c>
      <c r="D336" s="199">
        <v>6944</v>
      </c>
      <c r="E336" s="199">
        <f t="shared" si="87"/>
        <v>3324.0785064624224</v>
      </c>
      <c r="F336" s="200">
        <f t="shared" si="83"/>
        <v>0.80740280162822842</v>
      </c>
      <c r="G336" s="201">
        <f t="shared" si="73"/>
        <v>475.75376718145577</v>
      </c>
      <c r="H336" s="201">
        <f t="shared" si="74"/>
        <v>993.84961964206104</v>
      </c>
      <c r="I336" s="201">
        <f t="shared" si="75"/>
        <v>133.42798004407948</v>
      </c>
      <c r="J336" s="202">
        <f t="shared" si="76"/>
        <v>278.73105031208206</v>
      </c>
      <c r="K336" s="201">
        <f t="shared" si="77"/>
        <v>90.524827937268952</v>
      </c>
      <c r="L336" s="202">
        <f t="shared" si="78"/>
        <v>189.10636556095486</v>
      </c>
      <c r="M336" s="203">
        <f t="shared" si="79"/>
        <v>1182.9559852030159</v>
      </c>
      <c r="N336" s="203">
        <f t="shared" si="80"/>
        <v>8126.9559852030161</v>
      </c>
      <c r="O336" s="203">
        <f t="shared" si="81"/>
        <v>3890.3571015811467</v>
      </c>
      <c r="P336" s="204">
        <f t="shared" si="84"/>
        <v>0.94494916923418992</v>
      </c>
      <c r="Q336" s="205">
        <v>235.2865736543871</v>
      </c>
      <c r="R336" s="204">
        <f t="shared" si="85"/>
        <v>-8.7080656673804418E-3</v>
      </c>
      <c r="S336" s="204">
        <f t="shared" si="86"/>
        <v>1.8340110616468036E-2</v>
      </c>
      <c r="T336" s="206">
        <v>2089</v>
      </c>
      <c r="U336" s="207">
        <v>7005</v>
      </c>
      <c r="V336" s="207">
        <v>3264.2124883504193</v>
      </c>
      <c r="Y336" s="15"/>
      <c r="Z336" s="15"/>
    </row>
    <row r="337" spans="2:26">
      <c r="B337" s="199">
        <v>5418</v>
      </c>
      <c r="C337" s="199" t="s">
        <v>355</v>
      </c>
      <c r="D337" s="199">
        <v>27765</v>
      </c>
      <c r="E337" s="199">
        <f t="shared" si="87"/>
        <v>4201.089423513391</v>
      </c>
      <c r="F337" s="200">
        <f t="shared" si="83"/>
        <v>1.0204245669411887</v>
      </c>
      <c r="G337" s="201">
        <f t="shared" si="73"/>
        <v>-50.452783049125351</v>
      </c>
      <c r="H337" s="201">
        <f t="shared" si="74"/>
        <v>-333.44244317166942</v>
      </c>
      <c r="I337" s="201">
        <f t="shared" si="75"/>
        <v>0</v>
      </c>
      <c r="J337" s="202">
        <f t="shared" si="76"/>
        <v>0</v>
      </c>
      <c r="K337" s="201">
        <f t="shared" si="77"/>
        <v>-42.903152106810523</v>
      </c>
      <c r="L337" s="202">
        <f t="shared" si="78"/>
        <v>-283.54693227391073</v>
      </c>
      <c r="M337" s="203">
        <f t="shared" si="79"/>
        <v>-616.98937544558021</v>
      </c>
      <c r="N337" s="203">
        <f t="shared" si="80"/>
        <v>27148.010624554419</v>
      </c>
      <c r="O337" s="203">
        <f t="shared" si="81"/>
        <v>4107.7334883574549</v>
      </c>
      <c r="P337" s="204">
        <f t="shared" si="84"/>
        <v>0.997748855929254</v>
      </c>
      <c r="Q337" s="205">
        <v>-916.21653755052671</v>
      </c>
      <c r="R337" s="204">
        <f t="shared" si="85"/>
        <v>-5.7503649139481992E-2</v>
      </c>
      <c r="S337" s="204">
        <f t="shared" si="86"/>
        <v>-5.3082800769580905E-2</v>
      </c>
      <c r="T337" s="206">
        <v>6609</v>
      </c>
      <c r="U337" s="207">
        <v>29459</v>
      </c>
      <c r="V337" s="207">
        <v>4436.5963855421687</v>
      </c>
      <c r="Y337" s="15"/>
      <c r="Z337" s="15"/>
    </row>
    <row r="338" spans="2:26">
      <c r="B338" s="199">
        <v>5419</v>
      </c>
      <c r="C338" s="199" t="s">
        <v>356</v>
      </c>
      <c r="D338" s="199">
        <v>12270</v>
      </c>
      <c r="E338" s="199">
        <f t="shared" si="87"/>
        <v>3541.1255411255415</v>
      </c>
      <c r="F338" s="200">
        <f t="shared" si="83"/>
        <v>0.86012249026717136</v>
      </c>
      <c r="G338" s="201">
        <f t="shared" si="73"/>
        <v>345.5255463835843</v>
      </c>
      <c r="H338" s="201">
        <f t="shared" si="74"/>
        <v>1197.2460182191196</v>
      </c>
      <c r="I338" s="201">
        <f t="shared" si="75"/>
        <v>57.461517911987784</v>
      </c>
      <c r="J338" s="202">
        <f t="shared" si="76"/>
        <v>199.10415956503766</v>
      </c>
      <c r="K338" s="201">
        <f t="shared" si="77"/>
        <v>14.55836580517726</v>
      </c>
      <c r="L338" s="202">
        <f t="shared" si="78"/>
        <v>50.444737514939213</v>
      </c>
      <c r="M338" s="203">
        <f t="shared" si="79"/>
        <v>1247.6907557340587</v>
      </c>
      <c r="N338" s="203">
        <f t="shared" si="80"/>
        <v>13517.690755734058</v>
      </c>
      <c r="O338" s="203">
        <f t="shared" si="81"/>
        <v>3901.2094533143027</v>
      </c>
      <c r="P338" s="204">
        <f t="shared" si="84"/>
        <v>0.94758515366613705</v>
      </c>
      <c r="Q338" s="205">
        <v>-3.3789718944710785</v>
      </c>
      <c r="R338" s="204">
        <f t="shared" si="85"/>
        <v>8.2169268693508633E-3</v>
      </c>
      <c r="S338" s="204">
        <f t="shared" si="86"/>
        <v>7.9259551732847947E-3</v>
      </c>
      <c r="T338" s="206">
        <v>3465</v>
      </c>
      <c r="U338" s="207">
        <v>12170</v>
      </c>
      <c r="V338" s="207">
        <v>3513.2794457274827</v>
      </c>
      <c r="Y338" s="15"/>
      <c r="Z338" s="15"/>
    </row>
    <row r="339" spans="2:26">
      <c r="B339" s="199">
        <v>5420</v>
      </c>
      <c r="C339" s="199" t="s">
        <v>357</v>
      </c>
      <c r="D339" s="199">
        <v>3373</v>
      </c>
      <c r="E339" s="199">
        <f t="shared" si="87"/>
        <v>3173.0950141110065</v>
      </c>
      <c r="F339" s="200">
        <f t="shared" si="83"/>
        <v>0.77072963206043688</v>
      </c>
      <c r="G339" s="201">
        <f t="shared" si="73"/>
        <v>566.3438625923053</v>
      </c>
      <c r="H339" s="201">
        <f t="shared" si="74"/>
        <v>602.02352593562057</v>
      </c>
      <c r="I339" s="201">
        <f t="shared" si="75"/>
        <v>186.27220236707501</v>
      </c>
      <c r="J339" s="202">
        <f t="shared" si="76"/>
        <v>198.00735111620074</v>
      </c>
      <c r="K339" s="201">
        <f t="shared" si="77"/>
        <v>143.36905026026449</v>
      </c>
      <c r="L339" s="202">
        <f t="shared" si="78"/>
        <v>152.40130042666115</v>
      </c>
      <c r="M339" s="203">
        <f t="shared" si="79"/>
        <v>754.42482636228169</v>
      </c>
      <c r="N339" s="203">
        <f t="shared" si="80"/>
        <v>4127.4248263622812</v>
      </c>
      <c r="O339" s="203">
        <f t="shared" si="81"/>
        <v>3882.8079269635759</v>
      </c>
      <c r="P339" s="204">
        <f t="shared" si="84"/>
        <v>0.94311551075580036</v>
      </c>
      <c r="Q339" s="205">
        <v>145.39060689067185</v>
      </c>
      <c r="R339" s="204">
        <f t="shared" si="85"/>
        <v>-7.1566198733828787E-2</v>
      </c>
      <c r="S339" s="204">
        <f t="shared" si="86"/>
        <v>-5.4098018089121923E-2</v>
      </c>
      <c r="T339" s="206">
        <v>1063</v>
      </c>
      <c r="U339" s="207">
        <v>3633</v>
      </c>
      <c r="V339" s="207">
        <v>3354.5706371191136</v>
      </c>
      <c r="Y339" s="15"/>
      <c r="Z339" s="15"/>
    </row>
    <row r="340" spans="2:26">
      <c r="B340" s="199">
        <v>5421</v>
      </c>
      <c r="C340" s="199" t="s">
        <v>358</v>
      </c>
      <c r="D340" s="199">
        <v>57001</v>
      </c>
      <c r="E340" s="199">
        <f t="shared" si="87"/>
        <v>3871.035653650255</v>
      </c>
      <c r="F340" s="200">
        <f t="shared" si="83"/>
        <v>0.940256081763305</v>
      </c>
      <c r="G340" s="201">
        <f t="shared" si="73"/>
        <v>147.57947886875627</v>
      </c>
      <c r="H340" s="201">
        <f t="shared" si="74"/>
        <v>2173.1078263424361</v>
      </c>
      <c r="I340" s="201">
        <f t="shared" si="75"/>
        <v>0</v>
      </c>
      <c r="J340" s="202">
        <f t="shared" si="76"/>
        <v>0</v>
      </c>
      <c r="K340" s="201">
        <f t="shared" si="77"/>
        <v>-42.903152106810523</v>
      </c>
      <c r="L340" s="202">
        <f t="shared" si="78"/>
        <v>-631.74891477278493</v>
      </c>
      <c r="M340" s="203">
        <f t="shared" si="79"/>
        <v>1541.3589115696511</v>
      </c>
      <c r="N340" s="203">
        <f t="shared" si="80"/>
        <v>58542.358911569652</v>
      </c>
      <c r="O340" s="203">
        <f t="shared" si="81"/>
        <v>3975.7119804122003</v>
      </c>
      <c r="P340" s="204">
        <f t="shared" si="84"/>
        <v>0.96568146185810055</v>
      </c>
      <c r="Q340" s="205">
        <v>-6024.6702339801614</v>
      </c>
      <c r="R340" s="204">
        <f t="shared" si="85"/>
        <v>0.15111676562058241</v>
      </c>
      <c r="S340" s="204">
        <f t="shared" si="86"/>
        <v>0.16096672911587584</v>
      </c>
      <c r="T340" s="206">
        <v>14725</v>
      </c>
      <c r="U340" s="207">
        <v>49518</v>
      </c>
      <c r="V340" s="207">
        <v>3334.3209211500907</v>
      </c>
      <c r="Y340" s="15"/>
      <c r="Z340" s="15"/>
    </row>
    <row r="341" spans="2:26">
      <c r="B341" s="199">
        <v>5422</v>
      </c>
      <c r="C341" s="199" t="s">
        <v>359</v>
      </c>
      <c r="D341" s="199">
        <v>16921</v>
      </c>
      <c r="E341" s="199">
        <f t="shared" si="87"/>
        <v>3043.8927864723873</v>
      </c>
      <c r="F341" s="200">
        <f t="shared" si="83"/>
        <v>0.73934702771784344</v>
      </c>
      <c r="G341" s="201">
        <f t="shared" si="73"/>
        <v>643.86519917547685</v>
      </c>
      <c r="H341" s="201">
        <f t="shared" si="74"/>
        <v>3579.2466422164757</v>
      </c>
      <c r="I341" s="201">
        <f t="shared" si="75"/>
        <v>231.49298204059173</v>
      </c>
      <c r="J341" s="202">
        <f t="shared" si="76"/>
        <v>1286.8694871636494</v>
      </c>
      <c r="K341" s="201">
        <f t="shared" si="77"/>
        <v>188.5898299337812</v>
      </c>
      <c r="L341" s="202">
        <f t="shared" si="78"/>
        <v>1048.3708646018897</v>
      </c>
      <c r="M341" s="203">
        <f t="shared" si="79"/>
        <v>4627.6175068183657</v>
      </c>
      <c r="N341" s="203">
        <f t="shared" si="80"/>
        <v>21548.617506818366</v>
      </c>
      <c r="O341" s="203">
        <f t="shared" si="81"/>
        <v>3876.3478155816451</v>
      </c>
      <c r="P341" s="204">
        <f t="shared" si="84"/>
        <v>0.94154638053867068</v>
      </c>
      <c r="Q341" s="205">
        <v>415.25958015545166</v>
      </c>
      <c r="R341" s="204">
        <f t="shared" si="85"/>
        <v>-5.1247546958228203E-2</v>
      </c>
      <c r="S341" s="204">
        <f t="shared" si="86"/>
        <v>-5.124754695822805E-2</v>
      </c>
      <c r="T341" s="206">
        <v>5559</v>
      </c>
      <c r="U341" s="207">
        <v>17835</v>
      </c>
      <c r="V341" s="207">
        <v>3208.3108472746894</v>
      </c>
      <c r="Y341" s="15"/>
      <c r="Z341" s="15"/>
    </row>
    <row r="342" spans="2:26">
      <c r="B342" s="199">
        <v>5423</v>
      </c>
      <c r="C342" s="199" t="s">
        <v>360</v>
      </c>
      <c r="D342" s="199">
        <v>7141</v>
      </c>
      <c r="E342" s="199">
        <f t="shared" si="87"/>
        <v>3287.7532228360956</v>
      </c>
      <c r="F342" s="200">
        <f t="shared" si="83"/>
        <v>0.79857956363525773</v>
      </c>
      <c r="G342" s="201">
        <f t="shared" si="73"/>
        <v>497.54893735725187</v>
      </c>
      <c r="H342" s="201">
        <f t="shared" si="74"/>
        <v>1080.6762919399509</v>
      </c>
      <c r="I342" s="201">
        <f t="shared" si="75"/>
        <v>146.14182931329387</v>
      </c>
      <c r="J342" s="202">
        <f t="shared" si="76"/>
        <v>317.42005326847431</v>
      </c>
      <c r="K342" s="201">
        <f t="shared" si="77"/>
        <v>103.23867720648335</v>
      </c>
      <c r="L342" s="202">
        <f t="shared" si="78"/>
        <v>224.23440689248181</v>
      </c>
      <c r="M342" s="203">
        <f t="shared" si="79"/>
        <v>1304.9106988324327</v>
      </c>
      <c r="N342" s="203">
        <f t="shared" si="80"/>
        <v>8445.9106988324329</v>
      </c>
      <c r="O342" s="203">
        <f t="shared" si="81"/>
        <v>3888.5408373998312</v>
      </c>
      <c r="P342" s="204">
        <f t="shared" si="84"/>
        <v>0.94450800733454154</v>
      </c>
      <c r="Q342" s="205">
        <v>209.28941502026305</v>
      </c>
      <c r="R342" s="204">
        <f t="shared" si="85"/>
        <v>-6.3475409836065574E-2</v>
      </c>
      <c r="S342" s="204">
        <f t="shared" si="86"/>
        <v>-5.140234882106097E-2</v>
      </c>
      <c r="T342" s="206">
        <v>2172</v>
      </c>
      <c r="U342" s="207">
        <v>7625</v>
      </c>
      <c r="V342" s="207">
        <v>3465.909090909091</v>
      </c>
      <c r="Y342" s="15"/>
      <c r="Z342" s="15"/>
    </row>
    <row r="343" spans="2:26">
      <c r="B343" s="199">
        <v>5424</v>
      </c>
      <c r="C343" s="199" t="s">
        <v>361</v>
      </c>
      <c r="D343" s="199">
        <v>8630</v>
      </c>
      <c r="E343" s="199">
        <f t="shared" si="87"/>
        <v>3112.1529029931485</v>
      </c>
      <c r="F343" s="200">
        <f t="shared" si="83"/>
        <v>0.75592708417896026</v>
      </c>
      <c r="G343" s="201">
        <f t="shared" si="73"/>
        <v>602.90912926302019</v>
      </c>
      <c r="H343" s="201">
        <f t="shared" si="74"/>
        <v>1671.867015446355</v>
      </c>
      <c r="I343" s="201">
        <f t="shared" si="75"/>
        <v>207.60194125832535</v>
      </c>
      <c r="J343" s="202">
        <f t="shared" si="76"/>
        <v>575.68018310933621</v>
      </c>
      <c r="K343" s="201">
        <f t="shared" si="77"/>
        <v>164.69878915151483</v>
      </c>
      <c r="L343" s="202">
        <f t="shared" si="78"/>
        <v>456.70974231715064</v>
      </c>
      <c r="M343" s="203">
        <f t="shared" si="79"/>
        <v>2128.5767577635056</v>
      </c>
      <c r="N343" s="203">
        <f t="shared" si="80"/>
        <v>10758.576757763505</v>
      </c>
      <c r="O343" s="203">
        <f t="shared" si="81"/>
        <v>3879.7608214076827</v>
      </c>
      <c r="P343" s="204">
        <f t="shared" si="84"/>
        <v>0.94237538336172644</v>
      </c>
      <c r="Q343" s="205">
        <v>102.36721816353156</v>
      </c>
      <c r="R343" s="204">
        <f t="shared" si="85"/>
        <v>-7.3238831615120278E-2</v>
      </c>
      <c r="S343" s="204">
        <f t="shared" si="86"/>
        <v>-6.6220445558112379E-2</v>
      </c>
      <c r="T343" s="206">
        <v>2773</v>
      </c>
      <c r="U343" s="207">
        <v>9312</v>
      </c>
      <c r="V343" s="207">
        <v>3332.8561202576948</v>
      </c>
      <c r="Y343" s="15"/>
      <c r="Z343" s="15"/>
    </row>
    <row r="344" spans="2:26">
      <c r="B344" s="199">
        <v>5425</v>
      </c>
      <c r="C344" s="199" t="s">
        <v>362</v>
      </c>
      <c r="D344" s="199">
        <v>8103</v>
      </c>
      <c r="E344" s="199">
        <f t="shared" si="87"/>
        <v>4425.4505734571276</v>
      </c>
      <c r="F344" s="200">
        <f t="shared" si="83"/>
        <v>1.0749208192676383</v>
      </c>
      <c r="G344" s="201">
        <f t="shared" si="73"/>
        <v>-185.06947301536729</v>
      </c>
      <c r="H344" s="201">
        <f t="shared" si="74"/>
        <v>-338.86220509113753</v>
      </c>
      <c r="I344" s="201">
        <f t="shared" si="75"/>
        <v>0</v>
      </c>
      <c r="J344" s="202">
        <f t="shared" si="76"/>
        <v>0</v>
      </c>
      <c r="K344" s="201">
        <f t="shared" si="77"/>
        <v>-42.903152106810523</v>
      </c>
      <c r="L344" s="202">
        <f t="shared" si="78"/>
        <v>-78.555671507570068</v>
      </c>
      <c r="M344" s="203">
        <f t="shared" si="79"/>
        <v>-417.41787659870761</v>
      </c>
      <c r="N344" s="203">
        <f t="shared" si="80"/>
        <v>7685.5821234012928</v>
      </c>
      <c r="O344" s="203">
        <f t="shared" si="81"/>
        <v>4197.4779483349494</v>
      </c>
      <c r="P344" s="204">
        <f t="shared" si="84"/>
        <v>1.0195473568598339</v>
      </c>
      <c r="Q344" s="205">
        <v>-1512.6278538823551</v>
      </c>
      <c r="R344" s="204">
        <f t="shared" si="85"/>
        <v>-5.3166627716756253E-2</v>
      </c>
      <c r="S344" s="204">
        <f t="shared" si="86"/>
        <v>-5.420085313705475E-2</v>
      </c>
      <c r="T344" s="206">
        <v>1831</v>
      </c>
      <c r="U344" s="207">
        <v>8558</v>
      </c>
      <c r="V344" s="207">
        <v>4679.0595954073269</v>
      </c>
      <c r="Y344" s="15"/>
      <c r="Z344" s="15"/>
    </row>
    <row r="345" spans="2:26">
      <c r="B345" s="199">
        <v>5426</v>
      </c>
      <c r="C345" s="199" t="s">
        <v>363</v>
      </c>
      <c r="D345" s="199">
        <v>7528</v>
      </c>
      <c r="E345" s="199">
        <f t="shared" si="87"/>
        <v>3633.2046332046334</v>
      </c>
      <c r="F345" s="200">
        <f t="shared" si="83"/>
        <v>0.88248806219079068</v>
      </c>
      <c r="G345" s="201">
        <f t="shared" si="73"/>
        <v>290.27809113612921</v>
      </c>
      <c r="H345" s="201">
        <f t="shared" si="74"/>
        <v>601.45620483405969</v>
      </c>
      <c r="I345" s="201">
        <f t="shared" si="75"/>
        <v>25.233835684305632</v>
      </c>
      <c r="J345" s="202">
        <f t="shared" si="76"/>
        <v>52.284507537881268</v>
      </c>
      <c r="K345" s="201">
        <f t="shared" si="77"/>
        <v>-17.669316422504892</v>
      </c>
      <c r="L345" s="202">
        <f t="shared" si="78"/>
        <v>-36.610823627430136</v>
      </c>
      <c r="M345" s="203">
        <f t="shared" si="79"/>
        <v>564.84538120662955</v>
      </c>
      <c r="N345" s="203">
        <f t="shared" si="80"/>
        <v>8092.8453812066291</v>
      </c>
      <c r="O345" s="203">
        <f t="shared" si="81"/>
        <v>3905.8134079182573</v>
      </c>
      <c r="P345" s="204">
        <f t="shared" si="84"/>
        <v>0.94870343226231801</v>
      </c>
      <c r="Q345" s="205">
        <v>-1489.3501528904308</v>
      </c>
      <c r="R345" s="204">
        <f t="shared" si="85"/>
        <v>-8.2510664229128575E-2</v>
      </c>
      <c r="S345" s="204">
        <f t="shared" si="86"/>
        <v>-8.2953467962608649E-2</v>
      </c>
      <c r="T345" s="206">
        <v>2072</v>
      </c>
      <c r="U345" s="207">
        <v>8205</v>
      </c>
      <c r="V345" s="207">
        <v>3961.8541767262191</v>
      </c>
      <c r="Y345" s="15"/>
      <c r="Z345" s="15"/>
    </row>
    <row r="346" spans="2:26">
      <c r="B346" s="199">
        <v>5427</v>
      </c>
      <c r="C346" s="199" t="s">
        <v>364</v>
      </c>
      <c r="D346" s="199">
        <v>10607</v>
      </c>
      <c r="E346" s="199">
        <f t="shared" si="87"/>
        <v>3666.4362253715867</v>
      </c>
      <c r="F346" s="200">
        <f t="shared" si="83"/>
        <v>0.89055985729611131</v>
      </c>
      <c r="G346" s="201">
        <f t="shared" si="73"/>
        <v>270.33913583595722</v>
      </c>
      <c r="H346" s="201">
        <f t="shared" si="74"/>
        <v>782.09111997342427</v>
      </c>
      <c r="I346" s="201">
        <f t="shared" si="75"/>
        <v>13.602778425871975</v>
      </c>
      <c r="J346" s="202">
        <f t="shared" si="76"/>
        <v>39.352837986047618</v>
      </c>
      <c r="K346" s="201">
        <f t="shared" si="77"/>
        <v>-29.300373680938549</v>
      </c>
      <c r="L346" s="202">
        <f t="shared" si="78"/>
        <v>-84.765981058955219</v>
      </c>
      <c r="M346" s="203">
        <f t="shared" si="79"/>
        <v>697.32513891446911</v>
      </c>
      <c r="N346" s="203">
        <f t="shared" si="80"/>
        <v>11304.32513891447</v>
      </c>
      <c r="O346" s="203">
        <f t="shared" si="81"/>
        <v>3907.4749875266057</v>
      </c>
      <c r="P346" s="204">
        <f t="shared" si="84"/>
        <v>0.94910702201758423</v>
      </c>
      <c r="Q346" s="205">
        <v>35.9146996563627</v>
      </c>
      <c r="R346" s="204">
        <f t="shared" si="85"/>
        <v>-2.1042916474388555E-2</v>
      </c>
      <c r="S346" s="204">
        <f t="shared" si="86"/>
        <v>-9.5377174284601435E-3</v>
      </c>
      <c r="T346" s="206">
        <v>2893</v>
      </c>
      <c r="U346" s="207">
        <v>10835</v>
      </c>
      <c r="V346" s="207">
        <v>3701.7423983600956</v>
      </c>
      <c r="Y346" s="15"/>
      <c r="Z346" s="15"/>
    </row>
    <row r="347" spans="2:26">
      <c r="B347" s="199">
        <v>5428</v>
      </c>
      <c r="C347" s="199" t="s">
        <v>365</v>
      </c>
      <c r="D347" s="199">
        <v>15872</v>
      </c>
      <c r="E347" s="199">
        <f t="shared" si="87"/>
        <v>3298.4206151288445</v>
      </c>
      <c r="F347" s="200">
        <f t="shared" si="83"/>
        <v>0.80117062230203961</v>
      </c>
      <c r="G347" s="201">
        <f t="shared" si="73"/>
        <v>491.14850198160252</v>
      </c>
      <c r="H347" s="201">
        <f t="shared" si="74"/>
        <v>2363.4065915354713</v>
      </c>
      <c r="I347" s="201">
        <f t="shared" si="75"/>
        <v>142.40824201083174</v>
      </c>
      <c r="J347" s="202">
        <f t="shared" si="76"/>
        <v>685.26846055612236</v>
      </c>
      <c r="K347" s="201">
        <f t="shared" si="77"/>
        <v>99.505089904021219</v>
      </c>
      <c r="L347" s="202">
        <f t="shared" si="78"/>
        <v>478.81849261815006</v>
      </c>
      <c r="M347" s="203">
        <f t="shared" si="79"/>
        <v>2842.2250841536215</v>
      </c>
      <c r="N347" s="203">
        <f t="shared" si="80"/>
        <v>18714.225084153622</v>
      </c>
      <c r="O347" s="203">
        <f t="shared" si="81"/>
        <v>3889.0742070144688</v>
      </c>
      <c r="P347" s="204">
        <f t="shared" si="84"/>
        <v>0.9446375602678807</v>
      </c>
      <c r="Q347" s="205">
        <v>632.1340078625708</v>
      </c>
      <c r="R347" s="204">
        <f t="shared" si="85"/>
        <v>-2.4402237383981805E-2</v>
      </c>
      <c r="S347" s="204">
        <f t="shared" si="86"/>
        <v>-1.4467846201898645E-2</v>
      </c>
      <c r="T347" s="206">
        <v>4812</v>
      </c>
      <c r="U347" s="207">
        <v>16269</v>
      </c>
      <c r="V347" s="207">
        <v>3346.8422135363098</v>
      </c>
      <c r="Y347" s="15"/>
      <c r="Z347" s="15"/>
    </row>
    <row r="348" spans="2:26">
      <c r="B348" s="199">
        <v>5429</v>
      </c>
      <c r="C348" s="199" t="s">
        <v>366</v>
      </c>
      <c r="D348" s="199">
        <v>5453</v>
      </c>
      <c r="E348" s="199">
        <f t="shared" si="87"/>
        <v>4676.6723842195543</v>
      </c>
      <c r="F348" s="200">
        <f t="shared" si="83"/>
        <v>1.1359413978867532</v>
      </c>
      <c r="G348" s="201">
        <f t="shared" si="73"/>
        <v>-335.8025594728233</v>
      </c>
      <c r="H348" s="201">
        <f t="shared" si="74"/>
        <v>-391.54578434531197</v>
      </c>
      <c r="I348" s="201">
        <f t="shared" si="75"/>
        <v>0</v>
      </c>
      <c r="J348" s="202">
        <f t="shared" si="76"/>
        <v>0</v>
      </c>
      <c r="K348" s="201">
        <f t="shared" si="77"/>
        <v>-42.903152106810523</v>
      </c>
      <c r="L348" s="202">
        <f t="shared" si="78"/>
        <v>-50.025075356541073</v>
      </c>
      <c r="M348" s="203">
        <f t="shared" si="79"/>
        <v>-441.57085970185307</v>
      </c>
      <c r="N348" s="203">
        <f t="shared" si="80"/>
        <v>5011.4291402981471</v>
      </c>
      <c r="O348" s="203">
        <f t="shared" si="81"/>
        <v>4297.96667263992</v>
      </c>
      <c r="P348" s="204">
        <f t="shared" si="84"/>
        <v>1.0439555883074798</v>
      </c>
      <c r="Q348" s="205">
        <v>-860.73210138002503</v>
      </c>
      <c r="R348" s="204">
        <f t="shared" si="85"/>
        <v>2.6157320286036883E-2</v>
      </c>
      <c r="S348" s="204">
        <f t="shared" si="86"/>
        <v>4.8158978096629466E-2</v>
      </c>
      <c r="T348" s="206">
        <v>1166</v>
      </c>
      <c r="U348" s="207">
        <v>5314</v>
      </c>
      <c r="V348" s="207">
        <v>4461.7968094038624</v>
      </c>
      <c r="Y348" s="15"/>
      <c r="Z348" s="15"/>
    </row>
    <row r="349" spans="2:26">
      <c r="B349" s="199">
        <v>5430</v>
      </c>
      <c r="C349" s="199" t="s">
        <v>367</v>
      </c>
      <c r="D349" s="199">
        <v>8037</v>
      </c>
      <c r="E349" s="199">
        <f t="shared" si="87"/>
        <v>2752.3972602739727</v>
      </c>
      <c r="F349" s="200">
        <f t="shared" si="83"/>
        <v>0.66854415586715266</v>
      </c>
      <c r="G349" s="201">
        <f t="shared" si="73"/>
        <v>818.76251489452557</v>
      </c>
      <c r="H349" s="201">
        <f t="shared" si="74"/>
        <v>2390.7865434920145</v>
      </c>
      <c r="I349" s="201">
        <f t="shared" si="75"/>
        <v>333.51641621003682</v>
      </c>
      <c r="J349" s="202">
        <f t="shared" si="76"/>
        <v>973.86793533330751</v>
      </c>
      <c r="K349" s="201">
        <f t="shared" si="77"/>
        <v>290.6132641032263</v>
      </c>
      <c r="L349" s="202">
        <f t="shared" si="78"/>
        <v>848.59073118142089</v>
      </c>
      <c r="M349" s="203">
        <f t="shared" si="79"/>
        <v>3239.3772746734353</v>
      </c>
      <c r="N349" s="203">
        <f t="shared" si="80"/>
        <v>11276.377274673436</v>
      </c>
      <c r="O349" s="203">
        <f t="shared" si="81"/>
        <v>3861.7730392717244</v>
      </c>
      <c r="P349" s="204">
        <f t="shared" si="84"/>
        <v>0.93800623694613616</v>
      </c>
      <c r="Q349" s="205">
        <v>-361.74461700775055</v>
      </c>
      <c r="R349" s="204">
        <f t="shared" si="85"/>
        <v>-3.4478616049975971E-2</v>
      </c>
      <c r="S349" s="204">
        <f t="shared" si="86"/>
        <v>-3.778519613199656E-2</v>
      </c>
      <c r="T349" s="206">
        <v>2920</v>
      </c>
      <c r="U349" s="207">
        <v>8324</v>
      </c>
      <c r="V349" s="207">
        <v>2860.4810996563574</v>
      </c>
      <c r="Y349" s="15"/>
      <c r="Z349" s="15"/>
    </row>
    <row r="350" spans="2:26">
      <c r="B350" s="199">
        <v>5432</v>
      </c>
      <c r="C350" s="199" t="s">
        <v>368</v>
      </c>
      <c r="D350" s="199">
        <v>2582</v>
      </c>
      <c r="E350" s="199">
        <f t="shared" si="87"/>
        <v>3002.3255813953488</v>
      </c>
      <c r="F350" s="200">
        <f t="shared" si="83"/>
        <v>0.72925055202696898</v>
      </c>
      <c r="G350" s="201">
        <f t="shared" si="73"/>
        <v>668.80552222170002</v>
      </c>
      <c r="H350" s="201">
        <f t="shared" si="74"/>
        <v>575.17274911066204</v>
      </c>
      <c r="I350" s="201">
        <f t="shared" si="75"/>
        <v>246.04150381755525</v>
      </c>
      <c r="J350" s="202">
        <f t="shared" si="76"/>
        <v>211.59569328309752</v>
      </c>
      <c r="K350" s="201">
        <f t="shared" si="77"/>
        <v>203.13835171074473</v>
      </c>
      <c r="L350" s="202">
        <f t="shared" si="78"/>
        <v>174.69898247124047</v>
      </c>
      <c r="M350" s="203">
        <f t="shared" si="79"/>
        <v>749.87173158190251</v>
      </c>
      <c r="N350" s="203">
        <f t="shared" si="80"/>
        <v>3331.8717315819026</v>
      </c>
      <c r="O350" s="203">
        <f t="shared" si="81"/>
        <v>3874.2694553277938</v>
      </c>
      <c r="P350" s="204">
        <f t="shared" si="84"/>
        <v>0.94104155675412715</v>
      </c>
      <c r="Q350" s="205">
        <v>129.54028403196423</v>
      </c>
      <c r="R350" s="204">
        <f t="shared" si="85"/>
        <v>-5.3171983865053174E-2</v>
      </c>
      <c r="S350" s="204">
        <f t="shared" si="86"/>
        <v>-2.2345025200194567E-2</v>
      </c>
      <c r="T350" s="206">
        <v>860</v>
      </c>
      <c r="U350" s="207">
        <v>2727</v>
      </c>
      <c r="V350" s="207">
        <v>3070.9459459459463</v>
      </c>
      <c r="Y350" s="15"/>
      <c r="Z350" s="15"/>
    </row>
    <row r="351" spans="2:26">
      <c r="B351" s="199">
        <v>5433</v>
      </c>
      <c r="C351" s="199" t="s">
        <v>369</v>
      </c>
      <c r="D351" s="199">
        <v>3271</v>
      </c>
      <c r="E351" s="199">
        <f t="shared" si="87"/>
        <v>3327.5686673448627</v>
      </c>
      <c r="F351" s="200">
        <f t="shared" si="83"/>
        <v>0.80825054504618221</v>
      </c>
      <c r="G351" s="201">
        <f t="shared" ref="G351:G363" si="88">($E$363-E351)*0.6</f>
        <v>473.65967065199163</v>
      </c>
      <c r="H351" s="201">
        <f t="shared" ref="H351:H362" si="89">G351*T351/1000</f>
        <v>465.60745625090777</v>
      </c>
      <c r="I351" s="201">
        <f t="shared" ref="I351:I363" si="90">IF(E351&lt;E$363*0.9,(E$363*0.9-E351)*0.35,0)</f>
        <v>132.2064237352254</v>
      </c>
      <c r="J351" s="202">
        <f t="shared" ref="J351:J362" si="91">I351*T351/1000</f>
        <v>129.95891453172658</v>
      </c>
      <c r="K351" s="201">
        <f t="shared" ref="K351:K362" si="92">I351+J$365</f>
        <v>89.303271628414876</v>
      </c>
      <c r="L351" s="202">
        <f t="shared" ref="L351:L362" si="93">K351*T351/1000</f>
        <v>87.785116010731826</v>
      </c>
      <c r="M351" s="203">
        <f t="shared" ref="M351:M362" si="94">H351+L351</f>
        <v>553.39257226163954</v>
      </c>
      <c r="N351" s="203">
        <f t="shared" ref="N351:N362" si="95">D351+M351</f>
        <v>3824.3925722616395</v>
      </c>
      <c r="O351" s="203">
        <f t="shared" ref="O351:O363" si="96">N351/T351*1000</f>
        <v>3890.5316096252691</v>
      </c>
      <c r="P351" s="204">
        <f t="shared" si="84"/>
        <v>0.9449915564050877</v>
      </c>
      <c r="Q351" s="205">
        <v>129.20895256211725</v>
      </c>
      <c r="R351" s="204">
        <f t="shared" si="85"/>
        <v>-4.5648204503956182E-3</v>
      </c>
      <c r="S351" s="204">
        <f t="shared" si="86"/>
        <v>1.7713484687031968E-2</v>
      </c>
      <c r="T351" s="206">
        <v>983</v>
      </c>
      <c r="U351" s="207">
        <v>3286</v>
      </c>
      <c r="V351" s="207">
        <v>3269.6517412935323</v>
      </c>
      <c r="Y351" s="15"/>
      <c r="Z351" s="15"/>
    </row>
    <row r="352" spans="2:26">
      <c r="B352" s="199">
        <v>5434</v>
      </c>
      <c r="C352" s="199" t="s">
        <v>370</v>
      </c>
      <c r="D352" s="199">
        <v>4793</v>
      </c>
      <c r="E352" s="199">
        <f t="shared" si="87"/>
        <v>4004.177109440267</v>
      </c>
      <c r="F352" s="200">
        <f t="shared" si="83"/>
        <v>0.97259550581984444</v>
      </c>
      <c r="G352" s="201">
        <f t="shared" si="88"/>
        <v>67.694605394749033</v>
      </c>
      <c r="H352" s="201">
        <f t="shared" si="89"/>
        <v>81.030442657514598</v>
      </c>
      <c r="I352" s="201">
        <f t="shared" si="90"/>
        <v>0</v>
      </c>
      <c r="J352" s="202">
        <f t="shared" si="91"/>
        <v>0</v>
      </c>
      <c r="K352" s="201">
        <f t="shared" si="92"/>
        <v>-42.903152106810523</v>
      </c>
      <c r="L352" s="202">
        <f t="shared" si="93"/>
        <v>-51.355073071852196</v>
      </c>
      <c r="M352" s="203">
        <f t="shared" si="94"/>
        <v>29.675369585662402</v>
      </c>
      <c r="N352" s="203">
        <f t="shared" si="95"/>
        <v>4822.6753695856623</v>
      </c>
      <c r="O352" s="203">
        <f t="shared" si="96"/>
        <v>4028.9685627282061</v>
      </c>
      <c r="P352" s="204">
        <f t="shared" si="84"/>
        <v>0.97861723148071655</v>
      </c>
      <c r="Q352" s="205">
        <v>97.501498646091648</v>
      </c>
      <c r="R352" s="204">
        <f t="shared" si="85"/>
        <v>-5.1829871414441148E-2</v>
      </c>
      <c r="S352" s="204">
        <f t="shared" si="86"/>
        <v>-2.9650453201913608E-2</v>
      </c>
      <c r="T352" s="206">
        <v>1197</v>
      </c>
      <c r="U352" s="207">
        <v>5055</v>
      </c>
      <c r="V352" s="207">
        <v>4126.5306122448983</v>
      </c>
      <c r="Y352" s="15"/>
      <c r="Z352" s="15"/>
    </row>
    <row r="353" spans="2:28">
      <c r="B353" s="199">
        <v>5435</v>
      </c>
      <c r="C353" s="199" t="s">
        <v>371</v>
      </c>
      <c r="D353" s="199">
        <v>11828</v>
      </c>
      <c r="E353" s="199">
        <f t="shared" si="87"/>
        <v>3846.5040650406504</v>
      </c>
      <c r="F353" s="200">
        <f t="shared" si="83"/>
        <v>0.93429747599232849</v>
      </c>
      <c r="G353" s="201">
        <f t="shared" si="88"/>
        <v>162.29843203451901</v>
      </c>
      <c r="H353" s="201">
        <f t="shared" si="89"/>
        <v>499.06767850614597</v>
      </c>
      <c r="I353" s="201">
        <f t="shared" si="90"/>
        <v>0</v>
      </c>
      <c r="J353" s="202">
        <f t="shared" si="91"/>
        <v>0</v>
      </c>
      <c r="K353" s="201">
        <f t="shared" si="92"/>
        <v>-42.903152106810523</v>
      </c>
      <c r="L353" s="202">
        <f t="shared" si="93"/>
        <v>-131.92719272844238</v>
      </c>
      <c r="M353" s="203">
        <f t="shared" si="94"/>
        <v>367.14048577770359</v>
      </c>
      <c r="N353" s="203">
        <f t="shared" si="95"/>
        <v>12195.140485777703</v>
      </c>
      <c r="O353" s="203">
        <f t="shared" si="96"/>
        <v>3965.8993449683585</v>
      </c>
      <c r="P353" s="204">
        <f t="shared" si="84"/>
        <v>0.96329801954970995</v>
      </c>
      <c r="Q353" s="205">
        <v>101.46475216101271</v>
      </c>
      <c r="R353" s="204">
        <f t="shared" si="85"/>
        <v>-8.8330507168182512E-2</v>
      </c>
      <c r="S353" s="204">
        <f t="shared" si="86"/>
        <v>-6.2536931273428853E-2</v>
      </c>
      <c r="T353" s="206">
        <v>3075</v>
      </c>
      <c r="U353" s="207">
        <v>12974</v>
      </c>
      <c r="V353" s="207">
        <v>4103.099304237825</v>
      </c>
      <c r="Y353" s="15"/>
      <c r="Z353" s="15"/>
    </row>
    <row r="354" spans="2:28">
      <c r="B354" s="199">
        <v>5436</v>
      </c>
      <c r="C354" s="199" t="s">
        <v>372</v>
      </c>
      <c r="D354" s="199">
        <v>15258</v>
      </c>
      <c r="E354" s="199">
        <f t="shared" si="87"/>
        <v>3891.3542463657232</v>
      </c>
      <c r="F354" s="200">
        <f t="shared" si="83"/>
        <v>0.94519137094246186</v>
      </c>
      <c r="G354" s="201">
        <f t="shared" si="88"/>
        <v>135.38832323947534</v>
      </c>
      <c r="H354" s="201">
        <f t="shared" si="89"/>
        <v>530.85761542198281</v>
      </c>
      <c r="I354" s="201">
        <f t="shared" si="90"/>
        <v>0</v>
      </c>
      <c r="J354" s="202">
        <f t="shared" si="91"/>
        <v>0</v>
      </c>
      <c r="K354" s="201">
        <f t="shared" si="92"/>
        <v>-42.903152106810523</v>
      </c>
      <c r="L354" s="202">
        <f t="shared" si="93"/>
        <v>-168.22325941080405</v>
      </c>
      <c r="M354" s="203">
        <f t="shared" si="94"/>
        <v>362.63435601117874</v>
      </c>
      <c r="N354" s="203">
        <f t="shared" si="95"/>
        <v>15620.634356011178</v>
      </c>
      <c r="O354" s="203">
        <f t="shared" si="96"/>
        <v>3983.8394174983878</v>
      </c>
      <c r="P354" s="204">
        <f t="shared" si="84"/>
        <v>0.96765557752976328</v>
      </c>
      <c r="Q354" s="205">
        <v>267.5485181214076</v>
      </c>
      <c r="R354" s="204">
        <f t="shared" si="85"/>
        <v>7.6326185101580138E-2</v>
      </c>
      <c r="S354" s="204">
        <f t="shared" si="86"/>
        <v>9.7462914571822906E-2</v>
      </c>
      <c r="T354" s="206">
        <v>3921</v>
      </c>
      <c r="U354" s="207">
        <v>14176</v>
      </c>
      <c r="V354" s="207">
        <v>3545.7728864432215</v>
      </c>
      <c r="Y354" s="15"/>
      <c r="Z354" s="15"/>
    </row>
    <row r="355" spans="2:28">
      <c r="B355" s="199">
        <v>5437</v>
      </c>
      <c r="C355" s="199" t="s">
        <v>373</v>
      </c>
      <c r="D355" s="199">
        <v>8083</v>
      </c>
      <c r="E355" s="199">
        <f t="shared" ref="E355:E363" si="97">D355/T355*1000</f>
        <v>3060.5831124574024</v>
      </c>
      <c r="F355" s="200">
        <f t="shared" si="83"/>
        <v>0.74340102822781662</v>
      </c>
      <c r="G355" s="201">
        <f t="shared" si="88"/>
        <v>633.85100358446778</v>
      </c>
      <c r="H355" s="201">
        <f t="shared" si="89"/>
        <v>1674.0005004665793</v>
      </c>
      <c r="I355" s="201">
        <f t="shared" si="90"/>
        <v>225.65136794583645</v>
      </c>
      <c r="J355" s="202">
        <f t="shared" si="91"/>
        <v>595.94526274495411</v>
      </c>
      <c r="K355" s="201">
        <f t="shared" si="92"/>
        <v>182.74821583902593</v>
      </c>
      <c r="L355" s="202">
        <f t="shared" si="93"/>
        <v>482.63803803086745</v>
      </c>
      <c r="M355" s="203">
        <f t="shared" si="94"/>
        <v>2156.6385384974469</v>
      </c>
      <c r="N355" s="203">
        <f t="shared" si="95"/>
        <v>10239.638538497447</v>
      </c>
      <c r="O355" s="203">
        <f t="shared" si="96"/>
        <v>3877.1823318808965</v>
      </c>
      <c r="P355" s="204">
        <f t="shared" si="84"/>
        <v>0.94174908056416951</v>
      </c>
      <c r="Q355" s="205">
        <v>205.48498852141574</v>
      </c>
      <c r="R355" s="204">
        <f t="shared" si="85"/>
        <v>-8.7594536629416409E-2</v>
      </c>
      <c r="S355" s="204">
        <f t="shared" si="86"/>
        <v>-9.2085741106439356E-2</v>
      </c>
      <c r="T355" s="206">
        <v>2641</v>
      </c>
      <c r="U355" s="207">
        <v>8859</v>
      </c>
      <c r="V355" s="207">
        <v>3371.0045662100456</v>
      </c>
      <c r="Y355" s="15"/>
      <c r="Z355" s="15"/>
    </row>
    <row r="356" spans="2:28">
      <c r="B356" s="199">
        <v>5438</v>
      </c>
      <c r="C356" s="199" t="s">
        <v>374</v>
      </c>
      <c r="D356" s="199">
        <v>6047</v>
      </c>
      <c r="E356" s="199">
        <f t="shared" si="97"/>
        <v>4757.6711250983481</v>
      </c>
      <c r="F356" s="200">
        <f t="shared" si="83"/>
        <v>1.155615605396219</v>
      </c>
      <c r="G356" s="201">
        <f t="shared" si="88"/>
        <v>-384.40180400009956</v>
      </c>
      <c r="H356" s="201">
        <f t="shared" si="89"/>
        <v>-488.57469288412653</v>
      </c>
      <c r="I356" s="201">
        <f t="shared" si="90"/>
        <v>0</v>
      </c>
      <c r="J356" s="202">
        <f t="shared" si="91"/>
        <v>0</v>
      </c>
      <c r="K356" s="201">
        <f t="shared" si="92"/>
        <v>-42.903152106810523</v>
      </c>
      <c r="L356" s="202">
        <f t="shared" si="93"/>
        <v>-54.529906327756173</v>
      </c>
      <c r="M356" s="203">
        <f t="shared" si="94"/>
        <v>-543.10459921188271</v>
      </c>
      <c r="N356" s="203">
        <f t="shared" si="95"/>
        <v>5503.8954007881175</v>
      </c>
      <c r="O356" s="203">
        <f t="shared" si="96"/>
        <v>4330.366168991437</v>
      </c>
      <c r="P356" s="204">
        <f t="shared" si="84"/>
        <v>1.0518252713112659</v>
      </c>
      <c r="Q356" s="205">
        <v>-623.62923577344827</v>
      </c>
      <c r="R356" s="204">
        <f t="shared" si="85"/>
        <v>-7.1406633906633904E-2</v>
      </c>
      <c r="S356" s="204">
        <f t="shared" si="86"/>
        <v>-5.7525222454412009E-2</v>
      </c>
      <c r="T356" s="206">
        <v>1271</v>
      </c>
      <c r="U356" s="207">
        <v>6512</v>
      </c>
      <c r="V356" s="207">
        <v>5048.062015503876</v>
      </c>
      <c r="Y356" s="15"/>
      <c r="Z356" s="15"/>
    </row>
    <row r="357" spans="2:28">
      <c r="B357" s="199">
        <v>5439</v>
      </c>
      <c r="C357" s="199" t="s">
        <v>375</v>
      </c>
      <c r="D357" s="199">
        <v>3594</v>
      </c>
      <c r="E357" s="199">
        <f t="shared" si="97"/>
        <v>3276.207839562443</v>
      </c>
      <c r="F357" s="200">
        <f t="shared" si="83"/>
        <v>0.79577524515033149</v>
      </c>
      <c r="G357" s="201">
        <f t="shared" si="88"/>
        <v>504.47616732144343</v>
      </c>
      <c r="H357" s="201">
        <f t="shared" si="89"/>
        <v>553.41035555162341</v>
      </c>
      <c r="I357" s="201">
        <f t="shared" si="90"/>
        <v>150.18271345907226</v>
      </c>
      <c r="J357" s="202">
        <f t="shared" si="91"/>
        <v>164.75043666460229</v>
      </c>
      <c r="K357" s="201">
        <f t="shared" si="92"/>
        <v>107.27956135226174</v>
      </c>
      <c r="L357" s="202">
        <f t="shared" si="93"/>
        <v>117.68567880343113</v>
      </c>
      <c r="M357" s="203">
        <f t="shared" si="94"/>
        <v>671.0960343550546</v>
      </c>
      <c r="N357" s="203">
        <f t="shared" si="95"/>
        <v>4265.0960343550541</v>
      </c>
      <c r="O357" s="203">
        <f t="shared" si="96"/>
        <v>3887.9635682361481</v>
      </c>
      <c r="P357" s="204">
        <f t="shared" si="84"/>
        <v>0.94436779141029514</v>
      </c>
      <c r="Q357" s="205">
        <v>-30.535940019692248</v>
      </c>
      <c r="R357" s="204">
        <f t="shared" si="85"/>
        <v>-5.5617352614015572E-4</v>
      </c>
      <c r="S357" s="204">
        <f t="shared" si="86"/>
        <v>3.1331277637565491E-2</v>
      </c>
      <c r="T357" s="206">
        <v>1097</v>
      </c>
      <c r="U357" s="207">
        <v>3596</v>
      </c>
      <c r="V357" s="207">
        <v>3176.678445229682</v>
      </c>
      <c r="Y357" s="15"/>
      <c r="Z357" s="15"/>
    </row>
    <row r="358" spans="2:28">
      <c r="B358" s="199">
        <v>5440</v>
      </c>
      <c r="C358" s="199" t="s">
        <v>376</v>
      </c>
      <c r="D358" s="199">
        <v>3831</v>
      </c>
      <c r="E358" s="199">
        <f t="shared" si="97"/>
        <v>4128.2327586206893</v>
      </c>
      <c r="F358" s="200">
        <f t="shared" si="83"/>
        <v>1.0027280308222932</v>
      </c>
      <c r="G358" s="201">
        <f t="shared" si="88"/>
        <v>-6.7387841135043347</v>
      </c>
      <c r="H358" s="201">
        <f t="shared" si="89"/>
        <v>-6.2535916573320227</v>
      </c>
      <c r="I358" s="201">
        <f t="shared" si="90"/>
        <v>0</v>
      </c>
      <c r="J358" s="202">
        <f t="shared" si="91"/>
        <v>0</v>
      </c>
      <c r="K358" s="201">
        <f t="shared" si="92"/>
        <v>-42.903152106810523</v>
      </c>
      <c r="L358" s="202">
        <f t="shared" si="93"/>
        <v>-39.814125155120166</v>
      </c>
      <c r="M358" s="203">
        <f t="shared" si="94"/>
        <v>-46.06771681245219</v>
      </c>
      <c r="N358" s="203">
        <f t="shared" si="95"/>
        <v>3784.9322831875479</v>
      </c>
      <c r="O358" s="203">
        <f t="shared" si="96"/>
        <v>4078.5908224003747</v>
      </c>
      <c r="P358" s="204">
        <f t="shared" si="84"/>
        <v>0.99067024148169602</v>
      </c>
      <c r="Q358" s="205">
        <v>44.73349268468958</v>
      </c>
      <c r="R358" s="204">
        <f t="shared" si="85"/>
        <v>-6.5381800439131499E-2</v>
      </c>
      <c r="S358" s="204">
        <f t="shared" si="86"/>
        <v>-3.6174981702854554E-2</v>
      </c>
      <c r="T358" s="206">
        <v>928</v>
      </c>
      <c r="U358" s="207">
        <v>4099</v>
      </c>
      <c r="V358" s="207">
        <v>4283.1765935214216</v>
      </c>
      <c r="Y358" s="15"/>
      <c r="Z358" s="15"/>
    </row>
    <row r="359" spans="2:28">
      <c r="B359" s="199">
        <v>5441</v>
      </c>
      <c r="C359" s="199" t="s">
        <v>377</v>
      </c>
      <c r="D359" s="199">
        <v>9971</v>
      </c>
      <c r="E359" s="199">
        <f t="shared" si="97"/>
        <v>3524.5669848002826</v>
      </c>
      <c r="F359" s="200">
        <f t="shared" si="83"/>
        <v>0.85610049597854643</v>
      </c>
      <c r="G359" s="201">
        <f t="shared" si="88"/>
        <v>355.46068017873966</v>
      </c>
      <c r="H359" s="201">
        <f t="shared" si="89"/>
        <v>1005.5982642256546</v>
      </c>
      <c r="I359" s="201">
        <f t="shared" si="90"/>
        <v>63.257012625828402</v>
      </c>
      <c r="J359" s="202">
        <f t="shared" si="91"/>
        <v>178.95408871846857</v>
      </c>
      <c r="K359" s="201">
        <f t="shared" si="92"/>
        <v>20.353860519017879</v>
      </c>
      <c r="L359" s="202">
        <f t="shared" si="93"/>
        <v>57.581071408301575</v>
      </c>
      <c r="M359" s="203">
        <f t="shared" si="94"/>
        <v>1063.1793356339563</v>
      </c>
      <c r="N359" s="203">
        <f t="shared" si="95"/>
        <v>11034.179335633957</v>
      </c>
      <c r="O359" s="203">
        <f t="shared" si="96"/>
        <v>3900.3815254980404</v>
      </c>
      <c r="P359" s="204">
        <f t="shared" si="84"/>
        <v>0.947384053951706</v>
      </c>
      <c r="Q359" s="205">
        <v>-369.57062380647994</v>
      </c>
      <c r="R359" s="204">
        <f t="shared" si="85"/>
        <v>4.3209876543209874E-2</v>
      </c>
      <c r="S359" s="204">
        <f t="shared" si="86"/>
        <v>7.6029133882321076E-2</v>
      </c>
      <c r="T359" s="206">
        <v>2829</v>
      </c>
      <c r="U359" s="207">
        <v>9558</v>
      </c>
      <c r="V359" s="207">
        <v>3275.53118574366</v>
      </c>
      <c r="Y359" s="15"/>
      <c r="Z359" s="15"/>
    </row>
    <row r="360" spans="2:28">
      <c r="B360" s="199">
        <v>5442</v>
      </c>
      <c r="C360" s="199" t="s">
        <v>378</v>
      </c>
      <c r="D360" s="199">
        <v>2380</v>
      </c>
      <c r="E360" s="199">
        <f t="shared" si="97"/>
        <v>2704.5454545454545</v>
      </c>
      <c r="F360" s="200">
        <f t="shared" si="83"/>
        <v>0.65692118067776928</v>
      </c>
      <c r="G360" s="201">
        <f t="shared" si="88"/>
        <v>847.47359833163648</v>
      </c>
      <c r="H360" s="201">
        <f t="shared" si="89"/>
        <v>745.77676653184005</v>
      </c>
      <c r="I360" s="201">
        <f t="shared" si="90"/>
        <v>350.26454821501824</v>
      </c>
      <c r="J360" s="202">
        <f t="shared" si="91"/>
        <v>308.23280242921606</v>
      </c>
      <c r="K360" s="201">
        <f t="shared" si="92"/>
        <v>307.36139610820771</v>
      </c>
      <c r="L360" s="202">
        <f t="shared" si="93"/>
        <v>270.47802857522277</v>
      </c>
      <c r="M360" s="203">
        <f t="shared" si="94"/>
        <v>1016.2547951070628</v>
      </c>
      <c r="N360" s="203">
        <f t="shared" si="95"/>
        <v>3396.2547951070628</v>
      </c>
      <c r="O360" s="203">
        <f t="shared" si="96"/>
        <v>3859.3804489852987</v>
      </c>
      <c r="P360" s="204">
        <f t="shared" si="84"/>
        <v>0.93742508818666703</v>
      </c>
      <c r="Q360" s="205">
        <v>114.34819761410301</v>
      </c>
      <c r="R360" s="204">
        <f t="shared" si="85"/>
        <v>-3.760614638091387E-2</v>
      </c>
      <c r="S360" s="204">
        <f t="shared" si="86"/>
        <v>1.27008050582657E-2</v>
      </c>
      <c r="T360" s="206">
        <v>880</v>
      </c>
      <c r="U360" s="207">
        <v>2473</v>
      </c>
      <c r="V360" s="207">
        <v>2670.6263498920084</v>
      </c>
      <c r="Y360" s="15"/>
      <c r="Z360" s="15"/>
    </row>
    <row r="361" spans="2:28">
      <c r="B361" s="199">
        <v>5443</v>
      </c>
      <c r="C361" s="199" t="s">
        <v>379</v>
      </c>
      <c r="D361" s="199">
        <v>10611</v>
      </c>
      <c r="E361" s="199">
        <f t="shared" si="97"/>
        <v>4823.181818181818</v>
      </c>
      <c r="F361" s="200">
        <f t="shared" si="83"/>
        <v>1.1715278400288756</v>
      </c>
      <c r="G361" s="201">
        <f t="shared" si="88"/>
        <v>-423.70821985018154</v>
      </c>
      <c r="H361" s="201">
        <f t="shared" si="89"/>
        <v>-932.15808367039938</v>
      </c>
      <c r="I361" s="201">
        <f t="shared" si="90"/>
        <v>0</v>
      </c>
      <c r="J361" s="202">
        <f t="shared" si="91"/>
        <v>0</v>
      </c>
      <c r="K361" s="201">
        <f t="shared" si="92"/>
        <v>-42.903152106810523</v>
      </c>
      <c r="L361" s="202">
        <f t="shared" si="93"/>
        <v>-94.386934634983149</v>
      </c>
      <c r="M361" s="203">
        <f t="shared" si="94"/>
        <v>-1026.5450183053824</v>
      </c>
      <c r="N361" s="203">
        <f t="shared" si="95"/>
        <v>9584.4549816946183</v>
      </c>
      <c r="O361" s="203">
        <f t="shared" si="96"/>
        <v>4356.5704462248268</v>
      </c>
      <c r="P361" s="204">
        <f t="shared" si="84"/>
        <v>1.0581901651643291</v>
      </c>
      <c r="Q361" s="205">
        <v>29.626814554221255</v>
      </c>
      <c r="R361" s="204">
        <f t="shared" si="85"/>
        <v>3.6837991010357632E-2</v>
      </c>
      <c r="S361" s="204">
        <f t="shared" si="86"/>
        <v>4.6735080924547374E-2</v>
      </c>
      <c r="T361" s="206">
        <v>2200</v>
      </c>
      <c r="U361" s="207">
        <v>10234</v>
      </c>
      <c r="V361" s="207">
        <v>4607.8343088698784</v>
      </c>
      <c r="Y361" s="15"/>
      <c r="Z361" s="15"/>
    </row>
    <row r="362" spans="2:28">
      <c r="B362" s="199">
        <v>5444</v>
      </c>
      <c r="C362" s="199" t="s">
        <v>380</v>
      </c>
      <c r="D362" s="199">
        <v>39219</v>
      </c>
      <c r="E362" s="199">
        <f t="shared" si="97"/>
        <v>3881.9162624962883</v>
      </c>
      <c r="F362" s="200">
        <f t="shared" si="83"/>
        <v>0.94289892971308387</v>
      </c>
      <c r="G362" s="201">
        <f t="shared" si="88"/>
        <v>141.0511135611363</v>
      </c>
      <c r="H362" s="201">
        <f t="shared" si="89"/>
        <v>1425.0394003081601</v>
      </c>
      <c r="I362" s="201">
        <f t="shared" si="90"/>
        <v>0</v>
      </c>
      <c r="J362" s="202">
        <f t="shared" si="91"/>
        <v>0</v>
      </c>
      <c r="K362" s="201">
        <f t="shared" si="92"/>
        <v>-42.903152106810523</v>
      </c>
      <c r="L362" s="202">
        <f t="shared" si="93"/>
        <v>-433.45054573510674</v>
      </c>
      <c r="M362" s="203">
        <f t="shared" si="94"/>
        <v>991.58885457305337</v>
      </c>
      <c r="N362" s="203">
        <f t="shared" si="95"/>
        <v>40210.588854573056</v>
      </c>
      <c r="O362" s="203">
        <f t="shared" si="96"/>
        <v>3980.0642239506142</v>
      </c>
      <c r="P362" s="204">
        <f t="shared" si="84"/>
        <v>0.96673860103801212</v>
      </c>
      <c r="Q362" s="205">
        <v>-460.40013298123358</v>
      </c>
      <c r="R362" s="204">
        <f t="shared" si="85"/>
        <v>-1.5092918131592165E-2</v>
      </c>
      <c r="S362" s="204">
        <f t="shared" si="86"/>
        <v>-9.731155338088918E-3</v>
      </c>
      <c r="T362" s="206">
        <v>10103</v>
      </c>
      <c r="U362" s="207">
        <v>39820</v>
      </c>
      <c r="V362" s="207">
        <v>3920.0630045284502</v>
      </c>
      <c r="Y362" s="15"/>
      <c r="Z362" s="15"/>
    </row>
    <row r="363" spans="2:28" ht="23.25" customHeight="1">
      <c r="C363" s="210" t="s">
        <v>382</v>
      </c>
      <c r="D363" s="211">
        <f>SUM(D7:D362)</f>
        <v>22196274</v>
      </c>
      <c r="E363" s="212">
        <f t="shared" si="97"/>
        <v>4117.0014517648488</v>
      </c>
      <c r="F363" s="213">
        <f>E363/E$363</f>
        <v>1</v>
      </c>
      <c r="G363" s="214">
        <f t="shared" si="88"/>
        <v>0</v>
      </c>
      <c r="H363" s="211">
        <f>SUM(H7:H362)</f>
        <v>4.6316017687786371E-10</v>
      </c>
      <c r="I363" s="215">
        <f t="shared" si="90"/>
        <v>0</v>
      </c>
      <c r="J363" s="211">
        <f>SUM(J7:J362)</f>
        <v>231306.72427094297</v>
      </c>
      <c r="K363" s="210"/>
      <c r="L363" s="211">
        <f>SUM(L7:L362)</f>
        <v>1.3642420526593924E-10</v>
      </c>
      <c r="M363" s="211">
        <f>SUM(M7:M362)</f>
        <v>7.0804162533022463E-10</v>
      </c>
      <c r="N363" s="211">
        <f>SUM(N7:N362)</f>
        <v>22196273.999999996</v>
      </c>
      <c r="O363" s="216">
        <f t="shared" si="96"/>
        <v>4117.0014517648478</v>
      </c>
      <c r="P363" s="213">
        <f t="shared" si="84"/>
        <v>1</v>
      </c>
      <c r="Q363" s="217">
        <f>SUM(Q7:Q362)</f>
        <v>6.6359007178107277E-10</v>
      </c>
      <c r="R363" s="213">
        <f t="shared" si="85"/>
        <v>1.0327324078061525E-2</v>
      </c>
      <c r="S363" s="213">
        <f t="shared" si="86"/>
        <v>5.8693326639154822E-3</v>
      </c>
      <c r="T363" s="218">
        <f>SUM(T7:T362)</f>
        <v>5391369</v>
      </c>
      <c r="U363" s="219">
        <f>SUM(U7:U362)</f>
        <v>21969389</v>
      </c>
      <c r="V363" s="229">
        <v>4092.9783999493256</v>
      </c>
      <c r="W363" s="12"/>
      <c r="X363" s="160"/>
      <c r="Y363" s="13"/>
      <c r="Z363" s="12"/>
      <c r="AA363" s="14"/>
      <c r="AB363" s="12"/>
    </row>
    <row r="365" spans="2:28" ht="19.5" customHeight="1">
      <c r="B365" s="220" t="s">
        <v>429</v>
      </c>
      <c r="C365" s="221" t="s">
        <v>430</v>
      </c>
      <c r="D365" s="222"/>
      <c r="E365" s="222"/>
      <c r="F365" s="222"/>
      <c r="G365" s="222"/>
      <c r="H365" s="222"/>
      <c r="I365" s="222"/>
      <c r="J365" s="223">
        <f>-J363*1000/$T$363</f>
        <v>-42.903152106810523</v>
      </c>
      <c r="S365" s="224"/>
    </row>
    <row r="366" spans="2:28" ht="20.25" customHeight="1">
      <c r="B366" s="225"/>
      <c r="C366" s="226" t="s">
        <v>427</v>
      </c>
      <c r="D366" s="226"/>
      <c r="E366" s="226"/>
      <c r="F366" s="226"/>
      <c r="G366" s="226"/>
      <c r="H366" s="226"/>
      <c r="I366" s="226"/>
      <c r="J366" s="227">
        <f>J363/D363</f>
        <v>1.0420970847221609E-2</v>
      </c>
    </row>
    <row r="367" spans="2:28" ht="21.75" customHeight="1">
      <c r="B367" s="225" t="s">
        <v>428</v>
      </c>
      <c r="C367" s="226" t="s">
        <v>439</v>
      </c>
      <c r="D367" s="228"/>
      <c r="E367" s="228"/>
      <c r="F367" s="228"/>
      <c r="G367" s="228"/>
      <c r="H367" s="228"/>
      <c r="I367" s="228"/>
      <c r="J367" s="228"/>
    </row>
  </sheetData>
  <mergeCells count="10">
    <mergeCell ref="R1:S1"/>
    <mergeCell ref="D2:F2"/>
    <mergeCell ref="G2:H2"/>
    <mergeCell ref="N2:P2"/>
    <mergeCell ref="G3:H3"/>
    <mergeCell ref="D1:F1"/>
    <mergeCell ref="G1:H1"/>
    <mergeCell ref="I1:L1"/>
    <mergeCell ref="N1:P1"/>
    <mergeCell ref="R2:S2"/>
  </mergeCells>
  <pageMargins left="0.7" right="0.7" top="0.75" bottom="0.75" header="0.3" footer="0.3"/>
  <pageSetup paperSize="9" orientation="portrait" r:id="rId1"/>
  <ignoredErrors>
    <ignoredError sqref="P7" evalErro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390012-6A72-417C-A5EE-B33A081868F9}">
  <dimension ref="A1:T24"/>
  <sheetViews>
    <sheetView workbookViewId="0">
      <selection activeCell="D25" sqref="D25"/>
    </sheetView>
  </sheetViews>
  <sheetFormatPr baseColWidth="10" defaultRowHeight="15"/>
  <cols>
    <col min="2" max="2" width="18.85546875" customWidth="1"/>
    <col min="11" max="11" width="12.5703125" customWidth="1"/>
  </cols>
  <sheetData>
    <row r="1" spans="1:20" ht="33" customHeight="1">
      <c r="A1" s="125" t="s">
        <v>384</v>
      </c>
      <c r="B1" s="2" t="s">
        <v>385</v>
      </c>
      <c r="C1" s="241" t="s">
        <v>434</v>
      </c>
      <c r="D1" s="241"/>
      <c r="E1" s="241"/>
      <c r="F1" s="242" t="s">
        <v>386</v>
      </c>
      <c r="G1" s="242"/>
      <c r="H1" s="242" t="s">
        <v>435</v>
      </c>
      <c r="I1" s="242"/>
      <c r="J1" s="242"/>
      <c r="K1" s="5" t="s">
        <v>387</v>
      </c>
      <c r="L1" s="126" t="s">
        <v>6</v>
      </c>
      <c r="M1" s="112"/>
      <c r="N1" s="243" t="s">
        <v>388</v>
      </c>
      <c r="O1" s="243"/>
    </row>
    <row r="2" spans="1:20">
      <c r="A2" s="127"/>
      <c r="B2" s="6"/>
      <c r="C2" s="244" t="s">
        <v>437</v>
      </c>
      <c r="D2" s="244"/>
      <c r="E2" s="244"/>
      <c r="F2" s="245" t="str">
        <f>C2</f>
        <v>februar</v>
      </c>
      <c r="G2" s="245"/>
      <c r="H2" s="245" t="str">
        <f>C2</f>
        <v>februar</v>
      </c>
      <c r="I2" s="246"/>
      <c r="J2" s="246"/>
      <c r="K2" s="5" t="s">
        <v>389</v>
      </c>
      <c r="L2" s="128" t="s">
        <v>12</v>
      </c>
      <c r="M2" s="112"/>
      <c r="N2" s="247" t="str">
        <f>C2</f>
        <v>februar</v>
      </c>
      <c r="O2" s="247"/>
      <c r="Q2" s="248" t="str">
        <f>C2</f>
        <v>februar</v>
      </c>
      <c r="R2" s="248"/>
      <c r="S2" s="249"/>
      <c r="T2" s="249"/>
    </row>
    <row r="3" spans="1:20">
      <c r="A3" s="3"/>
      <c r="B3" s="129"/>
      <c r="C3" s="250"/>
      <c r="D3" s="251"/>
      <c r="E3" s="122" t="s">
        <v>14</v>
      </c>
      <c r="F3" s="4"/>
      <c r="G3" s="4"/>
      <c r="H3" s="252"/>
      <c r="I3" s="252"/>
      <c r="J3" s="123" t="s">
        <v>20</v>
      </c>
      <c r="K3" s="231" t="str">
        <f>C2</f>
        <v>februar</v>
      </c>
      <c r="L3" s="130" t="s">
        <v>433</v>
      </c>
      <c r="M3" s="112"/>
      <c r="N3" s="131" t="s">
        <v>390</v>
      </c>
      <c r="O3" s="131" t="s">
        <v>390</v>
      </c>
      <c r="Q3" s="253" t="s">
        <v>394</v>
      </c>
      <c r="R3" s="254"/>
      <c r="S3" s="255"/>
      <c r="T3" s="256"/>
    </row>
    <row r="4" spans="1:20">
      <c r="A4" s="127"/>
      <c r="B4" s="3"/>
      <c r="C4" s="123" t="s">
        <v>21</v>
      </c>
      <c r="D4" s="123" t="s">
        <v>22</v>
      </c>
      <c r="E4" s="123" t="s">
        <v>23</v>
      </c>
      <c r="F4" s="123" t="s">
        <v>22</v>
      </c>
      <c r="G4" s="123" t="s">
        <v>21</v>
      </c>
      <c r="H4" s="123" t="s">
        <v>21</v>
      </c>
      <c r="I4" s="123" t="s">
        <v>22</v>
      </c>
      <c r="J4" s="123" t="s">
        <v>25</v>
      </c>
      <c r="K4" s="5" t="s">
        <v>391</v>
      </c>
      <c r="L4" s="132"/>
      <c r="M4" s="112"/>
      <c r="N4" s="133" t="s">
        <v>26</v>
      </c>
      <c r="O4" s="133" t="s">
        <v>426</v>
      </c>
      <c r="Q4" s="17" t="s">
        <v>26</v>
      </c>
      <c r="R4" s="17" t="s">
        <v>392</v>
      </c>
      <c r="S4" s="36"/>
      <c r="T4" s="36"/>
    </row>
    <row r="5" spans="1:20">
      <c r="A5" s="7"/>
      <c r="B5" s="7"/>
      <c r="C5" s="8">
        <v>1</v>
      </c>
      <c r="D5" s="8">
        <v>2</v>
      </c>
      <c r="E5" s="8">
        <v>3</v>
      </c>
      <c r="F5" s="8"/>
      <c r="G5" s="8"/>
      <c r="H5" s="8"/>
      <c r="I5" s="8"/>
      <c r="J5" s="8"/>
      <c r="K5" s="8"/>
      <c r="L5" s="134"/>
      <c r="M5" s="74"/>
      <c r="N5" s="8"/>
      <c r="O5" s="8"/>
      <c r="Q5" s="18"/>
      <c r="R5" s="18"/>
      <c r="S5" s="37"/>
      <c r="T5" s="37"/>
    </row>
    <row r="6" spans="1:20">
      <c r="A6" s="19"/>
      <c r="B6" s="20"/>
      <c r="C6" s="21"/>
      <c r="D6" s="21"/>
      <c r="E6" s="21"/>
      <c r="F6" s="21"/>
      <c r="G6" s="21"/>
      <c r="H6" s="21"/>
      <c r="I6" s="21"/>
      <c r="J6" s="21"/>
      <c r="K6" s="22"/>
      <c r="L6" s="23"/>
      <c r="Q6" s="24"/>
      <c r="R6" s="24"/>
      <c r="S6" s="38"/>
      <c r="T6" s="38"/>
    </row>
    <row r="7" spans="1:20">
      <c r="A7" s="34">
        <v>3</v>
      </c>
      <c r="B7" t="s">
        <v>27</v>
      </c>
      <c r="C7" s="148">
        <v>686494</v>
      </c>
      <c r="D7" s="135">
        <f t="shared" ref="D7:D17" si="0">C7*1000/L7</f>
        <v>984.91269852656342</v>
      </c>
      <c r="E7" s="102">
        <f t="shared" ref="E7:E17" si="1">D7/D$19</f>
        <v>1.1860113464603463</v>
      </c>
      <c r="F7" s="136">
        <f t="shared" ref="F7:F17" si="2">($D$19-D7)*0.875</f>
        <v>-135.1625517980039</v>
      </c>
      <c r="G7" s="135">
        <f t="shared" ref="G7:G17" si="3">(F7*L7)/1000</f>
        <v>-94209.650228726707</v>
      </c>
      <c r="H7" s="135">
        <f t="shared" ref="H7:H17" si="4">G7+C7</f>
        <v>592284.34977127332</v>
      </c>
      <c r="I7" s="137">
        <f t="shared" ref="I7:I17" si="5">H7*1000/L7</f>
        <v>849.75014672855968</v>
      </c>
      <c r="J7" s="102">
        <f t="shared" ref="J7:J17" si="6">I7/I$19</f>
        <v>1.0232514183075434</v>
      </c>
      <c r="K7" s="138">
        <v>8836.997985460679</v>
      </c>
      <c r="L7" s="147">
        <v>697010</v>
      </c>
      <c r="N7" s="10">
        <f t="shared" ref="N7:N17" si="7">(C7-Q7)/Q7</f>
        <v>2.2505749317827055E-2</v>
      </c>
      <c r="O7" s="10">
        <f t="shared" ref="O7:O17" si="8">(D7-R7)/R7</f>
        <v>1.7347817272947524E-2</v>
      </c>
      <c r="Q7" s="1">
        <v>671384</v>
      </c>
      <c r="R7" s="9">
        <v>968.11796497157866</v>
      </c>
      <c r="S7" s="39"/>
      <c r="T7" s="12"/>
    </row>
    <row r="8" spans="1:20">
      <c r="A8" s="34">
        <v>11</v>
      </c>
      <c r="B8" t="s">
        <v>395</v>
      </c>
      <c r="C8" s="148">
        <v>422938</v>
      </c>
      <c r="D8" s="135">
        <f t="shared" si="0"/>
        <v>876.29209874752667</v>
      </c>
      <c r="E8" s="102">
        <f t="shared" si="1"/>
        <v>1.0552126838073119</v>
      </c>
      <c r="F8" s="136">
        <f t="shared" si="2"/>
        <v>-40.119526991346731</v>
      </c>
      <c r="G8" s="135">
        <f t="shared" si="3"/>
        <v>-19363.489104738546</v>
      </c>
      <c r="H8" s="135">
        <f t="shared" si="4"/>
        <v>403574.51089526142</v>
      </c>
      <c r="I8" s="137">
        <f t="shared" si="5"/>
        <v>836.17257175617976</v>
      </c>
      <c r="J8" s="102">
        <f t="shared" si="6"/>
        <v>1.0069015854759138</v>
      </c>
      <c r="K8" s="138">
        <v>2364.7797209762284</v>
      </c>
      <c r="L8" s="147">
        <v>482645</v>
      </c>
      <c r="N8" s="10">
        <f t="shared" si="7"/>
        <v>-2.4902072444488506E-2</v>
      </c>
      <c r="O8" s="10">
        <f t="shared" si="8"/>
        <v>-3.046401671939104E-2</v>
      </c>
      <c r="Q8" s="1">
        <v>433739</v>
      </c>
      <c r="R8" s="9">
        <v>903.82627757912201</v>
      </c>
      <c r="S8" s="39"/>
      <c r="T8" s="12"/>
    </row>
    <row r="9" spans="1:20">
      <c r="A9" s="35">
        <v>15</v>
      </c>
      <c r="B9" t="s">
        <v>396</v>
      </c>
      <c r="C9" s="148">
        <v>218633</v>
      </c>
      <c r="D9" s="135">
        <f t="shared" si="0"/>
        <v>823.34001144819695</v>
      </c>
      <c r="E9" s="102">
        <f t="shared" si="1"/>
        <v>0.99144888377740503</v>
      </c>
      <c r="F9" s="136">
        <f t="shared" si="2"/>
        <v>6.2135493955667727</v>
      </c>
      <c r="G9" s="135">
        <f t="shared" si="3"/>
        <v>1649.9707606963832</v>
      </c>
      <c r="H9" s="135">
        <f t="shared" si="4"/>
        <v>220282.97076069639</v>
      </c>
      <c r="I9" s="137">
        <f t="shared" si="5"/>
        <v>829.55356084376365</v>
      </c>
      <c r="J9" s="102">
        <f t="shared" si="6"/>
        <v>0.99893111047217553</v>
      </c>
      <c r="K9" s="138">
        <v>-205.85425524576317</v>
      </c>
      <c r="L9" s="147">
        <v>265544</v>
      </c>
      <c r="N9" s="10">
        <f t="shared" si="7"/>
        <v>-2.4316991101471782E-2</v>
      </c>
      <c r="O9" s="10">
        <f t="shared" si="8"/>
        <v>-2.5441320782138423E-2</v>
      </c>
      <c r="Q9" s="1">
        <v>224082</v>
      </c>
      <c r="R9" s="9">
        <v>844.83369652915496</v>
      </c>
      <c r="S9" s="39"/>
      <c r="T9" s="12"/>
    </row>
    <row r="10" spans="1:20">
      <c r="A10" s="35">
        <v>18</v>
      </c>
      <c r="B10" t="s">
        <v>397</v>
      </c>
      <c r="C10" s="148">
        <v>198887</v>
      </c>
      <c r="D10" s="135">
        <f t="shared" si="0"/>
        <v>827.50629303709252</v>
      </c>
      <c r="E10" s="102">
        <f t="shared" si="1"/>
        <v>0.99646583324345528</v>
      </c>
      <c r="F10" s="136">
        <f t="shared" si="2"/>
        <v>2.5680530052831472</v>
      </c>
      <c r="G10" s="135">
        <f t="shared" si="3"/>
        <v>617.21869955477803</v>
      </c>
      <c r="H10" s="135">
        <f t="shared" si="4"/>
        <v>199504.21869955477</v>
      </c>
      <c r="I10" s="137">
        <f t="shared" si="5"/>
        <v>830.07434604237562</v>
      </c>
      <c r="J10" s="102">
        <f t="shared" si="6"/>
        <v>0.99955822915543191</v>
      </c>
      <c r="K10" s="138">
        <v>-8006.4499771301253</v>
      </c>
      <c r="L10" s="147">
        <v>240345</v>
      </c>
      <c r="N10" s="10">
        <f t="shared" si="7"/>
        <v>-2.9497589444303477E-2</v>
      </c>
      <c r="O10" s="10">
        <f t="shared" si="8"/>
        <v>-2.59038090644555E-2</v>
      </c>
      <c r="Q10" s="1">
        <v>204932</v>
      </c>
      <c r="R10" s="9">
        <v>849.51188674943523</v>
      </c>
      <c r="S10" s="39"/>
      <c r="T10" s="12"/>
    </row>
    <row r="11" spans="1:20">
      <c r="A11" s="35">
        <v>30</v>
      </c>
      <c r="B11" t="s">
        <v>398</v>
      </c>
      <c r="C11" s="148">
        <v>1040289</v>
      </c>
      <c r="D11" s="135">
        <f t="shared" si="0"/>
        <v>830.6469900605565</v>
      </c>
      <c r="E11" s="102">
        <f t="shared" si="1"/>
        <v>1.0002477951485003</v>
      </c>
      <c r="F11" s="136">
        <f t="shared" si="2"/>
        <v>-0.18005689024784033</v>
      </c>
      <c r="G11" s="135">
        <f t="shared" si="3"/>
        <v>-225.50036843615126</v>
      </c>
      <c r="H11" s="135">
        <f t="shared" si="4"/>
        <v>1040063.4996315639</v>
      </c>
      <c r="I11" s="137">
        <f t="shared" si="5"/>
        <v>830.46693317030872</v>
      </c>
      <c r="J11" s="102">
        <f t="shared" si="6"/>
        <v>1.0000309743935627</v>
      </c>
      <c r="K11" s="138">
        <v>12698.419126014227</v>
      </c>
      <c r="L11" s="147">
        <v>1252384</v>
      </c>
      <c r="N11" s="10">
        <f t="shared" si="7"/>
        <v>-1.5094221724015179E-2</v>
      </c>
      <c r="O11" s="10">
        <f t="shared" si="8"/>
        <v>-2.3917121031638316E-2</v>
      </c>
      <c r="Q11" s="1">
        <v>1056232</v>
      </c>
      <c r="R11" s="9">
        <v>851.00047133137014</v>
      </c>
      <c r="S11" s="39"/>
      <c r="T11" s="12"/>
    </row>
    <row r="12" spans="1:20">
      <c r="A12" s="35">
        <v>34</v>
      </c>
      <c r="B12" t="s">
        <v>399</v>
      </c>
      <c r="C12" s="148">
        <v>258662</v>
      </c>
      <c r="D12" s="135">
        <f t="shared" si="0"/>
        <v>697.94901822165502</v>
      </c>
      <c r="E12" s="102">
        <f t="shared" si="1"/>
        <v>0.84045566282179129</v>
      </c>
      <c r="F12" s="136">
        <f t="shared" si="2"/>
        <v>115.93066846879096</v>
      </c>
      <c r="G12" s="135">
        <f t="shared" si="3"/>
        <v>42964.253526539331</v>
      </c>
      <c r="H12" s="135">
        <f t="shared" si="4"/>
        <v>301626.25352653931</v>
      </c>
      <c r="I12" s="137">
        <f t="shared" si="5"/>
        <v>813.87968669044596</v>
      </c>
      <c r="J12" s="102">
        <f t="shared" si="6"/>
        <v>0.98005695785272384</v>
      </c>
      <c r="K12" s="138">
        <v>615.28724126005545</v>
      </c>
      <c r="L12" s="147">
        <v>370603</v>
      </c>
      <c r="N12" s="10">
        <f t="shared" si="7"/>
        <v>-2.6290627376282721E-2</v>
      </c>
      <c r="O12" s="10">
        <f t="shared" si="8"/>
        <v>-2.4236027900855498E-2</v>
      </c>
      <c r="Q12" s="1">
        <v>265646</v>
      </c>
      <c r="R12" s="9">
        <v>715.28467762564458</v>
      </c>
      <c r="S12" s="39"/>
      <c r="T12" s="12"/>
    </row>
    <row r="13" spans="1:20">
      <c r="A13" s="35">
        <v>38</v>
      </c>
      <c r="B13" t="s">
        <v>400</v>
      </c>
      <c r="C13" s="148">
        <v>316653</v>
      </c>
      <c r="D13" s="135">
        <f t="shared" si="0"/>
        <v>750.57243494626459</v>
      </c>
      <c r="E13" s="102">
        <f t="shared" si="1"/>
        <v>0.90382368459495643</v>
      </c>
      <c r="F13" s="136">
        <f t="shared" si="2"/>
        <v>69.885178834757582</v>
      </c>
      <c r="G13" s="135">
        <f t="shared" si="3"/>
        <v>29483.299017165198</v>
      </c>
      <c r="H13" s="135">
        <f t="shared" si="4"/>
        <v>346136.29901716521</v>
      </c>
      <c r="I13" s="137">
        <f t="shared" si="5"/>
        <v>820.45761378102213</v>
      </c>
      <c r="J13" s="102">
        <f t="shared" si="6"/>
        <v>0.98797796057436948</v>
      </c>
      <c r="K13" s="138">
        <v>-1287.8269191229665</v>
      </c>
      <c r="L13" s="147">
        <v>421882</v>
      </c>
      <c r="N13" s="10">
        <f t="shared" si="7"/>
        <v>-1.4435511732354781E-2</v>
      </c>
      <c r="O13" s="10">
        <f t="shared" si="8"/>
        <v>-2.0243091382193715E-2</v>
      </c>
      <c r="Q13" s="1">
        <v>321291</v>
      </c>
      <c r="R13" s="9">
        <v>766.08026781371302</v>
      </c>
      <c r="S13" s="39"/>
      <c r="T13" s="12"/>
    </row>
    <row r="14" spans="1:20">
      <c r="A14" s="35">
        <v>42</v>
      </c>
      <c r="B14" t="s">
        <v>401</v>
      </c>
      <c r="C14" s="148">
        <v>228888</v>
      </c>
      <c r="D14" s="135">
        <f t="shared" si="0"/>
        <v>741.11441735768665</v>
      </c>
      <c r="E14" s="102">
        <f t="shared" si="1"/>
        <v>0.89243453691531316</v>
      </c>
      <c r="F14" s="136">
        <f t="shared" si="2"/>
        <v>78.160944224763284</v>
      </c>
      <c r="G14" s="135">
        <f t="shared" si="3"/>
        <v>24139.460497208565</v>
      </c>
      <c r="H14" s="135">
        <f t="shared" si="4"/>
        <v>253027.46049720858</v>
      </c>
      <c r="I14" s="137">
        <f t="shared" si="5"/>
        <v>819.27536158244982</v>
      </c>
      <c r="J14" s="102">
        <f t="shared" si="6"/>
        <v>0.98655431711441399</v>
      </c>
      <c r="K14" s="138">
        <v>-6118.0454915300834</v>
      </c>
      <c r="L14" s="147">
        <v>308843</v>
      </c>
      <c r="N14" s="10">
        <f t="shared" si="7"/>
        <v>-2.0309630916865339E-2</v>
      </c>
      <c r="O14" s="10">
        <f t="shared" si="8"/>
        <v>-2.5423105643383279E-2</v>
      </c>
      <c r="Q14" s="1">
        <v>233633</v>
      </c>
      <c r="R14" s="9">
        <v>760.44735069052274</v>
      </c>
      <c r="S14" s="39"/>
      <c r="T14" s="12"/>
    </row>
    <row r="15" spans="1:20">
      <c r="A15" s="35">
        <v>46</v>
      </c>
      <c r="B15" t="s">
        <v>402</v>
      </c>
      <c r="C15" s="148">
        <v>547754</v>
      </c>
      <c r="D15" s="135">
        <f t="shared" si="0"/>
        <v>857.44519982906013</v>
      </c>
      <c r="E15" s="102">
        <f t="shared" si="1"/>
        <v>1.032517640889973</v>
      </c>
      <c r="F15" s="136">
        <f t="shared" si="2"/>
        <v>-23.628490437688512</v>
      </c>
      <c r="G15" s="135">
        <f t="shared" si="3"/>
        <v>-15094.375889894614</v>
      </c>
      <c r="H15" s="135">
        <f t="shared" si="4"/>
        <v>532659.62411010533</v>
      </c>
      <c r="I15" s="137">
        <f t="shared" si="5"/>
        <v>833.81670939137155</v>
      </c>
      <c r="J15" s="102">
        <f t="shared" si="6"/>
        <v>1.0040647051112466</v>
      </c>
      <c r="K15" s="138">
        <v>-12087.74798504333</v>
      </c>
      <c r="L15" s="147">
        <v>638821</v>
      </c>
      <c r="N15" s="10">
        <f t="shared" si="7"/>
        <v>-2.1292866702044593E-2</v>
      </c>
      <c r="O15" s="10">
        <f t="shared" si="8"/>
        <v>-2.4801266293248178E-2</v>
      </c>
      <c r="Q15" s="1">
        <v>559671</v>
      </c>
      <c r="R15" s="9">
        <v>879.25175678796472</v>
      </c>
      <c r="S15" s="39"/>
      <c r="T15" s="12"/>
    </row>
    <row r="16" spans="1:20">
      <c r="A16" s="35">
        <v>50</v>
      </c>
      <c r="B16" t="s">
        <v>403</v>
      </c>
      <c r="C16" s="148">
        <v>362735</v>
      </c>
      <c r="D16" s="135">
        <f t="shared" si="0"/>
        <v>769.9353036567868</v>
      </c>
      <c r="E16" s="102">
        <f t="shared" si="1"/>
        <v>0.92714004758332735</v>
      </c>
      <c r="F16" s="136">
        <f t="shared" si="2"/>
        <v>52.942668713050651</v>
      </c>
      <c r="G16" s="135">
        <f t="shared" si="3"/>
        <v>24942.561854767275</v>
      </c>
      <c r="H16" s="135">
        <f t="shared" si="4"/>
        <v>387677.56185476726</v>
      </c>
      <c r="I16" s="137">
        <f t="shared" si="5"/>
        <v>822.87797236983738</v>
      </c>
      <c r="J16" s="102">
        <f t="shared" si="6"/>
        <v>0.99089250594791589</v>
      </c>
      <c r="K16" s="138">
        <v>3409.6908905928867</v>
      </c>
      <c r="L16" s="147">
        <v>471124</v>
      </c>
      <c r="N16" s="10">
        <f t="shared" si="7"/>
        <v>-1.1645490982509965E-2</v>
      </c>
      <c r="O16" s="10">
        <f t="shared" si="8"/>
        <v>-1.6726519800486374E-2</v>
      </c>
      <c r="Q16" s="1">
        <v>367009</v>
      </c>
      <c r="R16" s="9">
        <v>783.03271588343978</v>
      </c>
      <c r="S16" s="39"/>
      <c r="T16" s="12"/>
    </row>
    <row r="17" spans="1:20">
      <c r="A17" s="35">
        <v>54</v>
      </c>
      <c r="B17" t="s">
        <v>404</v>
      </c>
      <c r="C17" s="148">
        <v>195282</v>
      </c>
      <c r="D17" s="135">
        <f t="shared" si="0"/>
        <v>806.39060486934693</v>
      </c>
      <c r="E17" s="102">
        <f t="shared" si="1"/>
        <v>0.97103876159260749</v>
      </c>
      <c r="F17" s="136">
        <f t="shared" si="2"/>
        <v>21.044280152060537</v>
      </c>
      <c r="G17" s="135">
        <f t="shared" si="3"/>
        <v>5096.2512358641961</v>
      </c>
      <c r="H17" s="135">
        <f t="shared" si="4"/>
        <v>200378.25123586418</v>
      </c>
      <c r="I17" s="137">
        <f t="shared" si="5"/>
        <v>827.43488502140747</v>
      </c>
      <c r="J17" s="102">
        <f t="shared" si="6"/>
        <v>0.99637984519907596</v>
      </c>
      <c r="K17" s="138">
        <v>-219.25033623186664</v>
      </c>
      <c r="L17" s="147">
        <v>242168</v>
      </c>
      <c r="N17" s="10">
        <f t="shared" si="7"/>
        <v>-2.6874299240064781E-2</v>
      </c>
      <c r="O17" s="10">
        <f t="shared" si="8"/>
        <v>-2.2281278378643684E-2</v>
      </c>
      <c r="Q17" s="1">
        <v>200675</v>
      </c>
      <c r="R17" s="9">
        <v>824.76747865900018</v>
      </c>
      <c r="S17" s="39"/>
      <c r="T17" s="12"/>
    </row>
    <row r="18" spans="1:20">
      <c r="A18" s="25"/>
      <c r="B18" s="26"/>
      <c r="C18" s="139"/>
      <c r="D18" s="135"/>
      <c r="E18" s="102"/>
      <c r="F18" s="140"/>
      <c r="G18" s="135"/>
      <c r="H18" s="135"/>
      <c r="I18" s="137"/>
      <c r="J18" s="102"/>
      <c r="K18" s="141"/>
      <c r="L18" s="27"/>
      <c r="N18" s="10"/>
      <c r="O18" s="10"/>
      <c r="Q18" s="157"/>
      <c r="R18" s="28"/>
      <c r="S18" s="40"/>
      <c r="T18" s="41"/>
    </row>
    <row r="19" spans="1:20">
      <c r="A19" s="29" t="s">
        <v>382</v>
      </c>
      <c r="B19" s="30"/>
      <c r="C19" s="142">
        <f>SUM(C7:C17)</f>
        <v>4477215</v>
      </c>
      <c r="D19" s="142">
        <f>C19*1000/L19</f>
        <v>830.44121075741612</v>
      </c>
      <c r="E19" s="143">
        <f>D19/D$19</f>
        <v>1</v>
      </c>
      <c r="F19" s="144"/>
      <c r="G19" s="142">
        <f>SUM(G7:G17)</f>
        <v>-2.9285729397088289E-10</v>
      </c>
      <c r="H19" s="142">
        <f>SUM(H7:H18)</f>
        <v>4477215</v>
      </c>
      <c r="I19" s="145">
        <f>H19*1000/L19</f>
        <v>830.44121075741612</v>
      </c>
      <c r="J19" s="143">
        <f>I19/I$19</f>
        <v>1</v>
      </c>
      <c r="K19" s="146">
        <f>SUM(K7:K17)</f>
        <v>-5.9117155615240335E-11</v>
      </c>
      <c r="L19" s="31">
        <f>SUM(L7:L17)</f>
        <v>5391369</v>
      </c>
      <c r="N19" s="161">
        <f>(C19-Q19)/Q19</f>
        <v>-1.3458581572723142E-2</v>
      </c>
      <c r="O19" s="161">
        <f>(D19-R19)/R19</f>
        <v>-3.0168330152897946E-3</v>
      </c>
      <c r="Q19" s="32">
        <f>SUM(Q7:Q18)</f>
        <v>4538294</v>
      </c>
      <c r="R19" s="33">
        <v>832.95409416892574</v>
      </c>
      <c r="S19" s="40"/>
      <c r="T19" s="39"/>
    </row>
    <row r="20" spans="1:20">
      <c r="A20" s="15"/>
      <c r="B20" s="15"/>
      <c r="C20" s="15"/>
      <c r="D20" s="15"/>
      <c r="E20" s="15"/>
      <c r="S20" s="13"/>
      <c r="T20" s="13"/>
    </row>
    <row r="21" spans="1:20">
      <c r="A21" s="151" t="s">
        <v>429</v>
      </c>
      <c r="B21" s="152" t="str">
        <f>komm!C367</f>
        <v>Utbetales/trekkes ved 4. termin rammetilskudd i april.</v>
      </c>
      <c r="C21" s="153"/>
      <c r="D21" s="153"/>
      <c r="E21" s="153"/>
      <c r="O21" s="162">
        <f>N19-O19</f>
        <v>-1.0441748557433347E-2</v>
      </c>
      <c r="Q21" s="117"/>
      <c r="S21" s="13"/>
      <c r="T21" s="13"/>
    </row>
    <row r="22" spans="1:20">
      <c r="S22" s="13"/>
      <c r="T22" s="13"/>
    </row>
    <row r="23" spans="1:20">
      <c r="S23" s="13"/>
      <c r="T23" s="13"/>
    </row>
    <row r="24" spans="1:20">
      <c r="S24" s="13"/>
      <c r="T24" s="13"/>
    </row>
  </sheetData>
  <mergeCells count="14">
    <mergeCell ref="Q2:R2"/>
    <mergeCell ref="S2:T2"/>
    <mergeCell ref="C3:D3"/>
    <mergeCell ref="H3:I3"/>
    <mergeCell ref="Q3:R3"/>
    <mergeCell ref="S3:T3"/>
    <mergeCell ref="C1:E1"/>
    <mergeCell ref="F1:G1"/>
    <mergeCell ref="H1:J1"/>
    <mergeCell ref="N1:O1"/>
    <mergeCell ref="C2:E2"/>
    <mergeCell ref="F2:G2"/>
    <mergeCell ref="H2:J2"/>
    <mergeCell ref="N2:O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AB731D-BFF1-46DE-95F0-186DFB26424E}">
  <dimension ref="A1:N61"/>
  <sheetViews>
    <sheetView workbookViewId="0">
      <selection activeCell="E10" sqref="E10"/>
    </sheetView>
  </sheetViews>
  <sheetFormatPr baseColWidth="10" defaultRowHeight="15"/>
  <cols>
    <col min="1" max="1" width="18.5703125" customWidth="1"/>
    <col min="2" max="3" width="11.5703125" bestFit="1" customWidth="1"/>
    <col min="4" max="4" width="11.7109375" bestFit="1" customWidth="1"/>
    <col min="5" max="5" width="12.5703125" bestFit="1" customWidth="1"/>
    <col min="6" max="9" width="11.5703125" bestFit="1" customWidth="1"/>
    <col min="10" max="10" width="12.7109375" customWidth="1"/>
    <col min="11" max="12" width="14.7109375" customWidth="1"/>
    <col min="13" max="13" width="11.5703125" bestFit="1" customWidth="1"/>
  </cols>
  <sheetData>
    <row r="1" spans="1:14">
      <c r="A1" s="42" t="s">
        <v>406</v>
      </c>
      <c r="B1" s="258" t="s">
        <v>407</v>
      </c>
      <c r="C1" s="258"/>
      <c r="D1" s="258"/>
      <c r="E1" s="43"/>
      <c r="F1" s="258" t="s">
        <v>408</v>
      </c>
      <c r="G1" s="258"/>
      <c r="H1" s="258"/>
      <c r="I1" s="43"/>
      <c r="J1" s="258" t="s">
        <v>409</v>
      </c>
      <c r="K1" s="258"/>
      <c r="L1" s="258"/>
    </row>
    <row r="2" spans="1:14">
      <c r="A2" s="44"/>
      <c r="B2" s="45">
        <v>2019</v>
      </c>
      <c r="C2" s="45">
        <v>2020</v>
      </c>
      <c r="D2" s="45">
        <v>2021</v>
      </c>
      <c r="E2" s="45"/>
      <c r="F2" s="45">
        <f>B2</f>
        <v>2019</v>
      </c>
      <c r="G2" s="45">
        <f>C2</f>
        <v>2020</v>
      </c>
      <c r="H2" s="45">
        <f>D2</f>
        <v>2021</v>
      </c>
      <c r="I2" s="45"/>
      <c r="J2" s="45">
        <f>F2</f>
        <v>2019</v>
      </c>
      <c r="K2" s="45">
        <f>G2</f>
        <v>2020</v>
      </c>
      <c r="L2" s="45">
        <f>H2</f>
        <v>2021</v>
      </c>
    </row>
    <row r="3" spans="1:14">
      <c r="A3" s="11" t="s">
        <v>393</v>
      </c>
      <c r="B3" s="71">
        <v>20271993</v>
      </c>
      <c r="C3" s="72">
        <v>20895278</v>
      </c>
      <c r="D3" s="72">
        <v>21035195</v>
      </c>
      <c r="E3" s="11"/>
      <c r="F3" s="73">
        <v>4221785</v>
      </c>
      <c r="G3" s="72">
        <v>4333234</v>
      </c>
      <c r="H3" s="149">
        <v>4256424</v>
      </c>
      <c r="I3" s="11"/>
      <c r="J3" s="11">
        <f t="shared" ref="J3:L15" si="0">B3+F3</f>
        <v>24493778</v>
      </c>
      <c r="K3" s="11">
        <f t="shared" si="0"/>
        <v>25228512</v>
      </c>
      <c r="L3" s="11">
        <f t="shared" si="0"/>
        <v>25291619</v>
      </c>
      <c r="M3" s="74"/>
    </row>
    <row r="4" spans="1:14">
      <c r="A4" s="11" t="s">
        <v>410</v>
      </c>
      <c r="B4" s="71">
        <v>21402754</v>
      </c>
      <c r="C4" s="71">
        <v>21969380</v>
      </c>
      <c r="D4" s="156">
        <v>22196274</v>
      </c>
      <c r="E4" s="11"/>
      <c r="F4" s="76">
        <v>4438156</v>
      </c>
      <c r="G4" s="76">
        <v>4538293</v>
      </c>
      <c r="H4" s="230">
        <v>4477215</v>
      </c>
      <c r="I4" s="11"/>
      <c r="J4" s="11">
        <f t="shared" si="0"/>
        <v>25840910</v>
      </c>
      <c r="K4" s="11">
        <f t="shared" si="0"/>
        <v>26507673</v>
      </c>
      <c r="L4" s="11">
        <f t="shared" si="0"/>
        <v>26673489</v>
      </c>
      <c r="M4" s="74"/>
    </row>
    <row r="5" spans="1:14">
      <c r="A5" s="11" t="s">
        <v>411</v>
      </c>
      <c r="B5" s="71">
        <v>48737223</v>
      </c>
      <c r="C5" s="78">
        <v>49516015</v>
      </c>
      <c r="D5" s="159"/>
      <c r="E5" s="11"/>
      <c r="F5" s="76">
        <v>10100968</v>
      </c>
      <c r="G5" s="79">
        <v>10251816</v>
      </c>
      <c r="H5" s="158"/>
      <c r="I5" s="11"/>
      <c r="J5" s="11">
        <f t="shared" si="0"/>
        <v>58838191</v>
      </c>
      <c r="K5" s="11">
        <f t="shared" si="0"/>
        <v>59767831</v>
      </c>
      <c r="L5" s="80">
        <f t="shared" si="0"/>
        <v>0</v>
      </c>
      <c r="M5" s="74"/>
    </row>
    <row r="6" spans="1:14">
      <c r="A6" s="11" t="s">
        <v>412</v>
      </c>
      <c r="B6" s="81">
        <v>50342453</v>
      </c>
      <c r="C6" s="82">
        <v>50925564</v>
      </c>
      <c r="D6" s="164"/>
      <c r="E6" s="11"/>
      <c r="F6" s="76">
        <v>10420229</v>
      </c>
      <c r="G6" s="82">
        <v>10525519</v>
      </c>
      <c r="H6" s="163"/>
      <c r="I6" s="11"/>
      <c r="J6" s="11">
        <f t="shared" si="0"/>
        <v>60762682</v>
      </c>
      <c r="K6" s="11">
        <f t="shared" si="0"/>
        <v>61451083</v>
      </c>
      <c r="L6" s="80">
        <f t="shared" si="0"/>
        <v>0</v>
      </c>
      <c r="M6" s="74"/>
    </row>
    <row r="7" spans="1:14">
      <c r="A7" s="11" t="s">
        <v>413</v>
      </c>
      <c r="B7" s="81">
        <v>81779766</v>
      </c>
      <c r="C7" s="81">
        <v>78894813</v>
      </c>
      <c r="D7" s="83"/>
      <c r="E7" s="11"/>
      <c r="F7" s="76">
        <v>16924243</v>
      </c>
      <c r="G7" s="76">
        <v>16042280</v>
      </c>
      <c r="H7" s="77"/>
      <c r="I7" s="11"/>
      <c r="J7" s="11">
        <f t="shared" si="0"/>
        <v>98704009</v>
      </c>
      <c r="K7" s="11">
        <f t="shared" si="0"/>
        <v>94937093</v>
      </c>
      <c r="L7" s="80">
        <f t="shared" si="0"/>
        <v>0</v>
      </c>
      <c r="M7" s="74"/>
    </row>
    <row r="8" spans="1:14">
      <c r="A8" s="11" t="s">
        <v>414</v>
      </c>
      <c r="B8" s="71">
        <v>82657070</v>
      </c>
      <c r="C8" s="71">
        <v>80756707</v>
      </c>
      <c r="D8" s="75"/>
      <c r="E8" s="11"/>
      <c r="F8" s="76">
        <v>17106488</v>
      </c>
      <c r="G8" s="76">
        <v>16422853</v>
      </c>
      <c r="H8" s="77"/>
      <c r="I8" s="11"/>
      <c r="J8" s="11">
        <f t="shared" si="0"/>
        <v>99763558</v>
      </c>
      <c r="K8" s="11">
        <f t="shared" si="0"/>
        <v>97179560</v>
      </c>
      <c r="L8" s="80">
        <f t="shared" si="0"/>
        <v>0</v>
      </c>
      <c r="M8" s="74"/>
    </row>
    <row r="9" spans="1:14">
      <c r="A9" s="11" t="s">
        <v>415</v>
      </c>
      <c r="B9" s="71">
        <v>101394190</v>
      </c>
      <c r="C9" s="71">
        <v>101810468</v>
      </c>
      <c r="D9" s="75"/>
      <c r="E9" s="11"/>
      <c r="F9" s="76">
        <v>20994769</v>
      </c>
      <c r="G9" s="71">
        <v>20681027</v>
      </c>
      <c r="H9" s="75"/>
      <c r="I9" s="11"/>
      <c r="J9" s="11">
        <f t="shared" si="0"/>
        <v>122388959</v>
      </c>
      <c r="K9" s="11">
        <f t="shared" si="0"/>
        <v>122491495</v>
      </c>
      <c r="L9" s="80">
        <f t="shared" si="0"/>
        <v>0</v>
      </c>
      <c r="M9" s="74"/>
    </row>
    <row r="10" spans="1:14">
      <c r="A10" s="11" t="s">
        <v>416</v>
      </c>
      <c r="B10" s="71">
        <v>103223757</v>
      </c>
      <c r="C10" s="71">
        <v>103805940</v>
      </c>
      <c r="D10" s="75"/>
      <c r="E10" s="11"/>
      <c r="F10" s="71">
        <v>21373193</v>
      </c>
      <c r="G10" s="71">
        <v>21089756</v>
      </c>
      <c r="H10" s="75"/>
      <c r="I10" s="11"/>
      <c r="J10" s="11">
        <f t="shared" si="0"/>
        <v>124596950</v>
      </c>
      <c r="K10" s="11">
        <f t="shared" si="0"/>
        <v>124895696</v>
      </c>
      <c r="L10" s="11">
        <f t="shared" si="0"/>
        <v>0</v>
      </c>
      <c r="M10" s="74"/>
    </row>
    <row r="11" spans="1:14">
      <c r="A11" s="11" t="s">
        <v>417</v>
      </c>
      <c r="B11" s="71">
        <v>132960286</v>
      </c>
      <c r="C11" s="71">
        <v>132835039</v>
      </c>
      <c r="D11" s="75"/>
      <c r="E11" s="11"/>
      <c r="F11" s="84">
        <v>27533397</v>
      </c>
      <c r="G11" s="71">
        <v>26965786</v>
      </c>
      <c r="H11" s="75"/>
      <c r="I11" s="11"/>
      <c r="J11" s="11">
        <f t="shared" si="0"/>
        <v>160493683</v>
      </c>
      <c r="K11" s="11">
        <f t="shared" si="0"/>
        <v>159800825</v>
      </c>
      <c r="L11" s="11">
        <f t="shared" si="0"/>
        <v>0</v>
      </c>
      <c r="M11" s="74"/>
    </row>
    <row r="12" spans="1:14" ht="15.75" thickBot="1">
      <c r="A12" s="11" t="s">
        <v>418</v>
      </c>
      <c r="B12" s="85">
        <v>134624617</v>
      </c>
      <c r="C12" s="71">
        <v>134729423</v>
      </c>
      <c r="D12" s="75"/>
      <c r="E12" s="11"/>
      <c r="F12" s="85">
        <v>27888268</v>
      </c>
      <c r="G12" s="86">
        <v>27353442</v>
      </c>
      <c r="H12" s="77"/>
      <c r="I12" s="11"/>
      <c r="J12" s="11">
        <f t="shared" si="0"/>
        <v>162512885</v>
      </c>
      <c r="K12" s="11">
        <f t="shared" si="0"/>
        <v>162082865</v>
      </c>
      <c r="L12" s="11">
        <f t="shared" si="0"/>
        <v>0</v>
      </c>
      <c r="M12" s="74"/>
    </row>
    <row r="13" spans="1:14">
      <c r="A13" s="11" t="s">
        <v>419</v>
      </c>
      <c r="B13" s="71">
        <v>168773287</v>
      </c>
      <c r="C13" s="71">
        <v>167283488</v>
      </c>
      <c r="D13" s="75"/>
      <c r="E13" s="87" t="s">
        <v>22</v>
      </c>
      <c r="F13" s="86">
        <v>34866802</v>
      </c>
      <c r="G13" s="88">
        <v>33998418</v>
      </c>
      <c r="H13" s="89"/>
      <c r="I13" s="87" t="s">
        <v>22</v>
      </c>
      <c r="J13" s="11">
        <f t="shared" si="0"/>
        <v>203640089</v>
      </c>
      <c r="K13" s="11">
        <f t="shared" si="0"/>
        <v>201281906</v>
      </c>
      <c r="L13" s="80">
        <f t="shared" si="0"/>
        <v>0</v>
      </c>
      <c r="M13" s="90"/>
      <c r="N13" s="46"/>
    </row>
    <row r="14" spans="1:14">
      <c r="A14" s="91" t="s">
        <v>420</v>
      </c>
      <c r="B14" s="92">
        <v>170121597</v>
      </c>
      <c r="C14" s="92">
        <v>168892423</v>
      </c>
      <c r="D14" s="93"/>
      <c r="E14" s="94">
        <f>D14*1000/$N$15</f>
        <v>0</v>
      </c>
      <c r="F14" s="92">
        <v>35141606</v>
      </c>
      <c r="G14" s="92">
        <v>34321141</v>
      </c>
      <c r="H14" s="93"/>
      <c r="I14" s="94">
        <f>H14*1000/$N$15</f>
        <v>0</v>
      </c>
      <c r="J14" s="91">
        <f t="shared" si="0"/>
        <v>205263203</v>
      </c>
      <c r="K14" s="91">
        <f t="shared" si="0"/>
        <v>203213564</v>
      </c>
      <c r="L14" s="95">
        <f>D14+H14</f>
        <v>0</v>
      </c>
      <c r="M14" s="74"/>
      <c r="N14" s="70" t="s">
        <v>436</v>
      </c>
    </row>
    <row r="15" spans="1:14">
      <c r="A15" s="106" t="s">
        <v>425</v>
      </c>
      <c r="B15" s="103"/>
      <c r="C15" s="103"/>
      <c r="D15" s="107">
        <v>180635000</v>
      </c>
      <c r="E15" s="108">
        <f>D15*1000/$N$15</f>
        <v>33504.477248728479</v>
      </c>
      <c r="F15" s="103"/>
      <c r="G15" s="103"/>
      <c r="H15" s="109">
        <v>37500000</v>
      </c>
      <c r="I15" s="108">
        <f>H15*1000/$N$15</f>
        <v>6955.5617506425551</v>
      </c>
      <c r="J15" s="103"/>
      <c r="K15" s="103"/>
      <c r="L15" s="110">
        <f t="shared" si="0"/>
        <v>218135000</v>
      </c>
      <c r="M15" s="96"/>
      <c r="N15" s="150">
        <v>5391369</v>
      </c>
    </row>
    <row r="16" spans="1:14">
      <c r="A16" s="11" t="s">
        <v>441</v>
      </c>
      <c r="B16" s="11"/>
      <c r="C16" s="111"/>
      <c r="D16" s="103"/>
      <c r="E16" s="108">
        <f>D16*1000/$N$15</f>
        <v>0</v>
      </c>
      <c r="F16" s="11"/>
      <c r="G16" s="111"/>
      <c r="H16" s="103"/>
      <c r="I16" s="108">
        <f>H16*1000/$N$15</f>
        <v>0</v>
      </c>
      <c r="J16" s="112"/>
      <c r="K16" s="111"/>
      <c r="L16" s="103">
        <f>D16+H16</f>
        <v>0</v>
      </c>
      <c r="M16" s="97"/>
      <c r="N16" s="24"/>
    </row>
    <row r="17" spans="1:14" ht="15.75" thickBot="1">
      <c r="A17" s="106" t="s">
        <v>442</v>
      </c>
      <c r="B17" s="113"/>
      <c r="C17" s="111"/>
      <c r="D17" s="114"/>
      <c r="E17" s="115">
        <f>D17*1000/$N$15</f>
        <v>0</v>
      </c>
      <c r="F17" s="113"/>
      <c r="G17" s="111"/>
      <c r="H17" s="103"/>
      <c r="I17" s="115">
        <f>H17*1000/$N$15</f>
        <v>0</v>
      </c>
      <c r="J17" s="112"/>
      <c r="K17" s="111"/>
      <c r="L17" s="103">
        <f>D17+H17</f>
        <v>0</v>
      </c>
      <c r="M17" s="97"/>
      <c r="N17" s="24"/>
    </row>
    <row r="18" spans="1:14">
      <c r="A18" s="49"/>
      <c r="B18" s="24"/>
      <c r="C18" s="50"/>
      <c r="D18" s="51"/>
      <c r="E18" s="48"/>
      <c r="F18" s="24"/>
      <c r="G18" s="50"/>
      <c r="H18" s="51"/>
      <c r="I18" s="48"/>
      <c r="J18" s="24"/>
      <c r="K18" s="50"/>
      <c r="L18" s="52"/>
      <c r="M18" s="28"/>
      <c r="N18" s="24"/>
    </row>
    <row r="19" spans="1:14">
      <c r="A19" s="49"/>
      <c r="B19" s="24"/>
      <c r="C19" s="50"/>
      <c r="D19" s="51"/>
      <c r="E19" s="48"/>
      <c r="F19" s="24"/>
      <c r="G19" s="50"/>
      <c r="H19" s="51"/>
      <c r="I19" s="48"/>
      <c r="J19" s="24"/>
      <c r="K19" s="50"/>
      <c r="L19" s="52"/>
      <c r="M19" s="53"/>
      <c r="N19" s="24"/>
    </row>
    <row r="20" spans="1:14">
      <c r="A20" s="49"/>
      <c r="B20" s="24"/>
      <c r="C20" s="50"/>
      <c r="D20" s="51"/>
      <c r="E20" s="48"/>
      <c r="F20" s="24"/>
      <c r="G20" s="50"/>
      <c r="H20" s="51"/>
      <c r="I20" s="48"/>
      <c r="J20" s="24"/>
      <c r="K20" s="50"/>
      <c r="L20" s="52"/>
      <c r="M20" s="28"/>
      <c r="N20" s="24"/>
    </row>
    <row r="21" spans="1:14">
      <c r="A21" s="98" t="s">
        <v>421</v>
      </c>
      <c r="B21" s="259" t="s">
        <v>407</v>
      </c>
      <c r="C21" s="259"/>
      <c r="D21" s="259"/>
      <c r="E21" s="99"/>
      <c r="F21" s="259" t="s">
        <v>408</v>
      </c>
      <c r="G21" s="259"/>
      <c r="H21" s="259"/>
      <c r="I21" s="99"/>
      <c r="J21" s="259" t="s">
        <v>409</v>
      </c>
      <c r="K21" s="259"/>
      <c r="L21" s="259"/>
    </row>
    <row r="22" spans="1:14">
      <c r="A22" s="100" t="s">
        <v>422</v>
      </c>
      <c r="B22" s="101">
        <f>B2</f>
        <v>2019</v>
      </c>
      <c r="C22" s="101">
        <f t="shared" ref="C22:L22" si="1">C2</f>
        <v>2020</v>
      </c>
      <c r="D22" s="101">
        <v>2021</v>
      </c>
      <c r="E22" s="101"/>
      <c r="F22" s="101">
        <f t="shared" si="1"/>
        <v>2019</v>
      </c>
      <c r="G22" s="101">
        <f t="shared" si="1"/>
        <v>2020</v>
      </c>
      <c r="H22" s="101">
        <f t="shared" si="1"/>
        <v>2021</v>
      </c>
      <c r="I22" s="101"/>
      <c r="J22" s="101">
        <f t="shared" si="1"/>
        <v>2019</v>
      </c>
      <c r="K22" s="101">
        <f t="shared" si="1"/>
        <v>2020</v>
      </c>
      <c r="L22" s="101">
        <f t="shared" si="1"/>
        <v>2021</v>
      </c>
    </row>
    <row r="23" spans="1:14">
      <c r="A23" s="11" t="s">
        <v>393</v>
      </c>
      <c r="B23" s="102">
        <v>4.9103484239644855E-2</v>
      </c>
      <c r="C23" s="102">
        <f>(C3-B3)/B3</f>
        <v>3.0746113615962672E-2</v>
      </c>
      <c r="D23" s="102">
        <f>(D3-C3)/C3</f>
        <v>6.6961061728874824E-3</v>
      </c>
      <c r="E23" s="11"/>
      <c r="F23" s="102">
        <v>4.1320075431998185E-2</v>
      </c>
      <c r="G23" s="102">
        <f>(G3-F3)/F3</f>
        <v>2.6398549428736897E-2</v>
      </c>
      <c r="H23" s="102">
        <f>(H3-G3)/G3</f>
        <v>-1.7725790945053971E-2</v>
      </c>
      <c r="I23" s="11"/>
      <c r="J23" s="102">
        <v>4.7748577618323636E-2</v>
      </c>
      <c r="K23" s="102">
        <f>(K3-J3)/J3</f>
        <v>2.9996760810031022E-2</v>
      </c>
      <c r="L23" s="102">
        <f>(L3-K3)/K3</f>
        <v>2.501415858374842E-3</v>
      </c>
      <c r="N23" s="55"/>
    </row>
    <row r="24" spans="1:14">
      <c r="A24" s="11" t="s">
        <v>410</v>
      </c>
      <c r="B24" s="102">
        <v>4.5865236941296537E-2</v>
      </c>
      <c r="C24" s="102">
        <f t="shared" ref="C24:C34" si="2">(C4-B4)/B4</f>
        <v>2.6474443429102629E-2</v>
      </c>
      <c r="D24" s="102">
        <f>(D4-C4)/C4</f>
        <v>1.0327737969847123E-2</v>
      </c>
      <c r="E24" s="11"/>
      <c r="F24" s="102">
        <v>3.8524943327311094E-2</v>
      </c>
      <c r="G24" s="102">
        <f t="shared" ref="G24:G34" si="3">(G4-F4)/F4</f>
        <v>2.2562749033607651E-2</v>
      </c>
      <c r="H24" s="102">
        <f>(H4-G4)/G4</f>
        <v>-1.3458364191117674E-2</v>
      </c>
      <c r="I24" s="11"/>
      <c r="J24" s="102">
        <v>4.4592352899124013E-2</v>
      </c>
      <c r="K24" s="102">
        <f t="shared" ref="K24:K34" si="4">(K4-J4)/J4</f>
        <v>2.5802612988474478E-2</v>
      </c>
      <c r="L24" s="102">
        <f>(L4-K4)/K4</f>
        <v>6.2553963148707925E-3</v>
      </c>
      <c r="N24" s="55"/>
    </row>
    <row r="25" spans="1:14">
      <c r="A25" s="11" t="s">
        <v>411</v>
      </c>
      <c r="B25" s="102">
        <v>3.9248145295024808E-2</v>
      </c>
      <c r="C25" s="102">
        <f t="shared" si="2"/>
        <v>1.5979408592894182E-2</v>
      </c>
      <c r="D25" s="102"/>
      <c r="E25" s="11"/>
      <c r="F25" s="102">
        <v>3.3206145517100619E-2</v>
      </c>
      <c r="G25" s="102">
        <f t="shared" si="3"/>
        <v>1.4934014244971374E-2</v>
      </c>
      <c r="H25" s="102"/>
      <c r="I25" s="11"/>
      <c r="J25" s="102">
        <v>3.8202237664901717E-2</v>
      </c>
      <c r="K25" s="102">
        <f t="shared" si="4"/>
        <v>1.579994191187829E-2</v>
      </c>
      <c r="L25" s="102"/>
      <c r="N25" s="55"/>
    </row>
    <row r="26" spans="1:14">
      <c r="A26" s="11" t="s">
        <v>412</v>
      </c>
      <c r="B26" s="102">
        <v>4.6107293275969206E-2</v>
      </c>
      <c r="C26" s="102">
        <f t="shared" si="2"/>
        <v>1.1582888104399681E-2</v>
      </c>
      <c r="D26" s="102"/>
      <c r="E26" s="11"/>
      <c r="F26" s="102">
        <v>4.012973357675334E-2</v>
      </c>
      <c r="G26" s="102">
        <f t="shared" si="3"/>
        <v>1.0104384462184084E-2</v>
      </c>
      <c r="H26" s="102"/>
      <c r="I26" s="11"/>
      <c r="J26" s="102">
        <v>4.507412779319607E-2</v>
      </c>
      <c r="K26" s="102">
        <f t="shared" si="4"/>
        <v>1.1329338622676334E-2</v>
      </c>
      <c r="L26" s="102"/>
      <c r="N26" s="55"/>
    </row>
    <row r="27" spans="1:14">
      <c r="A27" s="11" t="s">
        <v>413</v>
      </c>
      <c r="B27" s="102">
        <v>3.9351978070671333E-2</v>
      </c>
      <c r="C27" s="102">
        <f t="shared" si="2"/>
        <v>-3.5277100205936024E-2</v>
      </c>
      <c r="D27" s="120"/>
      <c r="E27" s="11"/>
      <c r="F27" s="102">
        <v>3.339628059778383E-2</v>
      </c>
      <c r="G27" s="102">
        <f t="shared" si="3"/>
        <v>-5.2112404672988916E-2</v>
      </c>
      <c r="H27" s="120"/>
      <c r="I27" s="11"/>
      <c r="J27" s="102">
        <v>3.8322574485050213E-2</v>
      </c>
      <c r="K27" s="102">
        <f t="shared" si="4"/>
        <v>-3.8163758880351048E-2</v>
      </c>
      <c r="L27" s="102"/>
      <c r="N27" s="55"/>
    </row>
    <row r="28" spans="1:14">
      <c r="A28" s="11" t="s">
        <v>414</v>
      </c>
      <c r="B28" s="102">
        <v>3.7824573782937063E-2</v>
      </c>
      <c r="C28" s="102">
        <f t="shared" si="2"/>
        <v>-2.2990931084298054E-2</v>
      </c>
      <c r="D28" s="120"/>
      <c r="E28" s="11"/>
      <c r="F28" s="102">
        <v>3.1675999172740228E-2</v>
      </c>
      <c r="G28" s="102">
        <f t="shared" si="3"/>
        <v>-3.9963492214182127E-2</v>
      </c>
      <c r="H28" s="120"/>
      <c r="I28" s="11"/>
      <c r="J28" s="102">
        <v>3.6761625119360992E-2</v>
      </c>
      <c r="K28" s="102">
        <f t="shared" si="4"/>
        <v>-2.5901221365821778E-2</v>
      </c>
      <c r="L28" s="102"/>
      <c r="N28" s="55"/>
    </row>
    <row r="29" spans="1:14">
      <c r="A29" s="11" t="s">
        <v>415</v>
      </c>
      <c r="B29" s="102">
        <v>4.0255859949535996E-2</v>
      </c>
      <c r="C29" s="102">
        <f t="shared" si="2"/>
        <v>4.1055409585105422E-3</v>
      </c>
      <c r="D29" s="120"/>
      <c r="E29" s="11"/>
      <c r="F29" s="102">
        <v>3.4325777095012035E-2</v>
      </c>
      <c r="G29" s="102">
        <f t="shared" si="3"/>
        <v>-1.4943817671916276E-2</v>
      </c>
      <c r="H29" s="120"/>
      <c r="I29" s="11"/>
      <c r="J29" s="102">
        <v>3.9230438036182237E-2</v>
      </c>
      <c r="K29" s="102">
        <f t="shared" si="4"/>
        <v>8.3778799033661197E-4</v>
      </c>
      <c r="L29" s="102"/>
      <c r="N29" s="55"/>
    </row>
    <row r="30" spans="1:14">
      <c r="A30" s="11" t="s">
        <v>416</v>
      </c>
      <c r="B30" s="102">
        <v>3.2705689682058718E-2</v>
      </c>
      <c r="C30" s="102">
        <f t="shared" si="2"/>
        <v>5.640009789606863E-3</v>
      </c>
      <c r="D30" s="120"/>
      <c r="E30" s="11"/>
      <c r="F30" s="102">
        <v>2.679858750973331E-2</v>
      </c>
      <c r="G30" s="102">
        <f t="shared" si="3"/>
        <v>-1.3261331612922787E-2</v>
      </c>
      <c r="H30" s="120"/>
      <c r="I30" s="11"/>
      <c r="J30" s="102">
        <v>3.1684219769647567E-2</v>
      </c>
      <c r="K30" s="102">
        <f t="shared" si="4"/>
        <v>2.3976991411105968E-3</v>
      </c>
      <c r="L30" s="102"/>
      <c r="N30" s="55"/>
    </row>
    <row r="31" spans="1:14">
      <c r="A31" s="11" t="s">
        <v>417</v>
      </c>
      <c r="B31" s="102">
        <v>3.8289238094520478E-2</v>
      </c>
      <c r="C31" s="102">
        <f t="shared" si="2"/>
        <v>-9.4198804596434154E-4</v>
      </c>
      <c r="D31" s="120"/>
      <c r="E31" s="11"/>
      <c r="F31" s="102">
        <v>3.239649424523465E-2</v>
      </c>
      <c r="G31" s="102">
        <f t="shared" si="3"/>
        <v>-2.0615363952366648E-2</v>
      </c>
      <c r="H31" s="120"/>
      <c r="I31" s="11"/>
      <c r="J31" s="102">
        <v>3.7270239601218141E-2</v>
      </c>
      <c r="K31" s="102">
        <f t="shared" si="4"/>
        <v>-4.3170421853924307E-3</v>
      </c>
      <c r="L31" s="102"/>
      <c r="N31" s="55"/>
    </row>
    <row r="32" spans="1:14">
      <c r="A32" s="11" t="s">
        <v>418</v>
      </c>
      <c r="B32" s="102">
        <v>4.5742049579744731E-2</v>
      </c>
      <c r="C32" s="102">
        <f t="shared" si="2"/>
        <v>7.7850546456893538E-4</v>
      </c>
      <c r="D32" s="120"/>
      <c r="E32" s="11"/>
      <c r="F32" s="102">
        <v>3.9742970451783502E-2</v>
      </c>
      <c r="G32" s="102">
        <f t="shared" si="3"/>
        <v>-1.9177454835129955E-2</v>
      </c>
      <c r="H32" s="120"/>
      <c r="I32" s="11"/>
      <c r="J32" s="102">
        <v>4.4704568292644256E-2</v>
      </c>
      <c r="K32" s="102">
        <f t="shared" si="4"/>
        <v>-2.646067110309438E-3</v>
      </c>
      <c r="L32" s="102"/>
      <c r="N32" s="55"/>
    </row>
    <row r="33" spans="1:14">
      <c r="A33" s="11" t="s">
        <v>419</v>
      </c>
      <c r="B33" s="102">
        <v>3.8921751244789651E-2</v>
      </c>
      <c r="C33" s="102">
        <f t="shared" si="2"/>
        <v>-8.8272203882596659E-3</v>
      </c>
      <c r="D33" s="120"/>
      <c r="E33" s="103"/>
      <c r="F33" s="104">
        <v>3.5032410505661492E-2</v>
      </c>
      <c r="G33" s="102">
        <f t="shared" si="3"/>
        <v>-2.4905754189902474E-2</v>
      </c>
      <c r="H33" s="102"/>
      <c r="I33" s="103"/>
      <c r="J33" s="104">
        <v>3.8255834704755347E-2</v>
      </c>
      <c r="K33" s="102">
        <f t="shared" si="4"/>
        <v>-1.1580151096869733E-2</v>
      </c>
      <c r="L33" s="102"/>
      <c r="N33" s="55"/>
    </row>
    <row r="34" spans="1:14">
      <c r="A34" s="91" t="s">
        <v>420</v>
      </c>
      <c r="B34" s="105">
        <v>3.800896552084413E-2</v>
      </c>
      <c r="C34" s="105">
        <f t="shared" si="2"/>
        <v>-7.2252672304739772E-3</v>
      </c>
      <c r="D34" s="121"/>
      <c r="E34" s="91"/>
      <c r="F34" s="105">
        <v>3.4093783432044202E-2</v>
      </c>
      <c r="G34" s="105">
        <f t="shared" si="3"/>
        <v>-2.3347396245920006E-2</v>
      </c>
      <c r="H34" s="105"/>
      <c r="I34" s="91"/>
      <c r="J34" s="105">
        <v>3.73386432072043E-2</v>
      </c>
      <c r="K34" s="105">
        <f t="shared" si="4"/>
        <v>-9.985418574999046E-3</v>
      </c>
      <c r="L34" s="105"/>
      <c r="N34" s="55"/>
    </row>
    <row r="35" spans="1:14">
      <c r="A35" s="106" t="str">
        <f>A15</f>
        <v>Anslag NB2021</v>
      </c>
      <c r="B35" s="74"/>
      <c r="C35" s="74"/>
      <c r="D35" s="102">
        <f>(D15-C$14)/C$14</f>
        <v>6.9526961549956565E-2</v>
      </c>
      <c r="E35" s="74"/>
      <c r="F35" s="74"/>
      <c r="G35" s="74"/>
      <c r="H35" s="102">
        <f>(H15-G$14)/G$14</f>
        <v>9.2621017465590663E-2</v>
      </c>
      <c r="I35" s="74"/>
      <c r="J35" s="74"/>
      <c r="K35" s="74"/>
      <c r="L35" s="102">
        <f>(L15-K$14)/K$14</f>
        <v>7.3427362358548076E-2</v>
      </c>
    </row>
    <row r="36" spans="1:14">
      <c r="A36" s="11" t="str">
        <f>A16</f>
        <v>Anslag RNB2021</v>
      </c>
      <c r="B36" s="74"/>
      <c r="C36" s="74"/>
      <c r="D36" s="102"/>
      <c r="E36" s="74"/>
      <c r="F36" s="74"/>
      <c r="G36" s="74"/>
      <c r="H36" s="102"/>
      <c r="I36" s="74"/>
      <c r="J36" s="74"/>
      <c r="K36" s="74"/>
      <c r="L36" s="102"/>
    </row>
    <row r="37" spans="1:14">
      <c r="A37" s="11" t="str">
        <f>A17</f>
        <v>Anslag NB2022</v>
      </c>
      <c r="B37" s="74"/>
      <c r="C37" s="74"/>
      <c r="D37" s="102"/>
      <c r="E37" s="74"/>
      <c r="F37" s="74"/>
      <c r="G37" s="74"/>
      <c r="H37" s="102"/>
      <c r="I37" s="74"/>
      <c r="J37" s="74"/>
      <c r="K37" s="74"/>
      <c r="L37" s="102"/>
    </row>
    <row r="38" spans="1:14">
      <c r="A38" s="49"/>
      <c r="D38" s="56"/>
      <c r="G38" s="47"/>
      <c r="H38" s="56"/>
      <c r="L38" s="56"/>
    </row>
    <row r="39" spans="1:14">
      <c r="A39" s="51"/>
      <c r="B39" s="57"/>
      <c r="C39" s="57"/>
      <c r="D39" s="58"/>
      <c r="E39" s="57"/>
      <c r="F39" s="57"/>
      <c r="G39" s="57"/>
      <c r="H39" s="58"/>
      <c r="I39" s="57"/>
      <c r="J39" s="57"/>
      <c r="K39" s="57"/>
      <c r="L39" s="58"/>
    </row>
    <row r="40" spans="1:14">
      <c r="A40" s="11" t="s">
        <v>423</v>
      </c>
      <c r="B40" s="257" t="s">
        <v>407</v>
      </c>
      <c r="C40" s="257"/>
      <c r="D40" s="257"/>
      <c r="E40" s="257"/>
      <c r="F40" s="257" t="s">
        <v>408</v>
      </c>
      <c r="G40" s="257"/>
      <c r="H40" s="257"/>
      <c r="I40" s="257"/>
      <c r="J40" s="257" t="s">
        <v>409</v>
      </c>
      <c r="K40" s="257"/>
      <c r="L40" s="257"/>
      <c r="M40" s="257"/>
    </row>
    <row r="41" spans="1:14">
      <c r="A41" s="59"/>
      <c r="B41" s="60">
        <f>B22</f>
        <v>2019</v>
      </c>
      <c r="C41" s="60">
        <f>C22</f>
        <v>2020</v>
      </c>
      <c r="D41" s="60">
        <f>D22</f>
        <v>2021</v>
      </c>
      <c r="E41" s="61" t="s">
        <v>440</v>
      </c>
      <c r="F41" s="60">
        <f>F22</f>
        <v>2019</v>
      </c>
      <c r="G41" s="60">
        <f>G22</f>
        <v>2020</v>
      </c>
      <c r="H41" s="60">
        <f>H22</f>
        <v>2021</v>
      </c>
      <c r="I41" s="62" t="str">
        <f>E41</f>
        <v>endring 20-21</v>
      </c>
      <c r="J41" s="60">
        <f>J22</f>
        <v>2019</v>
      </c>
      <c r="K41" s="60">
        <f>K22</f>
        <v>2020</v>
      </c>
      <c r="L41" s="60">
        <f>L22</f>
        <v>2021</v>
      </c>
      <c r="M41" s="62" t="str">
        <f>I41</f>
        <v>endring 20-21</v>
      </c>
    </row>
    <row r="42" spans="1:14">
      <c r="A42" s="54" t="str">
        <f>A3</f>
        <v>Januar</v>
      </c>
      <c r="B42" s="54">
        <f>B3</f>
        <v>20271993</v>
      </c>
      <c r="C42" s="54">
        <f>C3</f>
        <v>20895278</v>
      </c>
      <c r="D42" s="54">
        <f>D3</f>
        <v>21035195</v>
      </c>
      <c r="E42" s="63">
        <f>(D42-C42)/C42</f>
        <v>6.6961061728874824E-3</v>
      </c>
      <c r="F42" s="54">
        <f>F3</f>
        <v>4221785</v>
      </c>
      <c r="G42" s="54">
        <f>G3</f>
        <v>4333234</v>
      </c>
      <c r="H42" s="54">
        <f>H3</f>
        <v>4256424</v>
      </c>
      <c r="I42" s="63">
        <f t="shared" ref="I42:I43" si="5">(H42-G42)/G42</f>
        <v>-1.7725790945053971E-2</v>
      </c>
      <c r="J42" s="54">
        <f t="shared" ref="J42:L54" si="6">B42+F42</f>
        <v>24493778</v>
      </c>
      <c r="K42" s="54">
        <f t="shared" si="6"/>
        <v>25228512</v>
      </c>
      <c r="L42" s="54">
        <f t="shared" si="6"/>
        <v>25291619</v>
      </c>
      <c r="M42" s="63">
        <f t="shared" ref="M42:M43" si="7">(L42-K42)/K42</f>
        <v>2.501415858374842E-3</v>
      </c>
    </row>
    <row r="43" spans="1:14">
      <c r="A43" s="64" t="str">
        <f t="shared" ref="A43:A53" si="8">A4</f>
        <v>Februar</v>
      </c>
      <c r="B43" s="64">
        <f t="shared" ref="B43:D53" si="9">B4-B3</f>
        <v>1130761</v>
      </c>
      <c r="C43" s="64">
        <f t="shared" si="9"/>
        <v>1074102</v>
      </c>
      <c r="D43" s="64">
        <f t="shared" si="9"/>
        <v>1161079</v>
      </c>
      <c r="E43" s="65">
        <f>(D43-C43)/C43</f>
        <v>8.0976480818395272E-2</v>
      </c>
      <c r="F43" s="64">
        <f t="shared" ref="F43:H53" si="10">F4-F3</f>
        <v>216371</v>
      </c>
      <c r="G43" s="64">
        <f t="shared" si="10"/>
        <v>205059</v>
      </c>
      <c r="H43" s="64">
        <f t="shared" si="10"/>
        <v>220791</v>
      </c>
      <c r="I43" s="65">
        <f t="shared" si="5"/>
        <v>7.6719383201907743E-2</v>
      </c>
      <c r="J43" s="64">
        <f t="shared" si="6"/>
        <v>1347132</v>
      </c>
      <c r="K43" s="64">
        <f t="shared" si="6"/>
        <v>1279161</v>
      </c>
      <c r="L43" s="64">
        <f t="shared" si="6"/>
        <v>1381870</v>
      </c>
      <c r="M43" s="65">
        <f t="shared" si="7"/>
        <v>8.0294036481725131E-2</v>
      </c>
    </row>
    <row r="44" spans="1:14">
      <c r="A44" s="64" t="str">
        <f t="shared" si="8"/>
        <v>Mars</v>
      </c>
      <c r="B44" s="64">
        <f t="shared" si="9"/>
        <v>27334469</v>
      </c>
      <c r="C44" s="64">
        <f t="shared" si="9"/>
        <v>27546635</v>
      </c>
      <c r="D44" s="64"/>
      <c r="E44" s="65"/>
      <c r="F44" s="64">
        <f t="shared" si="10"/>
        <v>5662812</v>
      </c>
      <c r="G44" s="64">
        <f t="shared" si="10"/>
        <v>5713523</v>
      </c>
      <c r="H44" s="64"/>
      <c r="I44" s="65"/>
      <c r="J44" s="64">
        <f t="shared" si="6"/>
        <v>32997281</v>
      </c>
      <c r="K44" s="64">
        <f t="shared" si="6"/>
        <v>33260158</v>
      </c>
      <c r="L44" s="64">
        <f t="shared" si="6"/>
        <v>0</v>
      </c>
      <c r="M44" s="65"/>
    </row>
    <row r="45" spans="1:14">
      <c r="A45" s="64" t="str">
        <f t="shared" si="8"/>
        <v>April</v>
      </c>
      <c r="B45" s="64">
        <f t="shared" si="9"/>
        <v>1605230</v>
      </c>
      <c r="C45" s="64">
        <f t="shared" si="9"/>
        <v>1409549</v>
      </c>
      <c r="D45" s="64"/>
      <c r="E45" s="65"/>
      <c r="F45" s="64">
        <f t="shared" si="10"/>
        <v>319261</v>
      </c>
      <c r="G45" s="64">
        <f t="shared" si="10"/>
        <v>273703</v>
      </c>
      <c r="H45" s="64"/>
      <c r="I45" s="65"/>
      <c r="J45" s="64">
        <f t="shared" si="6"/>
        <v>1924491</v>
      </c>
      <c r="K45" s="64">
        <f t="shared" si="6"/>
        <v>1683252</v>
      </c>
      <c r="L45" s="64">
        <f t="shared" ref="L45" si="11">D45+H45</f>
        <v>0</v>
      </c>
      <c r="M45" s="65"/>
    </row>
    <row r="46" spans="1:14">
      <c r="A46" s="64" t="str">
        <f t="shared" si="8"/>
        <v>Mai</v>
      </c>
      <c r="B46" s="64">
        <f t="shared" si="9"/>
        <v>31437313</v>
      </c>
      <c r="C46" s="64">
        <f t="shared" si="9"/>
        <v>27969249</v>
      </c>
      <c r="D46" s="64"/>
      <c r="E46" s="65"/>
      <c r="F46" s="64">
        <f t="shared" si="10"/>
        <v>6504014</v>
      </c>
      <c r="G46" s="64">
        <f t="shared" si="10"/>
        <v>5516761</v>
      </c>
      <c r="H46" s="64"/>
      <c r="I46" s="65"/>
      <c r="J46" s="64">
        <f t="shared" si="6"/>
        <v>37941327</v>
      </c>
      <c r="K46" s="64">
        <f t="shared" si="6"/>
        <v>33486010</v>
      </c>
      <c r="L46" s="64"/>
      <c r="M46" s="65"/>
    </row>
    <row r="47" spans="1:14">
      <c r="A47" s="64" t="str">
        <f t="shared" si="8"/>
        <v>Juni</v>
      </c>
      <c r="B47" s="64">
        <f t="shared" si="9"/>
        <v>877304</v>
      </c>
      <c r="C47" s="64">
        <f t="shared" si="9"/>
        <v>1861894</v>
      </c>
      <c r="D47" s="64"/>
      <c r="E47" s="65"/>
      <c r="F47" s="64">
        <f t="shared" si="10"/>
        <v>182245</v>
      </c>
      <c r="G47" s="64">
        <f t="shared" si="10"/>
        <v>380573</v>
      </c>
      <c r="H47" s="64"/>
      <c r="I47" s="65"/>
      <c r="J47" s="64">
        <f t="shared" si="6"/>
        <v>1059549</v>
      </c>
      <c r="K47" s="64">
        <f t="shared" si="6"/>
        <v>2242467</v>
      </c>
      <c r="L47" s="64"/>
      <c r="M47" s="65"/>
    </row>
    <row r="48" spans="1:14">
      <c r="A48" s="64" t="str">
        <f t="shared" si="8"/>
        <v>Juli</v>
      </c>
      <c r="B48" s="64">
        <f t="shared" si="9"/>
        <v>18737120</v>
      </c>
      <c r="C48" s="64">
        <f t="shared" si="9"/>
        <v>21053761</v>
      </c>
      <c r="D48" s="64"/>
      <c r="E48" s="65"/>
      <c r="F48" s="64">
        <f t="shared" si="10"/>
        <v>3888281</v>
      </c>
      <c r="G48" s="64">
        <f t="shared" si="10"/>
        <v>4258174</v>
      </c>
      <c r="H48" s="64"/>
      <c r="I48" s="65"/>
      <c r="J48" s="64">
        <f t="shared" si="6"/>
        <v>22625401</v>
      </c>
      <c r="K48" s="64">
        <f t="shared" si="6"/>
        <v>25311935</v>
      </c>
      <c r="L48" s="64"/>
      <c r="M48" s="65"/>
    </row>
    <row r="49" spans="1:13">
      <c r="A49" s="64" t="str">
        <f t="shared" si="8"/>
        <v>August</v>
      </c>
      <c r="B49" s="64">
        <f t="shared" si="9"/>
        <v>1829567</v>
      </c>
      <c r="C49" s="64">
        <f t="shared" si="9"/>
        <v>1995472</v>
      </c>
      <c r="D49" s="64"/>
      <c r="E49" s="65"/>
      <c r="F49" s="64">
        <f t="shared" si="10"/>
        <v>378424</v>
      </c>
      <c r="G49" s="64">
        <f t="shared" si="10"/>
        <v>408729</v>
      </c>
      <c r="H49" s="64"/>
      <c r="I49" s="65"/>
      <c r="J49" s="64">
        <f t="shared" si="6"/>
        <v>2207991</v>
      </c>
      <c r="K49" s="64">
        <f t="shared" si="6"/>
        <v>2404201</v>
      </c>
      <c r="L49" s="64"/>
      <c r="M49" s="65"/>
    </row>
    <row r="50" spans="1:13">
      <c r="A50" s="64" t="str">
        <f t="shared" si="8"/>
        <v>September</v>
      </c>
      <c r="B50" s="64">
        <f t="shared" si="9"/>
        <v>29736529</v>
      </c>
      <c r="C50" s="64">
        <f t="shared" si="9"/>
        <v>29029099</v>
      </c>
      <c r="D50" s="64"/>
      <c r="E50" s="65"/>
      <c r="F50" s="64">
        <f t="shared" si="10"/>
        <v>6160204</v>
      </c>
      <c r="G50" s="64">
        <f t="shared" si="10"/>
        <v>5876030</v>
      </c>
      <c r="H50" s="64"/>
      <c r="I50" s="65"/>
      <c r="J50" s="64">
        <f t="shared" si="6"/>
        <v>35896733</v>
      </c>
      <c r="K50" s="64">
        <f t="shared" si="6"/>
        <v>34905129</v>
      </c>
      <c r="L50" s="64"/>
      <c r="M50" s="65"/>
    </row>
    <row r="51" spans="1:13">
      <c r="A51" s="64" t="str">
        <f t="shared" si="8"/>
        <v>Oktober</v>
      </c>
      <c r="B51" s="64">
        <f t="shared" si="9"/>
        <v>1664331</v>
      </c>
      <c r="C51" s="64">
        <f t="shared" si="9"/>
        <v>1894384</v>
      </c>
      <c r="D51" s="64"/>
      <c r="E51" s="65"/>
      <c r="F51" s="64">
        <f t="shared" si="10"/>
        <v>354871</v>
      </c>
      <c r="G51" s="64">
        <f t="shared" si="10"/>
        <v>387656</v>
      </c>
      <c r="H51" s="64"/>
      <c r="I51" s="65"/>
      <c r="J51" s="64">
        <f t="shared" si="6"/>
        <v>2019202</v>
      </c>
      <c r="K51" s="64">
        <f t="shared" si="6"/>
        <v>2282040</v>
      </c>
      <c r="L51" s="64"/>
      <c r="M51" s="65"/>
    </row>
    <row r="52" spans="1:13">
      <c r="A52" s="64" t="str">
        <f t="shared" si="8"/>
        <v>November</v>
      </c>
      <c r="B52" s="64">
        <f t="shared" si="9"/>
        <v>34148670</v>
      </c>
      <c r="C52" s="64">
        <f t="shared" si="9"/>
        <v>32554065</v>
      </c>
      <c r="D52" s="64"/>
      <c r="E52" s="65"/>
      <c r="F52" s="64">
        <f t="shared" si="10"/>
        <v>6978534</v>
      </c>
      <c r="G52" s="64">
        <f t="shared" si="10"/>
        <v>6644976</v>
      </c>
      <c r="H52" s="64"/>
      <c r="I52" s="65"/>
      <c r="J52" s="64">
        <f t="shared" si="6"/>
        <v>41127204</v>
      </c>
      <c r="K52" s="64">
        <f t="shared" si="6"/>
        <v>39199041</v>
      </c>
      <c r="L52" s="64"/>
      <c r="M52" s="65"/>
    </row>
    <row r="53" spans="1:13">
      <c r="A53" s="64" t="str">
        <f t="shared" si="8"/>
        <v>Desember</v>
      </c>
      <c r="B53" s="64">
        <f t="shared" si="9"/>
        <v>1348310</v>
      </c>
      <c r="C53" s="64">
        <f t="shared" si="9"/>
        <v>1608935</v>
      </c>
      <c r="D53" s="64"/>
      <c r="E53" s="65"/>
      <c r="F53" s="64">
        <f t="shared" si="10"/>
        <v>274804</v>
      </c>
      <c r="G53" s="64">
        <f t="shared" si="10"/>
        <v>322723</v>
      </c>
      <c r="H53" s="64"/>
      <c r="I53" s="65"/>
      <c r="J53" s="64">
        <f t="shared" si="6"/>
        <v>1623114</v>
      </c>
      <c r="K53" s="64">
        <f t="shared" si="6"/>
        <v>1931658</v>
      </c>
      <c r="L53" s="64"/>
      <c r="M53" s="65"/>
    </row>
    <row r="54" spans="1:13">
      <c r="A54" s="66" t="s">
        <v>424</v>
      </c>
      <c r="B54" s="66">
        <f>SUM(B42:B53)</f>
        <v>170121597</v>
      </c>
      <c r="C54" s="66">
        <f>SUM(C42:C53)</f>
        <v>168892423</v>
      </c>
      <c r="D54" s="66"/>
      <c r="E54" s="67"/>
      <c r="F54" s="66">
        <f>SUM(F42:F53)</f>
        <v>35141606</v>
      </c>
      <c r="G54" s="66">
        <f>SUM(G42:G53)</f>
        <v>34321141</v>
      </c>
      <c r="H54" s="66"/>
      <c r="I54" s="67"/>
      <c r="J54" s="66">
        <f t="shared" si="6"/>
        <v>205263203</v>
      </c>
      <c r="K54" s="66">
        <f t="shared" si="6"/>
        <v>203213564</v>
      </c>
      <c r="L54" s="66"/>
      <c r="M54" s="67"/>
    </row>
    <row r="55" spans="1:13">
      <c r="A55" s="9"/>
      <c r="B55" s="9"/>
      <c r="D55" s="9"/>
      <c r="E55" s="55"/>
      <c r="H55" s="9"/>
      <c r="I55" s="55"/>
      <c r="L55" s="9"/>
      <c r="M55" s="55"/>
    </row>
    <row r="56" spans="1:13">
      <c r="A56" s="9"/>
      <c r="D56" s="9"/>
      <c r="H56" s="9"/>
      <c r="L56" s="9"/>
    </row>
    <row r="57" spans="1:13">
      <c r="A57" s="9"/>
      <c r="E57" s="68"/>
      <c r="F57" s="68"/>
      <c r="G57" s="68"/>
      <c r="H57" s="68"/>
      <c r="I57" s="68"/>
      <c r="J57" s="68"/>
      <c r="K57" s="68"/>
      <c r="L57" s="69"/>
    </row>
    <row r="58" spans="1:13">
      <c r="A58" s="9"/>
      <c r="E58" s="10"/>
      <c r="H58" s="9"/>
      <c r="I58" s="10"/>
      <c r="L58" s="10"/>
    </row>
    <row r="59" spans="1:13">
      <c r="A59" s="9"/>
      <c r="E59" s="10"/>
      <c r="I59" s="10"/>
      <c r="L59" s="10"/>
    </row>
    <row r="60" spans="1:13">
      <c r="A60" s="9"/>
      <c r="E60" s="10"/>
      <c r="I60" s="10"/>
      <c r="L60" s="10"/>
    </row>
    <row r="61" spans="1:13">
      <c r="A61" s="9"/>
      <c r="E61" s="10"/>
      <c r="I61" s="10"/>
      <c r="L61" s="10"/>
    </row>
  </sheetData>
  <mergeCells count="9">
    <mergeCell ref="B40:E40"/>
    <mergeCell ref="F40:I40"/>
    <mergeCell ref="J40:M40"/>
    <mergeCell ref="B1:D1"/>
    <mergeCell ref="F1:H1"/>
    <mergeCell ref="J1:L1"/>
    <mergeCell ref="B21:D21"/>
    <mergeCell ref="F21:H21"/>
    <mergeCell ref="J21:L21"/>
  </mergeCells>
  <pageMargins left="0.7" right="0.7" top="0.75" bottom="0.75" header="0.3" footer="0.3"/>
  <pageSetup paperSize="9" orientation="portrait" r:id="rId1"/>
  <ignoredErrors>
    <ignoredError sqref="I4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Diagrammer</vt:lpstr>
      </vt:variant>
      <vt:variant>
        <vt:i4>2</vt:i4>
      </vt:variant>
    </vt:vector>
  </HeadingPairs>
  <TitlesOfParts>
    <vt:vector size="5" baseType="lpstr">
      <vt:lpstr>komm</vt:lpstr>
      <vt:lpstr>fylk</vt:lpstr>
      <vt:lpstr>tabellalle</vt:lpstr>
      <vt:lpstr>fig_komm</vt:lpstr>
      <vt:lpstr>fig_fylk</vt:lpstr>
    </vt:vector>
  </TitlesOfParts>
  <Company>KS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Ingunn Monsen</dc:creator>
  <cp:lastModifiedBy>Martin Fjordholm</cp:lastModifiedBy>
  <dcterms:created xsi:type="dcterms:W3CDTF">2019-11-19T09:55:59Z</dcterms:created>
  <dcterms:modified xsi:type="dcterms:W3CDTF">2021-03-19T14:11:16Z</dcterms:modified>
</cp:coreProperties>
</file>