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2\Nett2022\"/>
    </mc:Choice>
  </mc:AlternateContent>
  <xr:revisionPtr revIDLastSave="0" documentId="13_ncr:1_{64C8595F-0A57-449F-8DF1-FE41E6466957}" xr6:coauthVersionLast="47" xr6:coauthVersionMax="47" xr10:uidLastSave="{00000000-0000-0000-0000-000000000000}"/>
  <bookViews>
    <workbookView xWindow="-120" yWindow="-16320" windowWidth="29040" windowHeight="1584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9" i="4" l="1"/>
  <c r="L38" i="4"/>
  <c r="L37" i="4"/>
  <c r="L36" i="4"/>
  <c r="H39" i="4"/>
  <c r="H38" i="4"/>
  <c r="H37" i="4"/>
  <c r="D39" i="4"/>
  <c r="D38" i="4"/>
  <c r="D37" i="4"/>
  <c r="D36" i="4"/>
  <c r="P2" i="1"/>
  <c r="M52" i="4"/>
  <c r="H52" i="4"/>
  <c r="I52" i="4" s="1"/>
  <c r="E52" i="4"/>
  <c r="D52" i="4"/>
  <c r="L32" i="4"/>
  <c r="H32" i="4"/>
  <c r="D32" i="4"/>
  <c r="D24" i="4"/>
  <c r="L52" i="4" l="1"/>
  <c r="D51" i="4"/>
  <c r="C51" i="4"/>
  <c r="H31" i="4"/>
  <c r="D31" i="4"/>
  <c r="D7" i="1"/>
  <c r="Q19" i="3"/>
  <c r="E51" i="4" l="1"/>
  <c r="H50" i="4"/>
  <c r="I50" i="4" s="1"/>
  <c r="E50" i="4"/>
  <c r="D50" i="4"/>
  <c r="L50" i="4" s="1"/>
  <c r="H30" i="4"/>
  <c r="D30" i="4"/>
  <c r="Q21" i="1"/>
  <c r="Q29" i="1"/>
  <c r="Q61" i="1"/>
  <c r="D77" i="1"/>
  <c r="R77" i="1" s="1"/>
  <c r="Q85" i="1"/>
  <c r="Q93" i="1"/>
  <c r="Q101" i="1"/>
  <c r="Q109" i="1"/>
  <c r="Q117" i="1"/>
  <c r="Q125" i="1"/>
  <c r="D133" i="1"/>
  <c r="R133" i="1" s="1"/>
  <c r="Q141" i="1"/>
  <c r="Q149" i="1"/>
  <c r="Q157" i="1"/>
  <c r="Q165" i="1"/>
  <c r="D173" i="1"/>
  <c r="D189" i="1"/>
  <c r="R189" i="1" s="1"/>
  <c r="D213" i="1"/>
  <c r="R213" i="1" s="1"/>
  <c r="Q221" i="1"/>
  <c r="D245" i="1"/>
  <c r="R245" i="1" s="1"/>
  <c r="D269" i="1"/>
  <c r="R269" i="1" s="1"/>
  <c r="Q317" i="1"/>
  <c r="Q319" i="1"/>
  <c r="D325" i="1"/>
  <c r="R325" i="1" s="1"/>
  <c r="Q335" i="1"/>
  <c r="C364" i="1"/>
  <c r="D364" i="1" s="1"/>
  <c r="Q343" i="1"/>
  <c r="D357" i="1"/>
  <c r="R357" i="1" s="1"/>
  <c r="D361" i="1"/>
  <c r="R361" i="1" s="1"/>
  <c r="Q7" i="1"/>
  <c r="K19" i="3"/>
  <c r="D11" i="3"/>
  <c r="O11" i="3" s="1"/>
  <c r="D14" i="3"/>
  <c r="O14" i="3" s="1"/>
  <c r="N15" i="3"/>
  <c r="D7" i="3"/>
  <c r="T364" i="1"/>
  <c r="Q23" i="1"/>
  <c r="Q39" i="1"/>
  <c r="Q47" i="1"/>
  <c r="Q55" i="1"/>
  <c r="Q63" i="1"/>
  <c r="Q79" i="1"/>
  <c r="Q87" i="1"/>
  <c r="Q95" i="1"/>
  <c r="Q103" i="1"/>
  <c r="Q111" i="1"/>
  <c r="Q119" i="1"/>
  <c r="Q127" i="1"/>
  <c r="Q135" i="1"/>
  <c r="Q143" i="1"/>
  <c r="Q151" i="1"/>
  <c r="Q159" i="1"/>
  <c r="Q167" i="1"/>
  <c r="Q175" i="1"/>
  <c r="Q183" i="1"/>
  <c r="Q199" i="1"/>
  <c r="Q203" i="1"/>
  <c r="Q207" i="1"/>
  <c r="Q215" i="1"/>
  <c r="Q219" i="1"/>
  <c r="Q223" i="1"/>
  <c r="Q228" i="1"/>
  <c r="Q231" i="1"/>
  <c r="Q235" i="1"/>
  <c r="Q236" i="1"/>
  <c r="Q239" i="1"/>
  <c r="Q243" i="1"/>
  <c r="Q247" i="1"/>
  <c r="Q251" i="1"/>
  <c r="Q254" i="1"/>
  <c r="Q255" i="1"/>
  <c r="Q258" i="1"/>
  <c r="Q262" i="1"/>
  <c r="Q263" i="1"/>
  <c r="Q267" i="1"/>
  <c r="Q268" i="1"/>
  <c r="Q271" i="1"/>
  <c r="Q274" i="1"/>
  <c r="Q275" i="1"/>
  <c r="Q276" i="1"/>
  <c r="Q279" i="1"/>
  <c r="Q282" i="1"/>
  <c r="Q284" i="1"/>
  <c r="Q287" i="1"/>
  <c r="Q295" i="1"/>
  <c r="Q298" i="1"/>
  <c r="Q299" i="1"/>
  <c r="Q300" i="1"/>
  <c r="Q302" i="1"/>
  <c r="Q303" i="1"/>
  <c r="Q307" i="1"/>
  <c r="Q308" i="1"/>
  <c r="Q311" i="1"/>
  <c r="Q314" i="1"/>
  <c r="Q318" i="1"/>
  <c r="Q322" i="1"/>
  <c r="Q324" i="1"/>
  <c r="Q327" i="1"/>
  <c r="Q330" i="1"/>
  <c r="Q332" i="1"/>
  <c r="Q339" i="1"/>
  <c r="Q340" i="1"/>
  <c r="Q342" i="1"/>
  <c r="Q346" i="1"/>
  <c r="Q348" i="1"/>
  <c r="Q356" i="1"/>
  <c r="N9" i="3"/>
  <c r="N16" i="3"/>
  <c r="N17" i="3"/>
  <c r="N12" i="3"/>
  <c r="H49" i="4"/>
  <c r="I49" i="4" s="1"/>
  <c r="D49" i="4"/>
  <c r="H29" i="4"/>
  <c r="D29" i="4"/>
  <c r="K3" i="3"/>
  <c r="H48" i="4"/>
  <c r="D48" i="4"/>
  <c r="E48" i="4"/>
  <c r="H28" i="4"/>
  <c r="D28" i="4"/>
  <c r="M2" i="1"/>
  <c r="N17" i="4"/>
  <c r="D26" i="4"/>
  <c r="D27" i="4"/>
  <c r="H27" i="4"/>
  <c r="H47" i="4"/>
  <c r="D47" i="4"/>
  <c r="E47" i="4"/>
  <c r="L16" i="4"/>
  <c r="L15" i="4"/>
  <c r="D5" i="4"/>
  <c r="H46" i="4"/>
  <c r="D46" i="4"/>
  <c r="H26" i="4"/>
  <c r="H25" i="4"/>
  <c r="H24" i="4"/>
  <c r="D25" i="4"/>
  <c r="L5" i="4"/>
  <c r="D23" i="1"/>
  <c r="R23" i="1" s="1"/>
  <c r="Q31" i="1"/>
  <c r="Q42" i="1"/>
  <c r="D50" i="1"/>
  <c r="D63" i="1"/>
  <c r="R63" i="1" s="1"/>
  <c r="Q66" i="1"/>
  <c r="Q71" i="1"/>
  <c r="Q74" i="1"/>
  <c r="Q82" i="1"/>
  <c r="D90" i="1"/>
  <c r="R90" i="1" s="1"/>
  <c r="D95" i="1"/>
  <c r="R95" i="1" s="1"/>
  <c r="Q98" i="1"/>
  <c r="Q106" i="1"/>
  <c r="D111" i="1"/>
  <c r="R111" i="1" s="1"/>
  <c r="D114" i="1"/>
  <c r="R114" i="1" s="1"/>
  <c r="D122" i="1"/>
  <c r="R122" i="1" s="1"/>
  <c r="D127" i="1"/>
  <c r="R127" i="1" s="1"/>
  <c r="D130" i="1"/>
  <c r="D138" i="1"/>
  <c r="R138" i="1" s="1"/>
  <c r="Q146" i="1"/>
  <c r="D151" i="1"/>
  <c r="R151" i="1" s="1"/>
  <c r="Q154" i="1"/>
  <c r="Q162" i="1"/>
  <c r="D170" i="1"/>
  <c r="D175" i="1"/>
  <c r="R175" i="1" s="1"/>
  <c r="D178" i="1"/>
  <c r="R178" i="1" s="1"/>
  <c r="D183" i="1"/>
  <c r="R183" i="1" s="1"/>
  <c r="D186" i="1"/>
  <c r="R186" i="1" s="1"/>
  <c r="Q191" i="1"/>
  <c r="D194" i="1"/>
  <c r="R194" i="1" s="1"/>
  <c r="D199" i="1"/>
  <c r="R199" i="1" s="1"/>
  <c r="Q202" i="1"/>
  <c r="D207" i="1"/>
  <c r="R207" i="1" s="1"/>
  <c r="D210" i="1"/>
  <c r="R210" i="1" s="1"/>
  <c r="D215" i="1"/>
  <c r="R215" i="1" s="1"/>
  <c r="D218" i="1"/>
  <c r="R218" i="1" s="1"/>
  <c r="D223" i="1"/>
  <c r="R223" i="1" s="1"/>
  <c r="D226" i="1"/>
  <c r="R226" i="1" s="1"/>
  <c r="D234" i="1"/>
  <c r="R234" i="1" s="1"/>
  <c r="Q242" i="1"/>
  <c r="Q250" i="1"/>
  <c r="D266" i="1"/>
  <c r="R266" i="1" s="1"/>
  <c r="D271" i="1"/>
  <c r="R271" i="1" s="1"/>
  <c r="D274" i="1"/>
  <c r="R274" i="1" s="1"/>
  <c r="D282" i="1"/>
  <c r="R282" i="1" s="1"/>
  <c r="Q290" i="1"/>
  <c r="D295" i="1"/>
  <c r="R295" i="1" s="1"/>
  <c r="Q297" i="1"/>
  <c r="D298" i="1"/>
  <c r="R298" i="1" s="1"/>
  <c r="D306" i="1"/>
  <c r="R306" i="1" s="1"/>
  <c r="D319" i="1"/>
  <c r="R319" i="1" s="1"/>
  <c r="D330" i="1"/>
  <c r="R330" i="1" s="1"/>
  <c r="Q331" i="1"/>
  <c r="D334" i="1"/>
  <c r="R334" i="1" s="1"/>
  <c r="Q338" i="1"/>
  <c r="D343" i="1"/>
  <c r="D346" i="1"/>
  <c r="R346" i="1" s="1"/>
  <c r="D347" i="1"/>
  <c r="R347" i="1" s="1"/>
  <c r="D348" i="1"/>
  <c r="R348" i="1" s="1"/>
  <c r="Q354" i="1"/>
  <c r="D356" i="1"/>
  <c r="R356" i="1" s="1"/>
  <c r="D358" i="1"/>
  <c r="R358" i="1" s="1"/>
  <c r="D360" i="1"/>
  <c r="R360" i="1" s="1"/>
  <c r="D362" i="1"/>
  <c r="R362" i="1" s="1"/>
  <c r="Q292" i="1"/>
  <c r="Q316" i="1"/>
  <c r="Q320" i="1"/>
  <c r="Q334" i="1"/>
  <c r="Q336" i="1"/>
  <c r="Q344" i="1"/>
  <c r="Q350" i="1"/>
  <c r="Q358" i="1"/>
  <c r="D8" i="3"/>
  <c r="O8" i="3" s="1"/>
  <c r="F2" i="3"/>
  <c r="C24" i="4"/>
  <c r="H45" i="4"/>
  <c r="I45" i="4" s="1"/>
  <c r="G45" i="4"/>
  <c r="F45" i="4"/>
  <c r="D45" i="4"/>
  <c r="E45" i="4" s="1"/>
  <c r="C45" i="4"/>
  <c r="K45" i="4" s="1"/>
  <c r="M45" i="4" s="1"/>
  <c r="B45" i="4"/>
  <c r="D44" i="4"/>
  <c r="E44" i="4" s="1"/>
  <c r="C44" i="4"/>
  <c r="B44" i="4"/>
  <c r="D9" i="3"/>
  <c r="O9" i="3" s="1"/>
  <c r="T2" i="1"/>
  <c r="N15" i="4"/>
  <c r="I16" i="4"/>
  <c r="I15" i="4"/>
  <c r="E16" i="4"/>
  <c r="E15" i="4"/>
  <c r="H16" i="4"/>
  <c r="D16" i="4"/>
  <c r="E17" i="4"/>
  <c r="I17" i="4"/>
  <c r="L17" i="4"/>
  <c r="D23" i="4"/>
  <c r="D43" i="4"/>
  <c r="D10" i="1"/>
  <c r="R10" i="1" s="1"/>
  <c r="S364" i="1"/>
  <c r="Q329" i="1"/>
  <c r="H55" i="4"/>
  <c r="D55" i="4"/>
  <c r="H54" i="4"/>
  <c r="D54" i="4"/>
  <c r="L2" i="1"/>
  <c r="E14" i="4"/>
  <c r="Q22" i="1"/>
  <c r="D30" i="1"/>
  <c r="R30" i="1" s="1"/>
  <c r="D39" i="1"/>
  <c r="R39" i="1" s="1"/>
  <c r="D46" i="1"/>
  <c r="R46" i="1" s="1"/>
  <c r="D54" i="1"/>
  <c r="D71" i="1"/>
  <c r="R71" i="1" s="1"/>
  <c r="D78" i="1"/>
  <c r="R78" i="1" s="1"/>
  <c r="D86" i="1"/>
  <c r="R86" i="1" s="1"/>
  <c r="D94" i="1"/>
  <c r="R94" i="1" s="1"/>
  <c r="Q102" i="1"/>
  <c r="D103" i="1"/>
  <c r="R103" i="1" s="1"/>
  <c r="D110" i="1"/>
  <c r="R110" i="1" s="1"/>
  <c r="D118" i="1"/>
  <c r="R118" i="1" s="1"/>
  <c r="D126" i="1"/>
  <c r="R126" i="1" s="1"/>
  <c r="Q134" i="1"/>
  <c r="D142" i="1"/>
  <c r="R142" i="1" s="1"/>
  <c r="D150" i="1"/>
  <c r="R150" i="1" s="1"/>
  <c r="D158" i="1"/>
  <c r="R158" i="1" s="1"/>
  <c r="Q166" i="1"/>
  <c r="D174" i="1"/>
  <c r="R174" i="1" s="1"/>
  <c r="D182" i="1"/>
  <c r="R182" i="1" s="1"/>
  <c r="D190" i="1"/>
  <c r="R190" i="1" s="1"/>
  <c r="D191" i="1"/>
  <c r="R191" i="1" s="1"/>
  <c r="Q198" i="1"/>
  <c r="Q206" i="1"/>
  <c r="D214" i="1"/>
  <c r="R214" i="1" s="1"/>
  <c r="D222" i="1"/>
  <c r="R222" i="1" s="1"/>
  <c r="D230" i="1"/>
  <c r="R230" i="1" s="1"/>
  <c r="Q246" i="1"/>
  <c r="D255" i="1"/>
  <c r="R255" i="1" s="1"/>
  <c r="D262" i="1"/>
  <c r="Q270" i="1"/>
  <c r="Q286" i="1"/>
  <c r="D302" i="1"/>
  <c r="R302" i="1" s="1"/>
  <c r="D310" i="1"/>
  <c r="R310" i="1" s="1"/>
  <c r="D311" i="1"/>
  <c r="R311" i="1" s="1"/>
  <c r="D321" i="1"/>
  <c r="D326" i="1"/>
  <c r="D329" i="1"/>
  <c r="R329" i="1" s="1"/>
  <c r="Q337" i="1"/>
  <c r="D342" i="1"/>
  <c r="R342" i="1" s="1"/>
  <c r="Q345" i="1"/>
  <c r="L53" i="4"/>
  <c r="H51" i="4"/>
  <c r="I51" i="4" s="1"/>
  <c r="D17" i="1"/>
  <c r="R17" i="1" s="1"/>
  <c r="D25" i="1"/>
  <c r="R25" i="1" s="1"/>
  <c r="D73" i="1"/>
  <c r="R73" i="1" s="1"/>
  <c r="D153" i="1"/>
  <c r="R153" i="1" s="1"/>
  <c r="D169" i="1"/>
  <c r="R169" i="1" s="1"/>
  <c r="Q185" i="1"/>
  <c r="D185" i="1"/>
  <c r="Q201" i="1"/>
  <c r="Q217" i="1"/>
  <c r="Q225" i="1"/>
  <c r="Q233" i="1"/>
  <c r="D233" i="1"/>
  <c r="R233" i="1" s="1"/>
  <c r="Q241" i="1"/>
  <c r="Q249" i="1"/>
  <c r="Q257" i="1"/>
  <c r="Q265" i="1"/>
  <c r="Q273" i="1"/>
  <c r="D281" i="1"/>
  <c r="R281" i="1" s="1"/>
  <c r="D289" i="1"/>
  <c r="D336" i="1"/>
  <c r="R336" i="1" s="1"/>
  <c r="D11" i="1"/>
  <c r="R11" i="1" s="1"/>
  <c r="Q19" i="1"/>
  <c r="D27" i="1"/>
  <c r="R27" i="1" s="1"/>
  <c r="D35" i="1"/>
  <c r="R35" i="1" s="1"/>
  <c r="D43" i="1"/>
  <c r="R43" i="1" s="1"/>
  <c r="D51" i="1"/>
  <c r="R51" i="1" s="1"/>
  <c r="D59" i="1"/>
  <c r="R59" i="1" s="1"/>
  <c r="D67" i="1"/>
  <c r="R67" i="1" s="1"/>
  <c r="D75" i="1"/>
  <c r="R75" i="1" s="1"/>
  <c r="D83" i="1"/>
  <c r="R83" i="1" s="1"/>
  <c r="D91" i="1"/>
  <c r="R91" i="1" s="1"/>
  <c r="D99" i="1"/>
  <c r="R99" i="1" s="1"/>
  <c r="D107" i="1"/>
  <c r="R107" i="1" s="1"/>
  <c r="D115" i="1"/>
  <c r="R115" i="1" s="1"/>
  <c r="D123" i="1"/>
  <c r="R123" i="1" s="1"/>
  <c r="D131" i="1"/>
  <c r="R131" i="1" s="1"/>
  <c r="D139" i="1"/>
  <c r="R139" i="1" s="1"/>
  <c r="D147" i="1"/>
  <c r="R147" i="1" s="1"/>
  <c r="D155" i="1"/>
  <c r="R155" i="1" s="1"/>
  <c r="D163" i="1"/>
  <c r="R163" i="1" s="1"/>
  <c r="D167" i="1"/>
  <c r="R167" i="1" s="1"/>
  <c r="D171" i="1"/>
  <c r="R171" i="1" s="1"/>
  <c r="D179" i="1"/>
  <c r="R179" i="1" s="1"/>
  <c r="D187" i="1"/>
  <c r="R187" i="1" s="1"/>
  <c r="D195" i="1"/>
  <c r="R195" i="1" s="1"/>
  <c r="D203" i="1"/>
  <c r="R203" i="1" s="1"/>
  <c r="D211" i="1"/>
  <c r="R211" i="1" s="1"/>
  <c r="Q226" i="1"/>
  <c r="D227" i="1"/>
  <c r="R227" i="1" s="1"/>
  <c r="D275" i="1"/>
  <c r="R275" i="1" s="1"/>
  <c r="D291" i="1"/>
  <c r="R291" i="1" s="1"/>
  <c r="Q306" i="1"/>
  <c r="D316" i="1"/>
  <c r="R316" i="1" s="1"/>
  <c r="D324" i="1"/>
  <c r="R324" i="1" s="1"/>
  <c r="D332" i="1"/>
  <c r="R332" i="1" s="1"/>
  <c r="D339" i="1"/>
  <c r="R339" i="1" s="1"/>
  <c r="D340" i="1"/>
  <c r="R340" i="1" s="1"/>
  <c r="D352" i="1"/>
  <c r="R352" i="1" s="1"/>
  <c r="D8" i="1"/>
  <c r="R8" i="1" s="1"/>
  <c r="D9" i="1"/>
  <c r="R9" i="1" s="1"/>
  <c r="D12" i="1"/>
  <c r="R12" i="1" s="1"/>
  <c r="D14" i="1"/>
  <c r="R14" i="1" s="1"/>
  <c r="D16" i="1"/>
  <c r="R16" i="1" s="1"/>
  <c r="D18" i="1"/>
  <c r="D19" i="1"/>
  <c r="R19" i="1" s="1"/>
  <c r="D20" i="1"/>
  <c r="R20" i="1" s="1"/>
  <c r="D22" i="1"/>
  <c r="R22" i="1" s="1"/>
  <c r="D24" i="1"/>
  <c r="R24" i="1" s="1"/>
  <c r="D26" i="1"/>
  <c r="R26" i="1" s="1"/>
  <c r="D28" i="1"/>
  <c r="R28" i="1" s="1"/>
  <c r="D32" i="1"/>
  <c r="R32" i="1" s="1"/>
  <c r="D33" i="1"/>
  <c r="R33" i="1" s="1"/>
  <c r="D34" i="1"/>
  <c r="R34" i="1" s="1"/>
  <c r="D36" i="1"/>
  <c r="R36" i="1" s="1"/>
  <c r="D40" i="1"/>
  <c r="R40" i="1" s="1"/>
  <c r="D41" i="1"/>
  <c r="D42" i="1"/>
  <c r="R42" i="1" s="1"/>
  <c r="D44" i="1"/>
  <c r="R44" i="1" s="1"/>
  <c r="D48" i="1"/>
  <c r="R48" i="1" s="1"/>
  <c r="D49" i="1"/>
  <c r="R49" i="1" s="1"/>
  <c r="D52" i="1"/>
  <c r="R52" i="1" s="1"/>
  <c r="D56" i="1"/>
  <c r="R56" i="1" s="1"/>
  <c r="D57" i="1"/>
  <c r="R57" i="1" s="1"/>
  <c r="D58" i="1"/>
  <c r="R58" i="1" s="1"/>
  <c r="D60" i="1"/>
  <c r="R60" i="1" s="1"/>
  <c r="D62" i="1"/>
  <c r="R62" i="1" s="1"/>
  <c r="D64" i="1"/>
  <c r="R64" i="1" s="1"/>
  <c r="D65" i="1"/>
  <c r="R65" i="1" s="1"/>
  <c r="D66" i="1"/>
  <c r="R66" i="1" s="1"/>
  <c r="D68" i="1"/>
  <c r="R68" i="1" s="1"/>
  <c r="D72" i="1"/>
  <c r="R72" i="1" s="1"/>
  <c r="D76" i="1"/>
  <c r="R76" i="1" s="1"/>
  <c r="D80" i="1"/>
  <c r="R80" i="1" s="1"/>
  <c r="D81" i="1"/>
  <c r="R81" i="1" s="1"/>
  <c r="D84" i="1"/>
  <c r="R84" i="1" s="1"/>
  <c r="D88" i="1"/>
  <c r="D89" i="1"/>
  <c r="R89" i="1" s="1"/>
  <c r="D92" i="1"/>
  <c r="R92" i="1" s="1"/>
  <c r="D96" i="1"/>
  <c r="R96" i="1" s="1"/>
  <c r="D97" i="1"/>
  <c r="R97" i="1" s="1"/>
  <c r="D100" i="1"/>
  <c r="R100" i="1" s="1"/>
  <c r="D104" i="1"/>
  <c r="D105" i="1"/>
  <c r="R105" i="1" s="1"/>
  <c r="D106" i="1"/>
  <c r="R106" i="1" s="1"/>
  <c r="D108" i="1"/>
  <c r="R108" i="1" s="1"/>
  <c r="D112" i="1"/>
  <c r="R112" i="1" s="1"/>
  <c r="D113" i="1"/>
  <c r="R113" i="1" s="1"/>
  <c r="D116" i="1"/>
  <c r="R116" i="1" s="1"/>
  <c r="D120" i="1"/>
  <c r="R120" i="1" s="1"/>
  <c r="D121" i="1"/>
  <c r="R121" i="1" s="1"/>
  <c r="D124" i="1"/>
  <c r="R124" i="1" s="1"/>
  <c r="D128" i="1"/>
  <c r="R128" i="1" s="1"/>
  <c r="D129" i="1"/>
  <c r="R129" i="1" s="1"/>
  <c r="D132" i="1"/>
  <c r="R132" i="1" s="1"/>
  <c r="D136" i="1"/>
  <c r="D137" i="1"/>
  <c r="R137" i="1" s="1"/>
  <c r="D140" i="1"/>
  <c r="R140" i="1" s="1"/>
  <c r="D144" i="1"/>
  <c r="R144" i="1" s="1"/>
  <c r="D145" i="1"/>
  <c r="R145" i="1" s="1"/>
  <c r="D146" i="1"/>
  <c r="R146" i="1" s="1"/>
  <c r="D148" i="1"/>
  <c r="D152" i="1"/>
  <c r="R152" i="1" s="1"/>
  <c r="D154" i="1"/>
  <c r="R154" i="1" s="1"/>
  <c r="D156" i="1"/>
  <c r="R156" i="1" s="1"/>
  <c r="D160" i="1"/>
  <c r="R160" i="1" s="1"/>
  <c r="D161" i="1"/>
  <c r="R161" i="1" s="1"/>
  <c r="D164" i="1"/>
  <c r="D166" i="1"/>
  <c r="R166" i="1" s="1"/>
  <c r="D168" i="1"/>
  <c r="R168" i="1" s="1"/>
  <c r="D172" i="1"/>
  <c r="R172" i="1" s="1"/>
  <c r="D176" i="1"/>
  <c r="R176" i="1" s="1"/>
  <c r="D177" i="1"/>
  <c r="R177" i="1" s="1"/>
  <c r="D180" i="1"/>
  <c r="R180" i="1" s="1"/>
  <c r="D184" i="1"/>
  <c r="R184" i="1" s="1"/>
  <c r="D188" i="1"/>
  <c r="R188" i="1" s="1"/>
  <c r="D192" i="1"/>
  <c r="R192" i="1" s="1"/>
  <c r="D193" i="1"/>
  <c r="R193" i="1" s="1"/>
  <c r="D196" i="1"/>
  <c r="R196" i="1" s="1"/>
  <c r="D200" i="1"/>
  <c r="R200" i="1" s="1"/>
  <c r="D201" i="1"/>
  <c r="R201" i="1" s="1"/>
  <c r="D204" i="1"/>
  <c r="R204" i="1" s="1"/>
  <c r="D208" i="1"/>
  <c r="R208" i="1" s="1"/>
  <c r="D209" i="1"/>
  <c r="R209" i="1" s="1"/>
  <c r="D212" i="1"/>
  <c r="R212" i="1" s="1"/>
  <c r="D216" i="1"/>
  <c r="R216" i="1" s="1"/>
  <c r="D217" i="1"/>
  <c r="R217" i="1" s="1"/>
  <c r="D220" i="1"/>
  <c r="R220" i="1" s="1"/>
  <c r="D224" i="1"/>
  <c r="R224" i="1" s="1"/>
  <c r="D225" i="1"/>
  <c r="R225" i="1" s="1"/>
  <c r="D228" i="1"/>
  <c r="R228" i="1" s="1"/>
  <c r="D232" i="1"/>
  <c r="R232" i="1" s="1"/>
  <c r="D236" i="1"/>
  <c r="R236" i="1" s="1"/>
  <c r="D240" i="1"/>
  <c r="R240" i="1" s="1"/>
  <c r="D241" i="1"/>
  <c r="R241" i="1" s="1"/>
  <c r="D242" i="1"/>
  <c r="R242" i="1" s="1"/>
  <c r="D244" i="1"/>
  <c r="R244" i="1" s="1"/>
  <c r="D248" i="1"/>
  <c r="R248" i="1" s="1"/>
  <c r="D249" i="1"/>
  <c r="R249" i="1" s="1"/>
  <c r="D252" i="1"/>
  <c r="R252" i="1" s="1"/>
  <c r="D256" i="1"/>
  <c r="R256" i="1" s="1"/>
  <c r="D257" i="1"/>
  <c r="R257" i="1" s="1"/>
  <c r="D260" i="1"/>
  <c r="R260" i="1" s="1"/>
  <c r="D264" i="1"/>
  <c r="R264" i="1" s="1"/>
  <c r="D265" i="1"/>
  <c r="R265" i="1" s="1"/>
  <c r="D268" i="1"/>
  <c r="R268" i="1" s="1"/>
  <c r="D272" i="1"/>
  <c r="R272" i="1" s="1"/>
  <c r="D273" i="1"/>
  <c r="R273" i="1" s="1"/>
  <c r="D276" i="1"/>
  <c r="R276" i="1" s="1"/>
  <c r="D280" i="1"/>
  <c r="R280" i="1" s="1"/>
  <c r="D284" i="1"/>
  <c r="R284" i="1" s="1"/>
  <c r="D288" i="1"/>
  <c r="R288" i="1" s="1"/>
  <c r="D292" i="1"/>
  <c r="R292" i="1" s="1"/>
  <c r="D296" i="1"/>
  <c r="R296" i="1" s="1"/>
  <c r="D297" i="1"/>
  <c r="R297" i="1" s="1"/>
  <c r="D300" i="1"/>
  <c r="R300" i="1" s="1"/>
  <c r="D304" i="1"/>
  <c r="R304" i="1" s="1"/>
  <c r="D305" i="1"/>
  <c r="R305" i="1" s="1"/>
  <c r="D308" i="1"/>
  <c r="R308" i="1" s="1"/>
  <c r="D312" i="1"/>
  <c r="R312" i="1" s="1"/>
  <c r="D313" i="1"/>
  <c r="R313" i="1" s="1"/>
  <c r="D320" i="1"/>
  <c r="R320" i="1" s="1"/>
  <c r="D337" i="1"/>
  <c r="R337" i="1" s="1"/>
  <c r="D344" i="1"/>
  <c r="R344" i="1" s="1"/>
  <c r="D353" i="1"/>
  <c r="R353" i="1" s="1"/>
  <c r="G47" i="4"/>
  <c r="I47" i="4"/>
  <c r="C47" i="4"/>
  <c r="L6" i="4"/>
  <c r="L27" i="4" s="1"/>
  <c r="K6" i="4"/>
  <c r="G46" i="4"/>
  <c r="I46" i="4" s="1"/>
  <c r="C46" i="4"/>
  <c r="E46" i="4" s="1"/>
  <c r="K5" i="4"/>
  <c r="A39" i="4"/>
  <c r="A38" i="4"/>
  <c r="A36" i="4"/>
  <c r="G2" i="4"/>
  <c r="K2" i="4"/>
  <c r="K23" i="4"/>
  <c r="K43" i="4"/>
  <c r="F2" i="4"/>
  <c r="H2" i="4"/>
  <c r="H23" i="4"/>
  <c r="H43" i="4"/>
  <c r="L4" i="4"/>
  <c r="H36" i="4"/>
  <c r="I14" i="4"/>
  <c r="G55" i="4"/>
  <c r="F55" i="4"/>
  <c r="C55" i="4"/>
  <c r="B55" i="4"/>
  <c r="J55" i="4"/>
  <c r="A55" i="4"/>
  <c r="G54" i="4"/>
  <c r="F54" i="4"/>
  <c r="B54" i="4"/>
  <c r="C54" i="4"/>
  <c r="A54" i="4"/>
  <c r="G53" i="4"/>
  <c r="F53" i="4"/>
  <c r="J53" i="4" s="1"/>
  <c r="C53" i="4"/>
  <c r="B53" i="4"/>
  <c r="A53" i="4"/>
  <c r="G52" i="4"/>
  <c r="F52" i="4"/>
  <c r="C52" i="4"/>
  <c r="K52" i="4" s="1"/>
  <c r="B52" i="4"/>
  <c r="A52" i="4"/>
  <c r="G51" i="4"/>
  <c r="F51" i="4"/>
  <c r="B51" i="4"/>
  <c r="A51" i="4"/>
  <c r="G50" i="4"/>
  <c r="F50" i="4"/>
  <c r="C50" i="4"/>
  <c r="B50" i="4"/>
  <c r="A50" i="4"/>
  <c r="G49" i="4"/>
  <c r="F49" i="4"/>
  <c r="C49" i="4"/>
  <c r="B49" i="4"/>
  <c r="A49" i="4"/>
  <c r="G48" i="4"/>
  <c r="I48" i="4"/>
  <c r="F48" i="4"/>
  <c r="C48" i="4"/>
  <c r="B48" i="4"/>
  <c r="J48" i="4" s="1"/>
  <c r="A48" i="4"/>
  <c r="F47" i="4"/>
  <c r="B47" i="4"/>
  <c r="J47" i="4" s="1"/>
  <c r="A47" i="4"/>
  <c r="F46" i="4"/>
  <c r="J46" i="4" s="1"/>
  <c r="B46" i="4"/>
  <c r="A46" i="4"/>
  <c r="A45" i="4"/>
  <c r="H44" i="4"/>
  <c r="G44" i="4"/>
  <c r="F44" i="4"/>
  <c r="K44" i="4"/>
  <c r="A44" i="4"/>
  <c r="I43" i="4"/>
  <c r="M43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3" i="4"/>
  <c r="C43" i="4"/>
  <c r="B23" i="4"/>
  <c r="B43" i="4"/>
  <c r="L18" i="4"/>
  <c r="I18" i="4"/>
  <c r="E18" i="4"/>
  <c r="L14" i="4"/>
  <c r="K14" i="4"/>
  <c r="J14" i="4"/>
  <c r="L13" i="4"/>
  <c r="K13" i="4"/>
  <c r="J13" i="4"/>
  <c r="L12" i="4"/>
  <c r="K12" i="4"/>
  <c r="K33" i="4"/>
  <c r="J12" i="4"/>
  <c r="L11" i="4"/>
  <c r="K11" i="4"/>
  <c r="J11" i="4"/>
  <c r="L10" i="4"/>
  <c r="K10" i="4"/>
  <c r="J10" i="4"/>
  <c r="L9" i="4"/>
  <c r="K9" i="4"/>
  <c r="K30" i="4" s="1"/>
  <c r="J9" i="4"/>
  <c r="L8" i="4"/>
  <c r="L29" i="4" s="1"/>
  <c r="K8" i="4"/>
  <c r="J8" i="4"/>
  <c r="L7" i="4"/>
  <c r="L28" i="4" s="1"/>
  <c r="K7" i="4"/>
  <c r="J7" i="4"/>
  <c r="J6" i="4"/>
  <c r="J5" i="4"/>
  <c r="K4" i="4"/>
  <c r="J4" i="4"/>
  <c r="K25" i="4" s="1"/>
  <c r="L3" i="4"/>
  <c r="L24" i="4"/>
  <c r="K3" i="4"/>
  <c r="J3" i="4"/>
  <c r="J2" i="4"/>
  <c r="J23" i="4"/>
  <c r="J43" i="4"/>
  <c r="F23" i="4"/>
  <c r="F43" i="4"/>
  <c r="J44" i="4"/>
  <c r="L19" i="3"/>
  <c r="D16" i="3"/>
  <c r="O16" i="3" s="1"/>
  <c r="D12" i="3"/>
  <c r="O12" i="3" s="1"/>
  <c r="D10" i="3"/>
  <c r="O10" i="3" s="1"/>
  <c r="Q2" i="3"/>
  <c r="N2" i="3"/>
  <c r="H2" i="3"/>
  <c r="Q353" i="1"/>
  <c r="Q313" i="1"/>
  <c r="Q312" i="1"/>
  <c r="Q305" i="1"/>
  <c r="Q304" i="1"/>
  <c r="Q296" i="1"/>
  <c r="Q289" i="1"/>
  <c r="Q288" i="1"/>
  <c r="Q281" i="1"/>
  <c r="Q280" i="1"/>
  <c r="Q272" i="1"/>
  <c r="Q264" i="1"/>
  <c r="Q260" i="1"/>
  <c r="Q256" i="1"/>
  <c r="Q252" i="1"/>
  <c r="Q248" i="1"/>
  <c r="Q244" i="1"/>
  <c r="Q240" i="1"/>
  <c r="Q232" i="1"/>
  <c r="Q224" i="1"/>
  <c r="Q220" i="1"/>
  <c r="Q216" i="1"/>
  <c r="Q214" i="1"/>
  <c r="Q212" i="1"/>
  <c r="Q210" i="1"/>
  <c r="Q209" i="1"/>
  <c r="Q208" i="1"/>
  <c r="Q204" i="1"/>
  <c r="Q200" i="1"/>
  <c r="Q196" i="1"/>
  <c r="Q194" i="1"/>
  <c r="Q193" i="1"/>
  <c r="Q192" i="1"/>
  <c r="Q188" i="1"/>
  <c r="Q184" i="1"/>
  <c r="Q180" i="1"/>
  <c r="Q178" i="1"/>
  <c r="Q177" i="1"/>
  <c r="Q176" i="1"/>
  <c r="Q174" i="1"/>
  <c r="Q172" i="1"/>
  <c r="Q169" i="1"/>
  <c r="Q168" i="1"/>
  <c r="Q164" i="1"/>
  <c r="Q161" i="1"/>
  <c r="Q160" i="1"/>
  <c r="Q156" i="1"/>
  <c r="Q153" i="1"/>
  <c r="Q152" i="1"/>
  <c r="Q148" i="1"/>
  <c r="Q145" i="1"/>
  <c r="Q144" i="1"/>
  <c r="Q140" i="1"/>
  <c r="Q137" i="1"/>
  <c r="Q136" i="1"/>
  <c r="Q132" i="1"/>
  <c r="Q129" i="1"/>
  <c r="Q128" i="1"/>
  <c r="Q124" i="1"/>
  <c r="Q121" i="1"/>
  <c r="Q120" i="1"/>
  <c r="Q118" i="1"/>
  <c r="Q116" i="1"/>
  <c r="Q113" i="1"/>
  <c r="Q112" i="1"/>
  <c r="Q108" i="1"/>
  <c r="Q105" i="1"/>
  <c r="Q104" i="1"/>
  <c r="Q100" i="1"/>
  <c r="Q97" i="1"/>
  <c r="Q96" i="1"/>
  <c r="Q94" i="1"/>
  <c r="Q92" i="1"/>
  <c r="Q89" i="1"/>
  <c r="Q88" i="1"/>
  <c r="Q84" i="1"/>
  <c r="Q81" i="1"/>
  <c r="Q80" i="1"/>
  <c r="Q76" i="1"/>
  <c r="Q73" i="1"/>
  <c r="Q72" i="1"/>
  <c r="Q68" i="1"/>
  <c r="Q65" i="1"/>
  <c r="Q64" i="1"/>
  <c r="Q62" i="1"/>
  <c r="Q60" i="1"/>
  <c r="Q58" i="1"/>
  <c r="Q57" i="1"/>
  <c r="Q56" i="1"/>
  <c r="Q52" i="1"/>
  <c r="Q50" i="1"/>
  <c r="Q49" i="1"/>
  <c r="Q48" i="1"/>
  <c r="Q44" i="1"/>
  <c r="Q41" i="1"/>
  <c r="Q40" i="1"/>
  <c r="Q36" i="1"/>
  <c r="Q34" i="1"/>
  <c r="Q33" i="1"/>
  <c r="Q32" i="1"/>
  <c r="Q28" i="1"/>
  <c r="Q26" i="1"/>
  <c r="Q25" i="1"/>
  <c r="Q24" i="1"/>
  <c r="Q20" i="1"/>
  <c r="Q18" i="1"/>
  <c r="Q17" i="1"/>
  <c r="Q16" i="1"/>
  <c r="Q14" i="1"/>
  <c r="Q12" i="1"/>
  <c r="Q10" i="1"/>
  <c r="Q9" i="1"/>
  <c r="Q8" i="1"/>
  <c r="J52" i="4"/>
  <c r="K49" i="4"/>
  <c r="K29" i="4"/>
  <c r="D315" i="1"/>
  <c r="R315" i="1" s="1"/>
  <c r="Q315" i="1"/>
  <c r="D267" i="1"/>
  <c r="R267" i="1" s="1"/>
  <c r="D243" i="1"/>
  <c r="R243" i="1" s="1"/>
  <c r="Q11" i="1"/>
  <c r="Q27" i="1"/>
  <c r="Q35" i="1"/>
  <c r="Q43" i="1"/>
  <c r="Q51" i="1"/>
  <c r="Q59" i="1"/>
  <c r="Q67" i="1"/>
  <c r="Q75" i="1"/>
  <c r="Q83" i="1"/>
  <c r="Q91" i="1"/>
  <c r="Q99" i="1"/>
  <c r="Q107" i="1"/>
  <c r="Q115" i="1"/>
  <c r="Q123" i="1"/>
  <c r="Q131" i="1"/>
  <c r="Q139" i="1"/>
  <c r="Q147" i="1"/>
  <c r="Q155" i="1"/>
  <c r="Q163" i="1"/>
  <c r="Q171" i="1"/>
  <c r="Q179" i="1"/>
  <c r="Q187" i="1"/>
  <c r="Q195" i="1"/>
  <c r="Q211" i="1"/>
  <c r="Q227" i="1"/>
  <c r="Q347" i="1"/>
  <c r="D323" i="1"/>
  <c r="R323" i="1" s="1"/>
  <c r="Q323" i="1"/>
  <c r="D299" i="1"/>
  <c r="R299" i="1" s="1"/>
  <c r="D251" i="1"/>
  <c r="R251" i="1" s="1"/>
  <c r="D219" i="1"/>
  <c r="R219" i="1" s="1"/>
  <c r="D355" i="1"/>
  <c r="R355" i="1" s="1"/>
  <c r="Q355" i="1"/>
  <c r="D331" i="1"/>
  <c r="R331" i="1" s="1"/>
  <c r="D307" i="1"/>
  <c r="R307" i="1" s="1"/>
  <c r="D283" i="1"/>
  <c r="R283" i="1" s="1"/>
  <c r="Q283" i="1"/>
  <c r="D259" i="1"/>
  <c r="R259" i="1" s="1"/>
  <c r="Q259" i="1"/>
  <c r="D235" i="1"/>
  <c r="R235" i="1" s="1"/>
  <c r="Q291" i="1"/>
  <c r="Q326" i="1"/>
  <c r="D290" i="1"/>
  <c r="R290" i="1" s="1"/>
  <c r="D270" i="1"/>
  <c r="R270" i="1" s="1"/>
  <c r="D338" i="1"/>
  <c r="R338" i="1" s="1"/>
  <c r="D250" i="1"/>
  <c r="R250" i="1" s="1"/>
  <c r="Q352" i="1"/>
  <c r="K27" i="4"/>
  <c r="K26" i="4"/>
  <c r="K48" i="4"/>
  <c r="L2" i="4"/>
  <c r="L23" i="4"/>
  <c r="L43" i="4"/>
  <c r="K28" i="4"/>
  <c r="J45" i="4"/>
  <c r="L46" i="4"/>
  <c r="K53" i="4"/>
  <c r="J50" i="4"/>
  <c r="K24" i="4"/>
  <c r="J51" i="4"/>
  <c r="G23" i="4"/>
  <c r="G43" i="4"/>
  <c r="K51" i="4"/>
  <c r="K55" i="4"/>
  <c r="K54" i="4"/>
  <c r="K34" i="4"/>
  <c r="K47" i="4"/>
  <c r="K32" i="4"/>
  <c r="U2" i="1"/>
  <c r="R326" i="1"/>
  <c r="D279" i="1"/>
  <c r="R279" i="1" s="1"/>
  <c r="D278" i="1"/>
  <c r="R278" i="1" s="1"/>
  <c r="Q278" i="1"/>
  <c r="Q70" i="1"/>
  <c r="D70" i="1"/>
  <c r="R70" i="1" s="1"/>
  <c r="D247" i="1"/>
  <c r="R247" i="1" s="1"/>
  <c r="Q30" i="1"/>
  <c r="Q86" i="1"/>
  <c r="Q142" i="1"/>
  <c r="Q190" i="1"/>
  <c r="D345" i="1"/>
  <c r="R345" i="1" s="1"/>
  <c r="D198" i="1"/>
  <c r="R198" i="1" s="1"/>
  <c r="Q222" i="1"/>
  <c r="D318" i="1"/>
  <c r="R318" i="1" s="1"/>
  <c r="Q38" i="1"/>
  <c r="D38" i="1"/>
  <c r="R38" i="1" s="1"/>
  <c r="D254" i="1"/>
  <c r="R254" i="1" s="1"/>
  <c r="Q310" i="1"/>
  <c r="Q54" i="1"/>
  <c r="Q110" i="1"/>
  <c r="D206" i="1"/>
  <c r="R206" i="1" s="1"/>
  <c r="D134" i="1"/>
  <c r="R134" i="1" s="1"/>
  <c r="D79" i="1"/>
  <c r="R79" i="1" s="1"/>
  <c r="D286" i="1"/>
  <c r="R286" i="1" s="1"/>
  <c r="Q78" i="1"/>
  <c r="D246" i="1"/>
  <c r="R246" i="1" s="1"/>
  <c r="D239" i="1"/>
  <c r="Q294" i="1"/>
  <c r="D294" i="1"/>
  <c r="R294" i="1" s="1"/>
  <c r="D238" i="1"/>
  <c r="R238" i="1" s="1"/>
  <c r="Q238" i="1"/>
  <c r="Q230" i="1"/>
  <c r="Q46" i="1"/>
  <c r="Q158" i="1"/>
  <c r="Q182" i="1"/>
  <c r="D102" i="1"/>
  <c r="R102" i="1" s="1"/>
  <c r="Q361" i="1"/>
  <c r="Q126" i="1"/>
  <c r="Q150" i="1"/>
  <c r="D350" i="1"/>
  <c r="R350" i="1" s="1"/>
  <c r="Q321" i="1"/>
  <c r="R7" i="1"/>
  <c r="L25" i="4"/>
  <c r="G56" i="4"/>
  <c r="L48" i="4"/>
  <c r="M48" i="4" s="1"/>
  <c r="L45" i="4"/>
  <c r="L47" i="4"/>
  <c r="M47" i="4" s="1"/>
  <c r="Q266" i="1"/>
  <c r="D47" i="1"/>
  <c r="R47" i="1" s="1"/>
  <c r="Q234" i="1"/>
  <c r="D354" i="1"/>
  <c r="R354" i="1" s="1"/>
  <c r="D231" i="1"/>
  <c r="R231" i="1" s="1"/>
  <c r="Q90" i="1"/>
  <c r="Q114" i="1"/>
  <c r="Q138" i="1"/>
  <c r="Q360" i="1"/>
  <c r="D98" i="1"/>
  <c r="R98" i="1" s="1"/>
  <c r="D327" i="1"/>
  <c r="R327" i="1" s="1"/>
  <c r="D135" i="1"/>
  <c r="R135" i="1" s="1"/>
  <c r="D314" i="1"/>
  <c r="R314" i="1" s="1"/>
  <c r="D55" i="1"/>
  <c r="R55" i="1" s="1"/>
  <c r="D263" i="1"/>
  <c r="R263" i="1" s="1"/>
  <c r="D15" i="1"/>
  <c r="R15" i="1" s="1"/>
  <c r="D322" i="1"/>
  <c r="R322" i="1" s="1"/>
  <c r="Q170" i="1"/>
  <c r="D82" i="1"/>
  <c r="R82" i="1" s="1"/>
  <c r="Q362" i="1"/>
  <c r="D258" i="1"/>
  <c r="R258" i="1" s="1"/>
  <c r="D74" i="1"/>
  <c r="R74" i="1" s="1"/>
  <c r="D202" i="1"/>
  <c r="R202" i="1" s="1"/>
  <c r="D287" i="1"/>
  <c r="R287" i="1" s="1"/>
  <c r="Q186" i="1"/>
  <c r="D162" i="1"/>
  <c r="R162" i="1" s="1"/>
  <c r="Q130" i="1"/>
  <c r="D159" i="1"/>
  <c r="R159" i="1" s="1"/>
  <c r="D87" i="1"/>
  <c r="R87" i="1" s="1"/>
  <c r="D119" i="1"/>
  <c r="R119" i="1" s="1"/>
  <c r="D143" i="1"/>
  <c r="R143" i="1" s="1"/>
  <c r="D303" i="1"/>
  <c r="R303" i="1" s="1"/>
  <c r="Q218" i="1"/>
  <c r="Q122" i="1"/>
  <c r="D31" i="1"/>
  <c r="R31" i="1" s="1"/>
  <c r="D328" i="1"/>
  <c r="R328" i="1" s="1"/>
  <c r="Q328" i="1"/>
  <c r="N8" i="3"/>
  <c r="D17" i="3"/>
  <c r="O17" i="3" s="1"/>
  <c r="N13" i="3"/>
  <c r="N11" i="3"/>
  <c r="N10" i="3"/>
  <c r="D13" i="3"/>
  <c r="O13" i="3" s="1"/>
  <c r="F56" i="4" l="1"/>
  <c r="K50" i="4"/>
  <c r="M50" i="4" s="1"/>
  <c r="L55" i="4"/>
  <c r="L26" i="4"/>
  <c r="I44" i="4"/>
  <c r="J49" i="4"/>
  <c r="K35" i="4"/>
  <c r="J54" i="4"/>
  <c r="L49" i="4"/>
  <c r="M49" i="4" s="1"/>
  <c r="K31" i="4"/>
  <c r="L54" i="4"/>
  <c r="L51" i="4"/>
  <c r="M51" i="4" s="1"/>
  <c r="C56" i="4"/>
  <c r="K56" i="4" s="1"/>
  <c r="L30" i="4"/>
  <c r="B56" i="4"/>
  <c r="J56" i="4" s="1"/>
  <c r="E49" i="4"/>
  <c r="K46" i="4"/>
  <c r="M46" i="4" s="1"/>
  <c r="L44" i="4"/>
  <c r="M44" i="4" s="1"/>
  <c r="L31" i="4"/>
  <c r="D56" i="4"/>
  <c r="H56" i="4"/>
  <c r="L56" i="4" s="1"/>
  <c r="H173" i="1"/>
  <c r="I173" i="1" s="1"/>
  <c r="F185" i="1"/>
  <c r="G185" i="1" s="1"/>
  <c r="F44" i="1"/>
  <c r="G44" i="1" s="1"/>
  <c r="E290" i="1"/>
  <c r="F330" i="1"/>
  <c r="G330" i="1" s="1"/>
  <c r="E152" i="1"/>
  <c r="F74" i="1"/>
  <c r="G74" i="1" s="1"/>
  <c r="F348" i="1"/>
  <c r="G348" i="1" s="1"/>
  <c r="F114" i="1"/>
  <c r="G114" i="1" s="1"/>
  <c r="H306" i="1"/>
  <c r="I306" i="1" s="1"/>
  <c r="F23" i="1"/>
  <c r="G23" i="1" s="1"/>
  <c r="H241" i="1"/>
  <c r="I241" i="1" s="1"/>
  <c r="F188" i="1"/>
  <c r="G188" i="1" s="1"/>
  <c r="F75" i="1"/>
  <c r="G75" i="1" s="1"/>
  <c r="F222" i="1"/>
  <c r="G222" i="1" s="1"/>
  <c r="F60" i="1"/>
  <c r="G60" i="1" s="1"/>
  <c r="E206" i="1"/>
  <c r="H364" i="1"/>
  <c r="E295" i="1"/>
  <c r="E223" i="1"/>
  <c r="F91" i="1"/>
  <c r="G91" i="1" s="1"/>
  <c r="E270" i="1"/>
  <c r="F143" i="1"/>
  <c r="G143" i="1" s="1"/>
  <c r="H274" i="1"/>
  <c r="I274" i="1" s="1"/>
  <c r="F326" i="1"/>
  <c r="G326" i="1" s="1"/>
  <c r="E211" i="1"/>
  <c r="H224" i="1"/>
  <c r="I224" i="1" s="1"/>
  <c r="F231" i="1"/>
  <c r="G231" i="1" s="1"/>
  <c r="F260" i="1"/>
  <c r="G260" i="1" s="1"/>
  <c r="H202" i="1"/>
  <c r="I202" i="1" s="1"/>
  <c r="H353" i="1"/>
  <c r="I353" i="1" s="1"/>
  <c r="E271" i="1"/>
  <c r="E279" i="1"/>
  <c r="F131" i="1"/>
  <c r="G131" i="1" s="1"/>
  <c r="F294" i="1"/>
  <c r="G294" i="1" s="1"/>
  <c r="H39" i="1"/>
  <c r="I39" i="1" s="1"/>
  <c r="E150" i="1"/>
  <c r="F99" i="1"/>
  <c r="G99" i="1" s="1"/>
  <c r="E220" i="1"/>
  <c r="F218" i="1"/>
  <c r="G218" i="1" s="1"/>
  <c r="F113" i="1"/>
  <c r="G113" i="1" s="1"/>
  <c r="F345" i="1"/>
  <c r="G345" i="1" s="1"/>
  <c r="F290" i="1"/>
  <c r="G290" i="1" s="1"/>
  <c r="E344" i="1"/>
  <c r="F305" i="1"/>
  <c r="G305" i="1" s="1"/>
  <c r="E123" i="1"/>
  <c r="F199" i="1"/>
  <c r="G199" i="1" s="1"/>
  <c r="H60" i="1"/>
  <c r="I60" i="1" s="1"/>
  <c r="F233" i="1"/>
  <c r="G233" i="1" s="1"/>
  <c r="H219" i="1"/>
  <c r="I219" i="1" s="1"/>
  <c r="H300" i="1"/>
  <c r="I300" i="1" s="1"/>
  <c r="H100" i="1"/>
  <c r="I100" i="1" s="1"/>
  <c r="F344" i="1"/>
  <c r="G344" i="1" s="1"/>
  <c r="F347" i="1"/>
  <c r="G347" i="1" s="1"/>
  <c r="E199" i="1"/>
  <c r="F96" i="1"/>
  <c r="G96" i="1" s="1"/>
  <c r="F361" i="1"/>
  <c r="G361" i="1" s="1"/>
  <c r="H128" i="1"/>
  <c r="I128" i="1" s="1"/>
  <c r="F168" i="1"/>
  <c r="G168" i="1" s="1"/>
  <c r="F323" i="1"/>
  <c r="G323" i="1" s="1"/>
  <c r="E155" i="1"/>
  <c r="H10" i="1"/>
  <c r="I10" i="1" s="1"/>
  <c r="H336" i="1"/>
  <c r="I336" i="1" s="1"/>
  <c r="F73" i="1"/>
  <c r="G73" i="1" s="1"/>
  <c r="E81" i="1"/>
  <c r="H32" i="1"/>
  <c r="I32" i="1" s="1"/>
  <c r="H279" i="1"/>
  <c r="I279" i="1" s="1"/>
  <c r="E251" i="1"/>
  <c r="E316" i="1"/>
  <c r="E196" i="1"/>
  <c r="F8" i="1"/>
  <c r="G8" i="1" s="1"/>
  <c r="F84" i="1"/>
  <c r="G84" i="1" s="1"/>
  <c r="E187" i="1"/>
  <c r="E208" i="1"/>
  <c r="F254" i="1"/>
  <c r="G254" i="1" s="1"/>
  <c r="H103" i="1"/>
  <c r="I103" i="1" s="1"/>
  <c r="F292" i="1"/>
  <c r="G292" i="1" s="1"/>
  <c r="F364" i="1"/>
  <c r="E74" i="1"/>
  <c r="H188" i="1"/>
  <c r="I188" i="1" s="1"/>
  <c r="E236" i="1"/>
  <c r="F288" i="1"/>
  <c r="G288" i="1" s="1"/>
  <c r="F176" i="1"/>
  <c r="G176" i="1" s="1"/>
  <c r="F159" i="1"/>
  <c r="G159" i="1" s="1"/>
  <c r="F34" i="1"/>
  <c r="G34" i="1" s="1"/>
  <c r="E15" i="1"/>
  <c r="F269" i="1"/>
  <c r="G269" i="1" s="1"/>
  <c r="E284" i="1"/>
  <c r="H83" i="1"/>
  <c r="I83" i="1" s="1"/>
  <c r="H151" i="1"/>
  <c r="I151" i="1" s="1"/>
  <c r="F142" i="1"/>
  <c r="G142" i="1" s="1"/>
  <c r="H295" i="1"/>
  <c r="I295" i="1" s="1"/>
  <c r="E328" i="1"/>
  <c r="H174" i="1"/>
  <c r="I174" i="1" s="1"/>
  <c r="F107" i="1"/>
  <c r="G107" i="1" s="1"/>
  <c r="H26" i="1"/>
  <c r="I26" i="1" s="1"/>
  <c r="H240" i="1"/>
  <c r="I240" i="1" s="1"/>
  <c r="E272" i="1"/>
  <c r="E120" i="1"/>
  <c r="F208" i="1"/>
  <c r="G208" i="1" s="1"/>
  <c r="E268" i="1"/>
  <c r="F336" i="1"/>
  <c r="G336" i="1" s="1"/>
  <c r="H203" i="1"/>
  <c r="I203" i="1" s="1"/>
  <c r="H216" i="1"/>
  <c r="I216" i="1" s="1"/>
  <c r="E212" i="1"/>
  <c r="E250" i="1"/>
  <c r="E57" i="1"/>
  <c r="H76" i="1"/>
  <c r="I76" i="1" s="1"/>
  <c r="F339" i="1"/>
  <c r="G339" i="1" s="1"/>
  <c r="H8" i="1"/>
  <c r="I8" i="1" s="1"/>
  <c r="E231" i="1"/>
  <c r="H91" i="1"/>
  <c r="I91" i="1" s="1"/>
  <c r="F164" i="1"/>
  <c r="G164" i="1" s="1"/>
  <c r="E161" i="1"/>
  <c r="F178" i="1"/>
  <c r="G178" i="1" s="1"/>
  <c r="H20" i="1"/>
  <c r="I20" i="1" s="1"/>
  <c r="H355" i="1"/>
  <c r="I355" i="1" s="1"/>
  <c r="F79" i="1"/>
  <c r="G79" i="1" s="1"/>
  <c r="F92" i="1"/>
  <c r="G92" i="1" s="1"/>
  <c r="F248" i="1"/>
  <c r="G248" i="1" s="1"/>
  <c r="H98" i="1"/>
  <c r="I98" i="1" s="1"/>
  <c r="F343" i="1"/>
  <c r="G343" i="1" s="1"/>
  <c r="E52" i="1"/>
  <c r="E72" i="1"/>
  <c r="E186" i="1"/>
  <c r="E207" i="1"/>
  <c r="H147" i="1"/>
  <c r="I147" i="1" s="1"/>
  <c r="H316" i="1"/>
  <c r="I316" i="1" s="1"/>
  <c r="H302" i="1"/>
  <c r="I302" i="1" s="1"/>
  <c r="E179" i="1"/>
  <c r="E34" i="1"/>
  <c r="H263" i="1"/>
  <c r="I263" i="1" s="1"/>
  <c r="H116" i="1"/>
  <c r="I116" i="1" s="1"/>
  <c r="H121" i="1"/>
  <c r="I121" i="1" s="1"/>
  <c r="H51" i="1"/>
  <c r="I51" i="1" s="1"/>
  <c r="E234" i="1"/>
  <c r="E180" i="1"/>
  <c r="F9" i="1"/>
  <c r="G9" i="1" s="1"/>
  <c r="F306" i="1"/>
  <c r="G306" i="1" s="1"/>
  <c r="H354" i="1"/>
  <c r="I354" i="1" s="1"/>
  <c r="H182" i="1"/>
  <c r="I182" i="1" s="1"/>
  <c r="E171" i="1"/>
  <c r="E226" i="1"/>
  <c r="F152" i="1"/>
  <c r="G152" i="1" s="1"/>
  <c r="H191" i="1"/>
  <c r="I191" i="1" s="1"/>
  <c r="F59" i="1"/>
  <c r="G59" i="1" s="1"/>
  <c r="H179" i="1"/>
  <c r="I179" i="1" s="1"/>
  <c r="F216" i="1"/>
  <c r="G216" i="1" s="1"/>
  <c r="H190" i="1"/>
  <c r="I190" i="1" s="1"/>
  <c r="F33" i="1"/>
  <c r="G33" i="1" s="1"/>
  <c r="E200" i="1"/>
  <c r="E83" i="1"/>
  <c r="E46" i="1"/>
  <c r="E134" i="1"/>
  <c r="H228" i="1"/>
  <c r="I228" i="1" s="1"/>
  <c r="H266" i="1"/>
  <c r="I266" i="1" s="1"/>
  <c r="E147" i="1"/>
  <c r="E287" i="1"/>
  <c r="H87" i="1"/>
  <c r="I87" i="1" s="1"/>
  <c r="H106" i="1"/>
  <c r="I106" i="1" s="1"/>
  <c r="E146" i="1"/>
  <c r="H358" i="1"/>
  <c r="I358" i="1" s="1"/>
  <c r="E202" i="1"/>
  <c r="H146" i="1"/>
  <c r="I146" i="1" s="1"/>
  <c r="F244" i="1"/>
  <c r="G244" i="1" s="1"/>
  <c r="E256" i="1"/>
  <c r="H268" i="1"/>
  <c r="I268" i="1" s="1"/>
  <c r="F78" i="1"/>
  <c r="G78" i="1" s="1"/>
  <c r="E288" i="1"/>
  <c r="F296" i="1"/>
  <c r="G296" i="1" s="1"/>
  <c r="H331" i="1"/>
  <c r="I331" i="1" s="1"/>
  <c r="E329" i="1"/>
  <c r="E32" i="1"/>
  <c r="H238" i="1"/>
  <c r="I238" i="1" s="1"/>
  <c r="H272" i="1"/>
  <c r="I272" i="1" s="1"/>
  <c r="F140" i="1"/>
  <c r="G140" i="1" s="1"/>
  <c r="F30" i="1"/>
  <c r="G30" i="1" s="1"/>
  <c r="F25" i="1"/>
  <c r="G25" i="1" s="1"/>
  <c r="H249" i="1"/>
  <c r="I249" i="1" s="1"/>
  <c r="H114" i="1"/>
  <c r="I114" i="1" s="1"/>
  <c r="E16" i="1"/>
  <c r="H251" i="1"/>
  <c r="I251" i="1" s="1"/>
  <c r="F346" i="1"/>
  <c r="G346" i="1" s="1"/>
  <c r="E314" i="1"/>
  <c r="E235" i="1"/>
  <c r="E311" i="1"/>
  <c r="H127" i="1"/>
  <c r="I127" i="1" s="1"/>
  <c r="E227" i="1"/>
  <c r="H23" i="1"/>
  <c r="I23" i="1" s="1"/>
  <c r="F280" i="1"/>
  <c r="G280" i="1" s="1"/>
  <c r="E92" i="1"/>
  <c r="H131" i="1"/>
  <c r="I131" i="1" s="1"/>
  <c r="F337" i="1"/>
  <c r="G337" i="1" s="1"/>
  <c r="F48" i="1"/>
  <c r="G48" i="1" s="1"/>
  <c r="H234" i="1"/>
  <c r="I234" i="1" s="1"/>
  <c r="H271" i="1"/>
  <c r="I271" i="1" s="1"/>
  <c r="E75" i="1"/>
  <c r="E330" i="1"/>
  <c r="H233" i="1"/>
  <c r="I233" i="1" s="1"/>
  <c r="H111" i="1"/>
  <c r="I111" i="1" s="1"/>
  <c r="E26" i="1"/>
  <c r="H171" i="1"/>
  <c r="I171" i="1" s="1"/>
  <c r="H318" i="1"/>
  <c r="I318" i="1" s="1"/>
  <c r="H19" i="1"/>
  <c r="I19" i="1" s="1"/>
  <c r="F120" i="1"/>
  <c r="G120" i="1" s="1"/>
  <c r="F353" i="1"/>
  <c r="G353" i="1" s="1"/>
  <c r="F17" i="1"/>
  <c r="G17" i="1" s="1"/>
  <c r="F89" i="1"/>
  <c r="G89" i="1" s="1"/>
  <c r="H135" i="1"/>
  <c r="I135" i="1" s="1"/>
  <c r="F129" i="1"/>
  <c r="G129" i="1" s="1"/>
  <c r="H201" i="1"/>
  <c r="I201" i="1" s="1"/>
  <c r="F319" i="1"/>
  <c r="G319" i="1" s="1"/>
  <c r="H350" i="1"/>
  <c r="I350" i="1" s="1"/>
  <c r="F191" i="1"/>
  <c r="G191" i="1" s="1"/>
  <c r="H339" i="1"/>
  <c r="I339" i="1" s="1"/>
  <c r="H204" i="1"/>
  <c r="I204" i="1" s="1"/>
  <c r="H12" i="1"/>
  <c r="I12" i="1" s="1"/>
  <c r="E23" i="1"/>
  <c r="E252" i="1"/>
  <c r="H7" i="1"/>
  <c r="I7" i="1" s="1"/>
  <c r="E331" i="1"/>
  <c r="H30" i="1"/>
  <c r="I30" i="1" s="1"/>
  <c r="H43" i="1"/>
  <c r="I43" i="1" s="1"/>
  <c r="H86" i="1"/>
  <c r="I86" i="1" s="1"/>
  <c r="H257" i="1"/>
  <c r="I257" i="1" s="1"/>
  <c r="E273" i="1"/>
  <c r="F146" i="1"/>
  <c r="G146" i="1" s="1"/>
  <c r="E84" i="1"/>
  <c r="F267" i="1"/>
  <c r="G267" i="1" s="1"/>
  <c r="E111" i="1"/>
  <c r="F196" i="1"/>
  <c r="G196" i="1" s="1"/>
  <c r="H267" i="1"/>
  <c r="I267" i="1" s="1"/>
  <c r="E148" i="1"/>
  <c r="H169" i="1"/>
  <c r="I169" i="1" s="1"/>
  <c r="H126" i="1"/>
  <c r="I126" i="1" s="1"/>
  <c r="F169" i="1"/>
  <c r="G169" i="1" s="1"/>
  <c r="E340" i="1"/>
  <c r="E51" i="1"/>
  <c r="H34" i="1"/>
  <c r="I34" i="1" s="1"/>
  <c r="H107" i="1"/>
  <c r="I107" i="1" s="1"/>
  <c r="F151" i="1"/>
  <c r="G151" i="1" s="1"/>
  <c r="E126" i="1"/>
  <c r="H270" i="1"/>
  <c r="I270" i="1" s="1"/>
  <c r="H227" i="1"/>
  <c r="I227" i="1" s="1"/>
  <c r="H236" i="1"/>
  <c r="I236" i="1" s="1"/>
  <c r="F286" i="1"/>
  <c r="G286" i="1" s="1"/>
  <c r="H288" i="1"/>
  <c r="I288" i="1" s="1"/>
  <c r="H243" i="1"/>
  <c r="I243" i="1" s="1"/>
  <c r="E224" i="1"/>
  <c r="E62" i="1"/>
  <c r="E225" i="1"/>
  <c r="H305" i="1"/>
  <c r="I305" i="1" s="1"/>
  <c r="H328" i="1"/>
  <c r="I328" i="1" s="1"/>
  <c r="H327" i="1"/>
  <c r="I327" i="1" s="1"/>
  <c r="F236" i="1"/>
  <c r="G236" i="1" s="1"/>
  <c r="H209" i="1"/>
  <c r="I209" i="1" s="1"/>
  <c r="F56" i="1"/>
  <c r="G56" i="1" s="1"/>
  <c r="H138" i="1"/>
  <c r="I138" i="1" s="1"/>
  <c r="E156" i="1"/>
  <c r="E60" i="1"/>
  <c r="F118" i="1"/>
  <c r="G118" i="1" s="1"/>
  <c r="F19" i="1"/>
  <c r="G19" i="1" s="1"/>
  <c r="E78" i="1"/>
  <c r="E230" i="1"/>
  <c r="E138" i="1"/>
  <c r="F302" i="1"/>
  <c r="G302" i="1" s="1"/>
  <c r="H217" i="1"/>
  <c r="I217" i="1" s="1"/>
  <c r="E266" i="1"/>
  <c r="H172" i="1"/>
  <c r="I172" i="1" s="1"/>
  <c r="H139" i="1"/>
  <c r="I139" i="1" s="1"/>
  <c r="H11" i="1"/>
  <c r="I11" i="1" s="1"/>
  <c r="H184" i="1"/>
  <c r="I184" i="1" s="1"/>
  <c r="H180" i="1"/>
  <c r="I180" i="1" s="1"/>
  <c r="E131" i="1"/>
  <c r="H129" i="1"/>
  <c r="I129" i="1" s="1"/>
  <c r="F275" i="1"/>
  <c r="G275" i="1" s="1"/>
  <c r="H259" i="1"/>
  <c r="I259" i="1" s="1"/>
  <c r="E12" i="1"/>
  <c r="E19" i="1"/>
  <c r="F18" i="1"/>
  <c r="G18" i="1" s="1"/>
  <c r="F226" i="1"/>
  <c r="G226" i="1" s="1"/>
  <c r="E222" i="1"/>
  <c r="H119" i="1"/>
  <c r="I119" i="1" s="1"/>
  <c r="E257" i="1"/>
  <c r="F215" i="1"/>
  <c r="G215" i="1" s="1"/>
  <c r="E218" i="1"/>
  <c r="F163" i="1"/>
  <c r="G163" i="1" s="1"/>
  <c r="E352" i="1"/>
  <c r="F281" i="1"/>
  <c r="G281" i="1" s="1"/>
  <c r="F150" i="1"/>
  <c r="G150" i="1" s="1"/>
  <c r="F180" i="1"/>
  <c r="G180" i="1" s="1"/>
  <c r="E116" i="1"/>
  <c r="H17" i="1"/>
  <c r="I17" i="1" s="1"/>
  <c r="E27" i="1"/>
  <c r="E168" i="1"/>
  <c r="E140" i="1"/>
  <c r="E31" i="1"/>
  <c r="E124" i="1"/>
  <c r="H299" i="1"/>
  <c r="I299" i="1" s="1"/>
  <c r="E48" i="1"/>
  <c r="F297" i="1"/>
  <c r="G297" i="1" s="1"/>
  <c r="E159" i="1"/>
  <c r="F314" i="1"/>
  <c r="G314" i="1" s="1"/>
  <c r="H122" i="1"/>
  <c r="I122" i="1" s="1"/>
  <c r="R289" i="1"/>
  <c r="E289" i="1"/>
  <c r="E185" i="1"/>
  <c r="R185" i="1"/>
  <c r="E321" i="1"/>
  <c r="R321" i="1"/>
  <c r="E343" i="1"/>
  <c r="R343" i="1"/>
  <c r="D309" i="1"/>
  <c r="F309" i="1" s="1"/>
  <c r="G309" i="1" s="1"/>
  <c r="Q309" i="1"/>
  <c r="D253" i="1"/>
  <c r="Q253" i="1"/>
  <c r="D205" i="1"/>
  <c r="F205" i="1" s="1"/>
  <c r="G205" i="1" s="1"/>
  <c r="Q205" i="1"/>
  <c r="E143" i="1"/>
  <c r="Q77" i="1"/>
  <c r="D149" i="1"/>
  <c r="E149" i="1" s="1"/>
  <c r="R136" i="1"/>
  <c r="E136" i="1"/>
  <c r="D117" i="1"/>
  <c r="R117" i="1" s="1"/>
  <c r="R104" i="1"/>
  <c r="H104" i="1"/>
  <c r="I104" i="1" s="1"/>
  <c r="R88" i="1"/>
  <c r="E88" i="1"/>
  <c r="H88" i="1"/>
  <c r="I88" i="1" s="1"/>
  <c r="E41" i="1"/>
  <c r="R41" i="1"/>
  <c r="Q325" i="1"/>
  <c r="R50" i="1"/>
  <c r="E50" i="1"/>
  <c r="H50" i="1"/>
  <c r="I50" i="1" s="1"/>
  <c r="Q359" i="1"/>
  <c r="D359" i="1"/>
  <c r="F359" i="1" s="1"/>
  <c r="G359" i="1" s="1"/>
  <c r="Q351" i="1"/>
  <c r="D351" i="1"/>
  <c r="F351" i="1" s="1"/>
  <c r="G351" i="1" s="1"/>
  <c r="Q261" i="1"/>
  <c r="D261" i="1"/>
  <c r="R261" i="1" s="1"/>
  <c r="Q197" i="1"/>
  <c r="D197" i="1"/>
  <c r="D53" i="1"/>
  <c r="F53" i="1" s="1"/>
  <c r="G53" i="1" s="1"/>
  <c r="Q53" i="1"/>
  <c r="H321" i="1"/>
  <c r="I321" i="1" s="1"/>
  <c r="H343" i="1"/>
  <c r="I343" i="1" s="1"/>
  <c r="H47" i="1"/>
  <c r="I47" i="1" s="1"/>
  <c r="E239" i="1"/>
  <c r="R239" i="1"/>
  <c r="Q133" i="1"/>
  <c r="Q173" i="1"/>
  <c r="Q189" i="1"/>
  <c r="Q269" i="1"/>
  <c r="H164" i="1"/>
  <c r="I164" i="1" s="1"/>
  <c r="R164" i="1"/>
  <c r="H148" i="1"/>
  <c r="I148" i="1" s="1"/>
  <c r="R148" i="1"/>
  <c r="D101" i="1"/>
  <c r="R101" i="1" s="1"/>
  <c r="D85" i="1"/>
  <c r="E85" i="1" s="1"/>
  <c r="D317" i="1"/>
  <c r="F317" i="1" s="1"/>
  <c r="G317" i="1" s="1"/>
  <c r="H262" i="1"/>
  <c r="I262" i="1" s="1"/>
  <c r="H54" i="1"/>
  <c r="I54" i="1" s="1"/>
  <c r="R54" i="1"/>
  <c r="R170" i="1"/>
  <c r="E170" i="1"/>
  <c r="R262" i="1"/>
  <c r="Q277" i="1"/>
  <c r="D277" i="1"/>
  <c r="F277" i="1" s="1"/>
  <c r="G277" i="1" s="1"/>
  <c r="D13" i="1"/>
  <c r="R13" i="1" s="1"/>
  <c r="Q13" i="1"/>
  <c r="E173" i="1"/>
  <c r="H71" i="1"/>
  <c r="I71" i="1" s="1"/>
  <c r="E104" i="1"/>
  <c r="Q245" i="1"/>
  <c r="R173" i="1"/>
  <c r="D21" i="1"/>
  <c r="E21" i="1" s="1"/>
  <c r="Q357" i="1"/>
  <c r="Q333" i="1"/>
  <c r="D333" i="1"/>
  <c r="H333" i="1" s="1"/>
  <c r="D229" i="1"/>
  <c r="F229" i="1" s="1"/>
  <c r="G229" i="1" s="1"/>
  <c r="Q229" i="1"/>
  <c r="Q69" i="1"/>
  <c r="D69" i="1"/>
  <c r="F69" i="1" s="1"/>
  <c r="G69" i="1" s="1"/>
  <c r="H143" i="1"/>
  <c r="I143" i="1" s="1"/>
  <c r="D157" i="1"/>
  <c r="F157" i="1" s="1"/>
  <c r="G157" i="1" s="1"/>
  <c r="D125" i="1"/>
  <c r="R125" i="1" s="1"/>
  <c r="D109" i="1"/>
  <c r="F109" i="1" s="1"/>
  <c r="G109" i="1" s="1"/>
  <c r="Q341" i="1"/>
  <c r="D341" i="1"/>
  <c r="D285" i="1"/>
  <c r="F285" i="1" s="1"/>
  <c r="G285" i="1" s="1"/>
  <c r="Q285" i="1"/>
  <c r="E198" i="1"/>
  <c r="H269" i="1"/>
  <c r="I269" i="1" s="1"/>
  <c r="D141" i="1"/>
  <c r="R141" i="1" s="1"/>
  <c r="D93" i="1"/>
  <c r="R93" i="1" s="1"/>
  <c r="D221" i="1"/>
  <c r="F221" i="1" s="1"/>
  <c r="G221" i="1" s="1"/>
  <c r="D165" i="1"/>
  <c r="R165" i="1" s="1"/>
  <c r="Q301" i="1"/>
  <c r="D301" i="1"/>
  <c r="R301" i="1" s="1"/>
  <c r="D37" i="1"/>
  <c r="F37" i="1" s="1"/>
  <c r="G37" i="1" s="1"/>
  <c r="Q37" i="1"/>
  <c r="H68" i="1"/>
  <c r="I68" i="1" s="1"/>
  <c r="E102" i="1"/>
  <c r="D61" i="1"/>
  <c r="H61" i="1" s="1"/>
  <c r="D29" i="1"/>
  <c r="R18" i="1"/>
  <c r="E18" i="1"/>
  <c r="D349" i="1"/>
  <c r="R349" i="1" s="1"/>
  <c r="Q349" i="1"/>
  <c r="Q293" i="1"/>
  <c r="D293" i="1"/>
  <c r="E293" i="1" s="1"/>
  <c r="D237" i="1"/>
  <c r="R237" i="1" s="1"/>
  <c r="Q237" i="1"/>
  <c r="Q181" i="1"/>
  <c r="D181" i="1"/>
  <c r="E181" i="1" s="1"/>
  <c r="Q45" i="1"/>
  <c r="D45" i="1"/>
  <c r="E45" i="1" s="1"/>
  <c r="E347" i="1"/>
  <c r="H110" i="1"/>
  <c r="I110" i="1" s="1"/>
  <c r="Q213" i="1"/>
  <c r="R130" i="1"/>
  <c r="H130" i="1"/>
  <c r="I130" i="1" s="1"/>
  <c r="D335" i="1"/>
  <c r="R335" i="1" s="1"/>
  <c r="H338" i="1"/>
  <c r="H96" i="1"/>
  <c r="H273" i="1"/>
  <c r="H264" i="1"/>
  <c r="H207" i="1"/>
  <c r="E280" i="1"/>
  <c r="H314" i="1"/>
  <c r="E326" i="1"/>
  <c r="F355" i="1"/>
  <c r="G355" i="1" s="1"/>
  <c r="E297" i="1"/>
  <c r="H177" i="1"/>
  <c r="E121" i="1"/>
  <c r="H92" i="1"/>
  <c r="F255" i="1"/>
  <c r="G255" i="1" s="1"/>
  <c r="F41" i="1"/>
  <c r="G41" i="1" s="1"/>
  <c r="E66" i="1"/>
  <c r="E303" i="1"/>
  <c r="E193" i="1"/>
  <c r="E178" i="1"/>
  <c r="E254" i="1"/>
  <c r="H115" i="1"/>
  <c r="E242" i="1"/>
  <c r="H307" i="1"/>
  <c r="E77" i="1"/>
  <c r="H357" i="1"/>
  <c r="E55" i="1"/>
  <c r="F328" i="1"/>
  <c r="G328" i="1" s="1"/>
  <c r="F357" i="1"/>
  <c r="G357" i="1" s="1"/>
  <c r="H40" i="1"/>
  <c r="F203" i="1"/>
  <c r="G203" i="1" s="1"/>
  <c r="F90" i="1"/>
  <c r="G90" i="1" s="1"/>
  <c r="F331" i="1"/>
  <c r="G331" i="1" s="1"/>
  <c r="H80" i="1"/>
  <c r="E312" i="1"/>
  <c r="H155" i="1"/>
  <c r="H198" i="1"/>
  <c r="H223" i="1"/>
  <c r="H260" i="1"/>
  <c r="E258" i="1"/>
  <c r="E144" i="1"/>
  <c r="F202" i="1"/>
  <c r="G202" i="1" s="1"/>
  <c r="F223" i="1"/>
  <c r="G223" i="1" s="1"/>
  <c r="E169" i="1"/>
  <c r="H95" i="1"/>
  <c r="H231" i="1"/>
  <c r="E154" i="1"/>
  <c r="F278" i="1"/>
  <c r="G278" i="1" s="1"/>
  <c r="F327" i="1"/>
  <c r="G327" i="1" s="1"/>
  <c r="F304" i="1"/>
  <c r="G304" i="1" s="1"/>
  <c r="F230" i="1"/>
  <c r="G230" i="1" s="1"/>
  <c r="F167" i="1"/>
  <c r="G167" i="1" s="1"/>
  <c r="H194" i="1"/>
  <c r="F144" i="1"/>
  <c r="G144" i="1" s="1"/>
  <c r="F213" i="1"/>
  <c r="G213" i="1" s="1"/>
  <c r="H160" i="1"/>
  <c r="F97" i="1"/>
  <c r="G97" i="1" s="1"/>
  <c r="H74" i="1"/>
  <c r="H133" i="1"/>
  <c r="H206" i="1"/>
  <c r="H118" i="1"/>
  <c r="E244" i="1"/>
  <c r="F287" i="1"/>
  <c r="G287" i="1" s="1"/>
  <c r="F72" i="1"/>
  <c r="G72" i="1" s="1"/>
  <c r="E128" i="1"/>
  <c r="E153" i="1"/>
  <c r="F64" i="1"/>
  <c r="G64" i="1" s="1"/>
  <c r="E49" i="1"/>
  <c r="E248" i="1"/>
  <c r="F354" i="1"/>
  <c r="G354" i="1" s="1"/>
  <c r="F62" i="1"/>
  <c r="G62" i="1" s="1"/>
  <c r="E80" i="1"/>
  <c r="E267" i="1"/>
  <c r="H142" i="1"/>
  <c r="F291" i="1"/>
  <c r="G291" i="1" s="1"/>
  <c r="F148" i="1"/>
  <c r="G148" i="1" s="1"/>
  <c r="F67" i="1"/>
  <c r="G67" i="1" s="1"/>
  <c r="F119" i="1"/>
  <c r="G119" i="1" s="1"/>
  <c r="E91" i="1"/>
  <c r="H44" i="1"/>
  <c r="E162" i="1"/>
  <c r="H235" i="1"/>
  <c r="E304" i="1"/>
  <c r="E262" i="1"/>
  <c r="H152" i="1"/>
  <c r="E192" i="1"/>
  <c r="E110" i="1"/>
  <c r="E195" i="1"/>
  <c r="E100" i="1"/>
  <c r="F10" i="1"/>
  <c r="G10" i="1" s="1"/>
  <c r="F111" i="1"/>
  <c r="G111" i="1" s="1"/>
  <c r="F104" i="1"/>
  <c r="G104" i="1" s="1"/>
  <c r="F128" i="1"/>
  <c r="G128" i="1" s="1"/>
  <c r="H94" i="1"/>
  <c r="H246" i="1"/>
  <c r="F238" i="1"/>
  <c r="G238" i="1" s="1"/>
  <c r="H120" i="1"/>
  <c r="F273" i="1"/>
  <c r="G273" i="1" s="1"/>
  <c r="E172" i="1"/>
  <c r="H15" i="1"/>
  <c r="H145" i="1"/>
  <c r="F132" i="1"/>
  <c r="G132" i="1" s="1"/>
  <c r="E238" i="1"/>
  <c r="F35" i="1"/>
  <c r="G35" i="1" s="1"/>
  <c r="F80" i="1"/>
  <c r="G80" i="1" s="1"/>
  <c r="F135" i="1"/>
  <c r="G135" i="1" s="1"/>
  <c r="H81" i="1"/>
  <c r="F256" i="1"/>
  <c r="G256" i="1" s="1"/>
  <c r="F303" i="1"/>
  <c r="G303" i="1" s="1"/>
  <c r="E166" i="1"/>
  <c r="E44" i="1"/>
  <c r="F154" i="1"/>
  <c r="G154" i="1" s="1"/>
  <c r="F241" i="1"/>
  <c r="G241" i="1" s="1"/>
  <c r="H296" i="1"/>
  <c r="H226" i="1"/>
  <c r="F134" i="1"/>
  <c r="G134" i="1" s="1"/>
  <c r="H161" i="1"/>
  <c r="E122" i="1"/>
  <c r="E73" i="1"/>
  <c r="H97" i="1"/>
  <c r="E354" i="1"/>
  <c r="F340" i="1"/>
  <c r="G340" i="1" s="1"/>
  <c r="H322" i="1"/>
  <c r="F210" i="1"/>
  <c r="G210" i="1" s="1"/>
  <c r="F279" i="1"/>
  <c r="G279" i="1" s="1"/>
  <c r="E89" i="1"/>
  <c r="H282" i="1"/>
  <c r="H124" i="1"/>
  <c r="H99" i="1"/>
  <c r="F342" i="1"/>
  <c r="G342" i="1" s="1"/>
  <c r="H312" i="1"/>
  <c r="E189" i="1"/>
  <c r="F227" i="1"/>
  <c r="G227" i="1" s="1"/>
  <c r="F153" i="1"/>
  <c r="G153" i="1" s="1"/>
  <c r="E79" i="1"/>
  <c r="E201" i="1"/>
  <c r="E30" i="1"/>
  <c r="H89" i="1"/>
  <c r="E247" i="1"/>
  <c r="E245" i="1"/>
  <c r="E274" i="1"/>
  <c r="H150" i="1"/>
  <c r="H340" i="1"/>
  <c r="H24" i="1"/>
  <c r="H329" i="1"/>
  <c r="F300" i="1"/>
  <c r="G300" i="1" s="1"/>
  <c r="F320" i="1"/>
  <c r="G320" i="1" s="1"/>
  <c r="F127" i="1"/>
  <c r="G127" i="1" s="1"/>
  <c r="H189" i="1"/>
  <c r="H73" i="1"/>
  <c r="F184" i="1"/>
  <c r="G184" i="1" s="1"/>
  <c r="H49" i="1"/>
  <c r="F225" i="1"/>
  <c r="G225" i="1" s="1"/>
  <c r="H258" i="1"/>
  <c r="E334" i="1"/>
  <c r="F358" i="1"/>
  <c r="G358" i="1" s="1"/>
  <c r="F209" i="1"/>
  <c r="G209" i="1" s="1"/>
  <c r="E10" i="1"/>
  <c r="E255" i="1"/>
  <c r="F172" i="1"/>
  <c r="G172" i="1" s="1"/>
  <c r="E145" i="1"/>
  <c r="H286" i="1"/>
  <c r="F264" i="1"/>
  <c r="G264" i="1" s="1"/>
  <c r="E269" i="1"/>
  <c r="F242" i="1"/>
  <c r="G242" i="1" s="1"/>
  <c r="F81" i="1"/>
  <c r="G81" i="1" s="1"/>
  <c r="F55" i="1"/>
  <c r="G55" i="1" s="1"/>
  <c r="E25" i="1"/>
  <c r="H337" i="1"/>
  <c r="H52" i="1"/>
  <c r="E264" i="1"/>
  <c r="F138" i="1"/>
  <c r="G138" i="1" s="1"/>
  <c r="E38" i="1"/>
  <c r="E325" i="1"/>
  <c r="H112" i="1"/>
  <c r="E214" i="1"/>
  <c r="H193" i="1"/>
  <c r="F63" i="1"/>
  <c r="G63" i="1" s="1"/>
  <c r="H84" i="1"/>
  <c r="E355" i="1"/>
  <c r="E275" i="1"/>
  <c r="E76" i="1"/>
  <c r="E115" i="1"/>
  <c r="F177" i="1"/>
  <c r="G177" i="1" s="1"/>
  <c r="E315" i="1"/>
  <c r="H67" i="1"/>
  <c r="E217" i="1"/>
  <c r="R364" i="1"/>
  <c r="H208" i="1"/>
  <c r="F130" i="1"/>
  <c r="G130" i="1" s="1"/>
  <c r="H42" i="1"/>
  <c r="F133" i="1"/>
  <c r="G133" i="1" s="1"/>
  <c r="H325" i="1"/>
  <c r="H330" i="1"/>
  <c r="E361" i="1"/>
  <c r="H31" i="1"/>
  <c r="E96" i="1"/>
  <c r="E59" i="1"/>
  <c r="H345" i="1"/>
  <c r="E176" i="1"/>
  <c r="E339" i="1"/>
  <c r="E65" i="1"/>
  <c r="E300" i="1"/>
  <c r="F239" i="1"/>
  <c r="G239" i="1" s="1"/>
  <c r="F40" i="1"/>
  <c r="G40" i="1" s="1"/>
  <c r="H255" i="1"/>
  <c r="E350" i="1"/>
  <c r="F193" i="1"/>
  <c r="G193" i="1" s="1"/>
  <c r="H254" i="1"/>
  <c r="F46" i="1"/>
  <c r="G46" i="1" s="1"/>
  <c r="F322" i="1"/>
  <c r="G322" i="1" s="1"/>
  <c r="F122" i="1"/>
  <c r="G122" i="1" s="1"/>
  <c r="E240" i="1"/>
  <c r="H220" i="1"/>
  <c r="E302" i="1"/>
  <c r="E132" i="1"/>
  <c r="E142" i="1"/>
  <c r="H18" i="1"/>
  <c r="H77" i="1"/>
  <c r="H230" i="1"/>
  <c r="F115" i="1"/>
  <c r="G115" i="1" s="1"/>
  <c r="E324" i="1"/>
  <c r="E98" i="1"/>
  <c r="H192" i="1"/>
  <c r="F251" i="1"/>
  <c r="G251" i="1" s="1"/>
  <c r="E260" i="1"/>
  <c r="E294" i="1"/>
  <c r="H36" i="1"/>
  <c r="F161" i="1"/>
  <c r="G161" i="1" s="1"/>
  <c r="H362" i="1"/>
  <c r="F171" i="1"/>
  <c r="G171" i="1" s="1"/>
  <c r="E36" i="1"/>
  <c r="F28" i="1"/>
  <c r="G28" i="1" s="1"/>
  <c r="H178" i="1"/>
  <c r="F102" i="1"/>
  <c r="G102" i="1" s="1"/>
  <c r="F308" i="1"/>
  <c r="G308" i="1" s="1"/>
  <c r="E323" i="1"/>
  <c r="F211" i="1"/>
  <c r="G211" i="1" s="1"/>
  <c r="F110" i="1"/>
  <c r="G110" i="1" s="1"/>
  <c r="F77" i="1"/>
  <c r="G77" i="1" s="1"/>
  <c r="F246" i="1"/>
  <c r="G246" i="1" s="1"/>
  <c r="E47" i="1"/>
  <c r="F224" i="1"/>
  <c r="G224" i="1" s="1"/>
  <c r="F189" i="1"/>
  <c r="G189" i="1" s="1"/>
  <c r="H344" i="1"/>
  <c r="E299" i="1"/>
  <c r="F182" i="1"/>
  <c r="G182" i="1" s="1"/>
  <c r="H298" i="1"/>
  <c r="E308" i="1"/>
  <c r="F65" i="1"/>
  <c r="G65" i="1" s="1"/>
  <c r="F147" i="1"/>
  <c r="G147" i="1" s="1"/>
  <c r="H153" i="1"/>
  <c r="H108" i="1"/>
  <c r="E356" i="1"/>
  <c r="H212" i="1"/>
  <c r="E43" i="1"/>
  <c r="H56" i="1"/>
  <c r="H278" i="1"/>
  <c r="H239" i="1"/>
  <c r="H176" i="1"/>
  <c r="F15" i="1"/>
  <c r="G15" i="1" s="1"/>
  <c r="F162" i="1"/>
  <c r="G162" i="1" s="1"/>
  <c r="E215" i="1"/>
  <c r="H326" i="1"/>
  <c r="H123" i="1"/>
  <c r="E305" i="1"/>
  <c r="H185" i="1"/>
  <c r="F259" i="1"/>
  <c r="G259" i="1" s="1"/>
  <c r="F338" i="1"/>
  <c r="G338" i="1" s="1"/>
  <c r="E276" i="1"/>
  <c r="F66" i="1"/>
  <c r="G66" i="1" s="1"/>
  <c r="H308" i="1"/>
  <c r="E95" i="1"/>
  <c r="F139" i="1"/>
  <c r="G139" i="1" s="1"/>
  <c r="F50" i="1"/>
  <c r="G50" i="1" s="1"/>
  <c r="E182" i="1"/>
  <c r="F313" i="1"/>
  <c r="G313" i="1" s="1"/>
  <c r="E232" i="1"/>
  <c r="F204" i="1"/>
  <c r="G204" i="1" s="1"/>
  <c r="H90" i="1"/>
  <c r="H25" i="1"/>
  <c r="F166" i="1"/>
  <c r="G166" i="1" s="1"/>
  <c r="H275" i="1"/>
  <c r="E107" i="1"/>
  <c r="H211" i="1"/>
  <c r="E342" i="1"/>
  <c r="E164" i="1"/>
  <c r="F271" i="1"/>
  <c r="G271" i="1" s="1"/>
  <c r="E130" i="1"/>
  <c r="F52" i="1"/>
  <c r="G52" i="1" s="1"/>
  <c r="F262" i="1"/>
  <c r="G262" i="1" s="1"/>
  <c r="E22" i="1"/>
  <c r="F43" i="1"/>
  <c r="G43" i="1" s="1"/>
  <c r="F212" i="1"/>
  <c r="G212" i="1" s="1"/>
  <c r="E336" i="1"/>
  <c r="F124" i="1"/>
  <c r="G124" i="1" s="1"/>
  <c r="F329" i="1"/>
  <c r="G329" i="1" s="1"/>
  <c r="F219" i="1"/>
  <c r="G219" i="1" s="1"/>
  <c r="F263" i="1"/>
  <c r="G263" i="1" s="1"/>
  <c r="E63" i="1"/>
  <c r="H57" i="1"/>
  <c r="F121" i="1"/>
  <c r="G121" i="1" s="1"/>
  <c r="F334" i="1"/>
  <c r="G334" i="1" s="1"/>
  <c r="F24" i="1"/>
  <c r="G24" i="1" s="1"/>
  <c r="H284" i="1"/>
  <c r="F362" i="1"/>
  <c r="G362" i="1" s="1"/>
  <c r="F156" i="1"/>
  <c r="G156" i="1" s="1"/>
  <c r="F299" i="1"/>
  <c r="G299" i="1" s="1"/>
  <c r="E243" i="1"/>
  <c r="H14" i="1"/>
  <c r="F247" i="1"/>
  <c r="G247" i="1" s="1"/>
  <c r="E291" i="1"/>
  <c r="F94" i="1"/>
  <c r="G94" i="1" s="1"/>
  <c r="F266" i="1"/>
  <c r="G266" i="1" s="1"/>
  <c r="H140" i="1"/>
  <c r="H137" i="1"/>
  <c r="H78" i="1"/>
  <c r="H134" i="1"/>
  <c r="H72" i="1"/>
  <c r="F39" i="1"/>
  <c r="G39" i="1" s="1"/>
  <c r="H38" i="1"/>
  <c r="H280" i="1"/>
  <c r="F68" i="1"/>
  <c r="G68" i="1" s="1"/>
  <c r="E204" i="1"/>
  <c r="F179" i="1"/>
  <c r="G179" i="1" s="1"/>
  <c r="F7" i="1"/>
  <c r="G7" i="1" s="1"/>
  <c r="F207" i="1"/>
  <c r="G207" i="1" s="1"/>
  <c r="F175" i="1"/>
  <c r="G175" i="1" s="1"/>
  <c r="F310" i="1"/>
  <c r="G310" i="1" s="1"/>
  <c r="H352" i="1"/>
  <c r="H28" i="1"/>
  <c r="F87" i="1"/>
  <c r="G87" i="1" s="1"/>
  <c r="H170" i="1"/>
  <c r="F103" i="1"/>
  <c r="G103" i="1" s="1"/>
  <c r="F16" i="1"/>
  <c r="G16" i="1" s="1"/>
  <c r="E151" i="1"/>
  <c r="E160" i="1"/>
  <c r="F123" i="1"/>
  <c r="G123" i="1" s="1"/>
  <c r="E188" i="1"/>
  <c r="H304" i="1"/>
  <c r="H232" i="1"/>
  <c r="F174" i="1"/>
  <c r="G174" i="1" s="1"/>
  <c r="E322" i="1"/>
  <c r="E86" i="1"/>
  <c r="H324" i="1"/>
  <c r="E17" i="1"/>
  <c r="E313" i="1"/>
  <c r="H70" i="1"/>
  <c r="H313" i="1"/>
  <c r="F32" i="1"/>
  <c r="G32" i="1" s="1"/>
  <c r="H334" i="1"/>
  <c r="F31" i="1"/>
  <c r="G31" i="1" s="1"/>
  <c r="E139" i="1"/>
  <c r="F95" i="1"/>
  <c r="G95" i="1" s="1"/>
  <c r="H175" i="1"/>
  <c r="H290" i="1"/>
  <c r="H323" i="1"/>
  <c r="F232" i="1"/>
  <c r="G232" i="1" s="1"/>
  <c r="H283" i="1"/>
  <c r="H356" i="1"/>
  <c r="H105" i="1"/>
  <c r="E68" i="1"/>
  <c r="E137" i="1"/>
  <c r="E24" i="1"/>
  <c r="E112" i="1"/>
  <c r="F57" i="1"/>
  <c r="G57" i="1" s="1"/>
  <c r="F217" i="1"/>
  <c r="G217" i="1" s="1"/>
  <c r="F325" i="1"/>
  <c r="G325" i="1" s="1"/>
  <c r="F201" i="1"/>
  <c r="G201" i="1" s="1"/>
  <c r="E113" i="1"/>
  <c r="E64" i="1"/>
  <c r="H27" i="1"/>
  <c r="E364" i="1"/>
  <c r="E281" i="1"/>
  <c r="F136" i="1"/>
  <c r="G136" i="1" s="1"/>
  <c r="H303" i="1"/>
  <c r="H245" i="1"/>
  <c r="E119" i="1"/>
  <c r="E105" i="1"/>
  <c r="E190" i="1"/>
  <c r="H41" i="1"/>
  <c r="F54" i="1"/>
  <c r="G54" i="1" s="1"/>
  <c r="F272" i="1"/>
  <c r="G272" i="1" s="1"/>
  <c r="E307" i="1"/>
  <c r="F20" i="1"/>
  <c r="G20" i="1" s="1"/>
  <c r="E353" i="1"/>
  <c r="E332" i="1"/>
  <c r="E108" i="1"/>
  <c r="E320" i="1"/>
  <c r="F160" i="1"/>
  <c r="G160" i="1" s="1"/>
  <c r="F321" i="1"/>
  <c r="G321" i="1" s="1"/>
  <c r="F82" i="1"/>
  <c r="G82" i="1" s="1"/>
  <c r="E337" i="1"/>
  <c r="H346" i="1"/>
  <c r="F187" i="1"/>
  <c r="G187" i="1" s="1"/>
  <c r="E94" i="1"/>
  <c r="F155" i="1"/>
  <c r="G155" i="1" s="1"/>
  <c r="E40" i="1"/>
  <c r="F42" i="1"/>
  <c r="G42" i="1" s="1"/>
  <c r="H276" i="1"/>
  <c r="F11" i="1"/>
  <c r="G11" i="1" s="1"/>
  <c r="H22" i="1"/>
  <c r="F228" i="1"/>
  <c r="G228" i="1" s="1"/>
  <c r="H195" i="1"/>
  <c r="F243" i="1"/>
  <c r="G243" i="1" s="1"/>
  <c r="H62" i="1"/>
  <c r="E183" i="1"/>
  <c r="E135" i="1"/>
  <c r="E67" i="1"/>
  <c r="E191" i="1"/>
  <c r="E306" i="1"/>
  <c r="H16" i="1"/>
  <c r="H225" i="1"/>
  <c r="H292" i="1"/>
  <c r="H158" i="1"/>
  <c r="H361" i="1"/>
  <c r="E213" i="1"/>
  <c r="H58" i="1"/>
  <c r="F70" i="1"/>
  <c r="G70" i="1" s="1"/>
  <c r="F311" i="1"/>
  <c r="G311" i="1" s="1"/>
  <c r="F36" i="1"/>
  <c r="G36" i="1" s="1"/>
  <c r="E87" i="1"/>
  <c r="F173" i="1"/>
  <c r="G173" i="1" s="1"/>
  <c r="E28" i="1"/>
  <c r="E265" i="1"/>
  <c r="H82" i="1"/>
  <c r="E20" i="1"/>
  <c r="F38" i="1"/>
  <c r="G38" i="1" s="1"/>
  <c r="E318" i="1"/>
  <c r="H247" i="1"/>
  <c r="E177" i="1"/>
  <c r="F282" i="1"/>
  <c r="G282" i="1" s="1"/>
  <c r="F312" i="1"/>
  <c r="G312" i="1" s="1"/>
  <c r="E219" i="1"/>
  <c r="F274" i="1"/>
  <c r="G274" i="1" s="1"/>
  <c r="H186" i="1"/>
  <c r="F194" i="1"/>
  <c r="G194" i="1" s="1"/>
  <c r="E99" i="1"/>
  <c r="E14" i="1"/>
  <c r="E357" i="1"/>
  <c r="H162" i="1"/>
  <c r="E71" i="1"/>
  <c r="F86" i="1"/>
  <c r="G86" i="1" s="1"/>
  <c r="H63" i="1"/>
  <c r="H187" i="1"/>
  <c r="F158" i="1"/>
  <c r="G158" i="1" s="1"/>
  <c r="H75" i="1"/>
  <c r="F220" i="1"/>
  <c r="G220" i="1" s="1"/>
  <c r="F284" i="1"/>
  <c r="G284" i="1" s="1"/>
  <c r="F126" i="1"/>
  <c r="G126" i="1" s="1"/>
  <c r="F316" i="1"/>
  <c r="G316" i="1" s="1"/>
  <c r="E348" i="1"/>
  <c r="H183" i="1"/>
  <c r="F268" i="1"/>
  <c r="G268" i="1" s="1"/>
  <c r="E210" i="1"/>
  <c r="F192" i="1"/>
  <c r="G192" i="1" s="1"/>
  <c r="H168" i="1"/>
  <c r="F252" i="1"/>
  <c r="G252" i="1" s="1"/>
  <c r="E82" i="1"/>
  <c r="F289" i="1"/>
  <c r="G289" i="1" s="1"/>
  <c r="F76" i="1"/>
  <c r="G76" i="1" s="1"/>
  <c r="E249" i="1"/>
  <c r="H332" i="1"/>
  <c r="H360" i="1"/>
  <c r="H248" i="1"/>
  <c r="F26" i="1"/>
  <c r="G26" i="1" s="1"/>
  <c r="H265" i="1"/>
  <c r="F235" i="1"/>
  <c r="G235" i="1" s="1"/>
  <c r="H132" i="1"/>
  <c r="E327" i="1"/>
  <c r="H163" i="1"/>
  <c r="H136" i="1"/>
  <c r="H113" i="1"/>
  <c r="E241" i="1"/>
  <c r="F137" i="1"/>
  <c r="G137" i="1" s="1"/>
  <c r="E11" i="1"/>
  <c r="E263" i="1"/>
  <c r="F14" i="1"/>
  <c r="G14" i="1" s="1"/>
  <c r="F88" i="1"/>
  <c r="G88" i="1" s="1"/>
  <c r="H311" i="1"/>
  <c r="F200" i="1"/>
  <c r="G200" i="1" s="1"/>
  <c r="E163" i="1"/>
  <c r="H196" i="1"/>
  <c r="E358" i="1"/>
  <c r="E209" i="1"/>
  <c r="H167" i="1"/>
  <c r="E203" i="1"/>
  <c r="H348" i="1"/>
  <c r="H48" i="1"/>
  <c r="H199" i="1"/>
  <c r="H281" i="1"/>
  <c r="H252" i="1"/>
  <c r="E292" i="1"/>
  <c r="F49" i="1"/>
  <c r="G49" i="1" s="1"/>
  <c r="H65" i="1"/>
  <c r="H218" i="1"/>
  <c r="F356" i="1"/>
  <c r="G356" i="1" s="1"/>
  <c r="F295" i="1"/>
  <c r="G295" i="1" s="1"/>
  <c r="F257" i="1"/>
  <c r="G257" i="1" s="1"/>
  <c r="F198" i="1"/>
  <c r="G198" i="1" s="1"/>
  <c r="F22" i="1"/>
  <c r="G22" i="1" s="1"/>
  <c r="H156" i="1"/>
  <c r="F106" i="1"/>
  <c r="G106" i="1" s="1"/>
  <c r="F283" i="1"/>
  <c r="G283" i="1" s="1"/>
  <c r="E319" i="1"/>
  <c r="F145" i="1"/>
  <c r="G145" i="1" s="1"/>
  <c r="E362" i="1"/>
  <c r="F333" i="1"/>
  <c r="G333" i="1" s="1"/>
  <c r="F298" i="1"/>
  <c r="G298" i="1" s="1"/>
  <c r="H342" i="1"/>
  <c r="F206" i="1"/>
  <c r="G206" i="1" s="1"/>
  <c r="F332" i="1"/>
  <c r="G332" i="1" s="1"/>
  <c r="F12" i="1"/>
  <c r="G12" i="1" s="1"/>
  <c r="F270" i="1"/>
  <c r="G270" i="1" s="1"/>
  <c r="H222" i="1"/>
  <c r="F307" i="1"/>
  <c r="G307" i="1" s="1"/>
  <c r="H59" i="1"/>
  <c r="H144" i="1"/>
  <c r="H215" i="1"/>
  <c r="F170" i="1"/>
  <c r="G170" i="1" s="1"/>
  <c r="H297" i="1"/>
  <c r="F108" i="1"/>
  <c r="G108" i="1" s="1"/>
  <c r="H291" i="1"/>
  <c r="F112" i="1"/>
  <c r="G112" i="1" s="1"/>
  <c r="F360" i="1"/>
  <c r="G360" i="1" s="1"/>
  <c r="F234" i="1"/>
  <c r="G234" i="1" s="1"/>
  <c r="F352" i="1"/>
  <c r="G352" i="1" s="1"/>
  <c r="E175" i="1"/>
  <c r="F186" i="1"/>
  <c r="G186" i="1" s="1"/>
  <c r="F183" i="1"/>
  <c r="G183" i="1" s="1"/>
  <c r="H79" i="1"/>
  <c r="F350" i="1"/>
  <c r="G350" i="1" s="1"/>
  <c r="F324" i="1"/>
  <c r="G324" i="1" s="1"/>
  <c r="F71" i="1"/>
  <c r="G71" i="1" s="1"/>
  <c r="E8" i="1"/>
  <c r="E103" i="1"/>
  <c r="E360" i="1"/>
  <c r="H33" i="1"/>
  <c r="F98" i="1"/>
  <c r="G98" i="1" s="1"/>
  <c r="E228" i="1"/>
  <c r="E33" i="1"/>
  <c r="E346" i="1"/>
  <c r="E282" i="1"/>
  <c r="H46" i="1"/>
  <c r="E167" i="1"/>
  <c r="E127" i="1"/>
  <c r="E58" i="1"/>
  <c r="H289" i="1"/>
  <c r="E184" i="1"/>
  <c r="E296" i="1"/>
  <c r="E216" i="1"/>
  <c r="F105" i="1"/>
  <c r="G105" i="1" s="1"/>
  <c r="E194" i="1"/>
  <c r="H200" i="1"/>
  <c r="E106" i="1"/>
  <c r="H256" i="1"/>
  <c r="E283" i="1"/>
  <c r="E259" i="1"/>
  <c r="F47" i="1"/>
  <c r="G47" i="1" s="1"/>
  <c r="H213" i="1"/>
  <c r="E310" i="1"/>
  <c r="F116" i="1"/>
  <c r="G116" i="1" s="1"/>
  <c r="E93" i="1"/>
  <c r="F318" i="1"/>
  <c r="G318" i="1" s="1"/>
  <c r="E338" i="1"/>
  <c r="E114" i="1"/>
  <c r="E9" i="1"/>
  <c r="H64" i="1"/>
  <c r="E35" i="1"/>
  <c r="E39" i="1"/>
  <c r="H250" i="1"/>
  <c r="H35" i="1"/>
  <c r="E56" i="1"/>
  <c r="H310" i="1"/>
  <c r="E42" i="1"/>
  <c r="H66" i="1"/>
  <c r="E174" i="1"/>
  <c r="F240" i="1"/>
  <c r="G240" i="1" s="1"/>
  <c r="E7" i="1"/>
  <c r="H242" i="1"/>
  <c r="H9" i="1"/>
  <c r="E158" i="1"/>
  <c r="F195" i="1"/>
  <c r="G195" i="1" s="1"/>
  <c r="H102" i="1"/>
  <c r="H347" i="1"/>
  <c r="H320" i="1"/>
  <c r="H159" i="1"/>
  <c r="H55" i="1"/>
  <c r="H315" i="1"/>
  <c r="F27" i="1"/>
  <c r="G27" i="1" s="1"/>
  <c r="E97" i="1"/>
  <c r="F265" i="1"/>
  <c r="G265" i="1" s="1"/>
  <c r="H244" i="1"/>
  <c r="E70" i="1"/>
  <c r="H166" i="1"/>
  <c r="F58" i="1"/>
  <c r="G58" i="1" s="1"/>
  <c r="F249" i="1"/>
  <c r="G249" i="1" s="1"/>
  <c r="F83" i="1"/>
  <c r="G83" i="1" s="1"/>
  <c r="E298" i="1"/>
  <c r="H294" i="1"/>
  <c r="E233" i="1"/>
  <c r="H214" i="1"/>
  <c r="F315" i="1"/>
  <c r="G315" i="1" s="1"/>
  <c r="F190" i="1"/>
  <c r="G190" i="1" s="1"/>
  <c r="E54" i="1"/>
  <c r="E129" i="1"/>
  <c r="F214" i="1"/>
  <c r="G214" i="1" s="1"/>
  <c r="H210" i="1"/>
  <c r="H287" i="1"/>
  <c r="E133" i="1"/>
  <c r="H319" i="1"/>
  <c r="F245" i="1"/>
  <c r="G245" i="1" s="1"/>
  <c r="E278" i="1"/>
  <c r="E286" i="1"/>
  <c r="F250" i="1"/>
  <c r="G250" i="1" s="1"/>
  <c r="H154" i="1"/>
  <c r="E345" i="1"/>
  <c r="F51" i="1"/>
  <c r="G51" i="1" s="1"/>
  <c r="E118" i="1"/>
  <c r="E90" i="1"/>
  <c r="F276" i="1"/>
  <c r="G276" i="1" s="1"/>
  <c r="F100" i="1"/>
  <c r="G100" i="1" s="1"/>
  <c r="E246" i="1"/>
  <c r="F258" i="1"/>
  <c r="G258" i="1" s="1"/>
  <c r="D15" i="3"/>
  <c r="O15" i="3" s="1"/>
  <c r="N14" i="3"/>
  <c r="O7" i="3"/>
  <c r="C19" i="3"/>
  <c r="N19" i="3" s="1"/>
  <c r="N7" i="3"/>
  <c r="Q364" i="1"/>
  <c r="Q15" i="1"/>
  <c r="H125" i="1" l="1"/>
  <c r="I125" i="1" s="1"/>
  <c r="F181" i="1"/>
  <c r="G181" i="1" s="1"/>
  <c r="E335" i="1"/>
  <c r="E117" i="1"/>
  <c r="F335" i="1"/>
  <c r="G335" i="1" s="1"/>
  <c r="E53" i="1"/>
  <c r="H301" i="1"/>
  <c r="I301" i="1" s="1"/>
  <c r="F349" i="1"/>
  <c r="G349" i="1" s="1"/>
  <c r="F21" i="1"/>
  <c r="G21" i="1" s="1"/>
  <c r="F149" i="1"/>
  <c r="G149" i="1" s="1"/>
  <c r="H349" i="1"/>
  <c r="I349" i="1" s="1"/>
  <c r="E349" i="1"/>
  <c r="E69" i="1"/>
  <c r="F85" i="1"/>
  <c r="G85" i="1" s="1"/>
  <c r="E301" i="1"/>
  <c r="F301" i="1"/>
  <c r="G301" i="1" s="1"/>
  <c r="E13" i="1"/>
  <c r="E157" i="1"/>
  <c r="E165" i="1"/>
  <c r="H237" i="1"/>
  <c r="I237" i="1" s="1"/>
  <c r="F125" i="1"/>
  <c r="G125" i="1" s="1"/>
  <c r="F61" i="1"/>
  <c r="G61" i="1" s="1"/>
  <c r="F45" i="1"/>
  <c r="G45" i="1" s="1"/>
  <c r="H13" i="1"/>
  <c r="I13" i="1" s="1"/>
  <c r="F13" i="1"/>
  <c r="G13" i="1" s="1"/>
  <c r="E109" i="1"/>
  <c r="H117" i="1"/>
  <c r="I117" i="1" s="1"/>
  <c r="F261" i="1"/>
  <c r="G261" i="1" s="1"/>
  <c r="E221" i="1"/>
  <c r="F93" i="1"/>
  <c r="G93" i="1" s="1"/>
  <c r="H93" i="1"/>
  <c r="I93" i="1" s="1"/>
  <c r="E237" i="1"/>
  <c r="H261" i="1"/>
  <c r="I261" i="1" s="1"/>
  <c r="H37" i="1"/>
  <c r="I37" i="1" s="1"/>
  <c r="E261" i="1"/>
  <c r="F293" i="1"/>
  <c r="G293" i="1" s="1"/>
  <c r="F237" i="1"/>
  <c r="G237" i="1" s="1"/>
  <c r="H205" i="1"/>
  <c r="I205" i="1" s="1"/>
  <c r="H317" i="1"/>
  <c r="I317" i="1" s="1"/>
  <c r="F117" i="1"/>
  <c r="G117" i="1" s="1"/>
  <c r="R181" i="1"/>
  <c r="H181" i="1"/>
  <c r="I181" i="1" s="1"/>
  <c r="H69" i="1"/>
  <c r="I69" i="1" s="1"/>
  <c r="R69" i="1"/>
  <c r="R85" i="1"/>
  <c r="H85" i="1"/>
  <c r="I85" i="1" s="1"/>
  <c r="R53" i="1"/>
  <c r="H53" i="1"/>
  <c r="I53" i="1" s="1"/>
  <c r="R285" i="1"/>
  <c r="H285" i="1"/>
  <c r="I285" i="1" s="1"/>
  <c r="R197" i="1"/>
  <c r="E197" i="1"/>
  <c r="H197" i="1"/>
  <c r="I197" i="1" s="1"/>
  <c r="R29" i="1"/>
  <c r="E29" i="1"/>
  <c r="E341" i="1"/>
  <c r="H341" i="1"/>
  <c r="I341" i="1" s="1"/>
  <c r="R341" i="1"/>
  <c r="H29" i="1"/>
  <c r="I29" i="1" s="1"/>
  <c r="F141" i="1"/>
  <c r="G141" i="1" s="1"/>
  <c r="E141" i="1"/>
  <c r="E101" i="1"/>
  <c r="H165" i="1"/>
  <c r="I165" i="1" s="1"/>
  <c r="E125" i="1"/>
  <c r="R61" i="1"/>
  <c r="E61" i="1"/>
  <c r="R221" i="1"/>
  <c r="H221" i="1"/>
  <c r="I221" i="1" s="1"/>
  <c r="R229" i="1"/>
  <c r="H229" i="1"/>
  <c r="I229" i="1" s="1"/>
  <c r="E229" i="1"/>
  <c r="E205" i="1"/>
  <c r="R205" i="1"/>
  <c r="E285" i="1"/>
  <c r="R293" i="1"/>
  <c r="H293" i="1"/>
  <c r="I293" i="1" s="1"/>
  <c r="R109" i="1"/>
  <c r="H109" i="1"/>
  <c r="I109" i="1" s="1"/>
  <c r="E333" i="1"/>
  <c r="R333" i="1"/>
  <c r="R351" i="1"/>
  <c r="H351" i="1"/>
  <c r="I351" i="1" s="1"/>
  <c r="E351" i="1"/>
  <c r="R253" i="1"/>
  <c r="H253" i="1"/>
  <c r="I253" i="1" s="1"/>
  <c r="E253" i="1"/>
  <c r="F101" i="1"/>
  <c r="G101" i="1" s="1"/>
  <c r="H141" i="1"/>
  <c r="I141" i="1" s="1"/>
  <c r="H101" i="1"/>
  <c r="I101" i="1" s="1"/>
  <c r="R45" i="1"/>
  <c r="H45" i="1"/>
  <c r="I45" i="1" s="1"/>
  <c r="R157" i="1"/>
  <c r="H157" i="1"/>
  <c r="I157" i="1" s="1"/>
  <c r="F29" i="1"/>
  <c r="G29" i="1" s="1"/>
  <c r="F341" i="1"/>
  <c r="G341" i="1" s="1"/>
  <c r="F197" i="1"/>
  <c r="G197" i="1" s="1"/>
  <c r="F253" i="1"/>
  <c r="G253" i="1" s="1"/>
  <c r="H335" i="1"/>
  <c r="I335" i="1" s="1"/>
  <c r="R37" i="1"/>
  <c r="E37" i="1"/>
  <c r="H21" i="1"/>
  <c r="I21" i="1" s="1"/>
  <c r="R21" i="1"/>
  <c r="R277" i="1"/>
  <c r="H277" i="1"/>
  <c r="I277" i="1" s="1"/>
  <c r="E277" i="1"/>
  <c r="E317" i="1"/>
  <c r="R317" i="1"/>
  <c r="R359" i="1"/>
  <c r="E359" i="1"/>
  <c r="H359" i="1"/>
  <c r="I359" i="1" s="1"/>
  <c r="R149" i="1"/>
  <c r="H149" i="1"/>
  <c r="I149" i="1" s="1"/>
  <c r="R309" i="1"/>
  <c r="E309" i="1"/>
  <c r="H309" i="1"/>
  <c r="I309" i="1" s="1"/>
  <c r="F165" i="1"/>
  <c r="G165" i="1" s="1"/>
  <c r="I168" i="1"/>
  <c r="I63" i="1"/>
  <c r="I303" i="1"/>
  <c r="I28" i="1"/>
  <c r="I137" i="1"/>
  <c r="I278" i="1"/>
  <c r="I258" i="1"/>
  <c r="I120" i="1"/>
  <c r="I186" i="1"/>
  <c r="I105" i="1"/>
  <c r="I324" i="1"/>
  <c r="I352" i="1"/>
  <c r="I140" i="1"/>
  <c r="I123" i="1"/>
  <c r="I255" i="1"/>
  <c r="I84" i="1"/>
  <c r="I273" i="1"/>
  <c r="I55" i="1"/>
  <c r="I158" i="1"/>
  <c r="I25" i="1"/>
  <c r="I178" i="1"/>
  <c r="I77" i="1"/>
  <c r="I345" i="1"/>
  <c r="I160" i="1"/>
  <c r="I264" i="1"/>
  <c r="I287" i="1"/>
  <c r="I159" i="1"/>
  <c r="I242" i="1"/>
  <c r="I35" i="1"/>
  <c r="I256" i="1"/>
  <c r="I215" i="1"/>
  <c r="I167" i="1"/>
  <c r="I163" i="1"/>
  <c r="I332" i="1"/>
  <c r="I292" i="1"/>
  <c r="I62" i="1"/>
  <c r="I57" i="1"/>
  <c r="I90" i="1"/>
  <c r="I56" i="1"/>
  <c r="I18" i="1"/>
  <c r="I333" i="1"/>
  <c r="I330" i="1"/>
  <c r="I161" i="1"/>
  <c r="I235" i="1"/>
  <c r="I80" i="1"/>
  <c r="I177" i="1"/>
  <c r="I210" i="1"/>
  <c r="I294" i="1"/>
  <c r="I244" i="1"/>
  <c r="I320" i="1"/>
  <c r="I250" i="1"/>
  <c r="I289" i="1"/>
  <c r="I144" i="1"/>
  <c r="I252" i="1"/>
  <c r="I225" i="1"/>
  <c r="I356" i="1"/>
  <c r="I280" i="1"/>
  <c r="I308" i="1"/>
  <c r="I326" i="1"/>
  <c r="I298" i="1"/>
  <c r="I325" i="1"/>
  <c r="I67" i="1"/>
  <c r="I49" i="1"/>
  <c r="I312" i="1"/>
  <c r="I322" i="1"/>
  <c r="I246" i="1"/>
  <c r="I357" i="1"/>
  <c r="I96" i="1"/>
  <c r="I9" i="1"/>
  <c r="I136" i="1"/>
  <c r="I200" i="1"/>
  <c r="I79" i="1"/>
  <c r="I281" i="1"/>
  <c r="I132" i="1"/>
  <c r="I16" i="1"/>
  <c r="I195" i="1"/>
  <c r="I41" i="1"/>
  <c r="I283" i="1"/>
  <c r="I334" i="1"/>
  <c r="I38" i="1"/>
  <c r="I212" i="1"/>
  <c r="I192" i="1"/>
  <c r="I193" i="1"/>
  <c r="I52" i="1"/>
  <c r="I329" i="1"/>
  <c r="I89" i="1"/>
  <c r="I226" i="1"/>
  <c r="I145" i="1"/>
  <c r="I94" i="1"/>
  <c r="I44" i="1"/>
  <c r="I142" i="1"/>
  <c r="I118" i="1"/>
  <c r="I194" i="1"/>
  <c r="I231" i="1"/>
  <c r="I338" i="1"/>
  <c r="I347" i="1"/>
  <c r="I33" i="1"/>
  <c r="I291" i="1"/>
  <c r="I196" i="1"/>
  <c r="I162" i="1"/>
  <c r="I82" i="1"/>
  <c r="I211" i="1"/>
  <c r="I362" i="1"/>
  <c r="I254" i="1"/>
  <c r="I42" i="1"/>
  <c r="I337" i="1"/>
  <c r="I286" i="1"/>
  <c r="I24" i="1"/>
  <c r="I99" i="1"/>
  <c r="I296" i="1"/>
  <c r="I81" i="1"/>
  <c r="I15" i="1"/>
  <c r="I206" i="1"/>
  <c r="I95" i="1"/>
  <c r="I260" i="1"/>
  <c r="I214" i="1"/>
  <c r="I360" i="1"/>
  <c r="I276" i="1"/>
  <c r="I102" i="1"/>
  <c r="I66" i="1"/>
  <c r="I64" i="1"/>
  <c r="I213" i="1"/>
  <c r="I59" i="1"/>
  <c r="I218" i="1"/>
  <c r="I199" i="1"/>
  <c r="I265" i="1"/>
  <c r="I183" i="1"/>
  <c r="I75" i="1"/>
  <c r="I58" i="1"/>
  <c r="I22" i="1"/>
  <c r="I27" i="1"/>
  <c r="I323" i="1"/>
  <c r="I313" i="1"/>
  <c r="I232" i="1"/>
  <c r="I72" i="1"/>
  <c r="I284" i="1"/>
  <c r="I108" i="1"/>
  <c r="I344" i="1"/>
  <c r="I220" i="1"/>
  <c r="I112" i="1"/>
  <c r="I73" i="1"/>
  <c r="I124" i="1"/>
  <c r="I97" i="1"/>
  <c r="I152" i="1"/>
  <c r="I133" i="1"/>
  <c r="I223" i="1"/>
  <c r="I40" i="1"/>
  <c r="I307" i="1"/>
  <c r="I314" i="1"/>
  <c r="I61" i="1"/>
  <c r="I46" i="1"/>
  <c r="I297" i="1"/>
  <c r="I65" i="1"/>
  <c r="I48" i="1"/>
  <c r="I346" i="1"/>
  <c r="I290" i="1"/>
  <c r="I70" i="1"/>
  <c r="I304" i="1"/>
  <c r="I170" i="1"/>
  <c r="I134" i="1"/>
  <c r="I275" i="1"/>
  <c r="I176" i="1"/>
  <c r="I153" i="1"/>
  <c r="I36" i="1"/>
  <c r="I208" i="1"/>
  <c r="I189" i="1"/>
  <c r="I340" i="1"/>
  <c r="I282" i="1"/>
  <c r="I74" i="1"/>
  <c r="I198" i="1"/>
  <c r="I166" i="1"/>
  <c r="I154" i="1"/>
  <c r="I319" i="1"/>
  <c r="I315" i="1"/>
  <c r="I310" i="1"/>
  <c r="I222" i="1"/>
  <c r="I342" i="1"/>
  <c r="I156" i="1"/>
  <c r="I348" i="1"/>
  <c r="I311" i="1"/>
  <c r="I113" i="1"/>
  <c r="I248" i="1"/>
  <c r="I187" i="1"/>
  <c r="I247" i="1"/>
  <c r="I361" i="1"/>
  <c r="I245" i="1"/>
  <c r="I175" i="1"/>
  <c r="I78" i="1"/>
  <c r="I14" i="1"/>
  <c r="I185" i="1"/>
  <c r="I239" i="1"/>
  <c r="I230" i="1"/>
  <c r="I31" i="1"/>
  <c r="I150" i="1"/>
  <c r="I155" i="1"/>
  <c r="I115" i="1"/>
  <c r="I92" i="1"/>
  <c r="I207" i="1"/>
  <c r="D19" i="3"/>
  <c r="G364" i="1" l="1"/>
  <c r="I364" i="1"/>
  <c r="F8" i="3"/>
  <c r="G8" i="3" s="1"/>
  <c r="H8" i="3" s="1"/>
  <c r="I8" i="3" s="1"/>
  <c r="F11" i="3"/>
  <c r="G11" i="3" s="1"/>
  <c r="H11" i="3" s="1"/>
  <c r="I11" i="3" s="1"/>
  <c r="E15" i="3"/>
  <c r="F16" i="3"/>
  <c r="G16" i="3" s="1"/>
  <c r="H16" i="3" s="1"/>
  <c r="I16" i="3" s="1"/>
  <c r="E17" i="3"/>
  <c r="F13" i="3"/>
  <c r="G13" i="3" s="1"/>
  <c r="H13" i="3" s="1"/>
  <c r="I13" i="3" s="1"/>
  <c r="E11" i="3"/>
  <c r="E8" i="3"/>
  <c r="F9" i="3"/>
  <c r="G9" i="3" s="1"/>
  <c r="H9" i="3" s="1"/>
  <c r="I9" i="3" s="1"/>
  <c r="F12" i="3"/>
  <c r="G12" i="3" s="1"/>
  <c r="H12" i="3" s="1"/>
  <c r="I12" i="3" s="1"/>
  <c r="F15" i="3"/>
  <c r="G15" i="3" s="1"/>
  <c r="H15" i="3" s="1"/>
  <c r="I15" i="3" s="1"/>
  <c r="E9" i="3"/>
  <c r="E10" i="3"/>
  <c r="F17" i="3"/>
  <c r="G17" i="3" s="1"/>
  <c r="H17" i="3" s="1"/>
  <c r="I17" i="3" s="1"/>
  <c r="E16" i="3"/>
  <c r="F10" i="3"/>
  <c r="G10" i="3" s="1"/>
  <c r="H10" i="3" s="1"/>
  <c r="I10" i="3" s="1"/>
  <c r="F7" i="3"/>
  <c r="G7" i="3" s="1"/>
  <c r="E13" i="3"/>
  <c r="O19" i="3"/>
  <c r="O21" i="3" s="1"/>
  <c r="E19" i="3"/>
  <c r="E14" i="3"/>
  <c r="F14" i="3"/>
  <c r="G14" i="3" s="1"/>
  <c r="H14" i="3" s="1"/>
  <c r="I14" i="3" s="1"/>
  <c r="E12" i="3"/>
  <c r="E7" i="3"/>
  <c r="I366" i="1" l="1"/>
  <c r="I367" i="1"/>
  <c r="G19" i="3"/>
  <c r="H7" i="3"/>
  <c r="B4" i="1" l="1"/>
  <c r="J257" i="1"/>
  <c r="K257" i="1" s="1"/>
  <c r="L257" i="1" s="1"/>
  <c r="M257" i="1" s="1"/>
  <c r="N257" i="1" s="1"/>
  <c r="J204" i="1"/>
  <c r="K204" i="1" s="1"/>
  <c r="L204" i="1" s="1"/>
  <c r="M204" i="1" s="1"/>
  <c r="N204" i="1" s="1"/>
  <c r="J12" i="1"/>
  <c r="K12" i="1" s="1"/>
  <c r="L12" i="1" s="1"/>
  <c r="M12" i="1" s="1"/>
  <c r="N12" i="1" s="1"/>
  <c r="J219" i="1"/>
  <c r="K219" i="1" s="1"/>
  <c r="L219" i="1" s="1"/>
  <c r="M219" i="1" s="1"/>
  <c r="N219" i="1" s="1"/>
  <c r="J336" i="1"/>
  <c r="K336" i="1" s="1"/>
  <c r="L336" i="1" s="1"/>
  <c r="M336" i="1" s="1"/>
  <c r="N336" i="1" s="1"/>
  <c r="J288" i="1"/>
  <c r="K288" i="1" s="1"/>
  <c r="L288" i="1" s="1"/>
  <c r="M288" i="1" s="1"/>
  <c r="N288" i="1" s="1"/>
  <c r="J111" i="1"/>
  <c r="K111" i="1" s="1"/>
  <c r="L111" i="1" s="1"/>
  <c r="M111" i="1" s="1"/>
  <c r="N111" i="1" s="1"/>
  <c r="J173" i="1"/>
  <c r="K173" i="1" s="1"/>
  <c r="L173" i="1" s="1"/>
  <c r="M173" i="1" s="1"/>
  <c r="N173" i="1" s="1"/>
  <c r="J197" i="1"/>
  <c r="K197" i="1" s="1"/>
  <c r="L197" i="1" s="1"/>
  <c r="M197" i="1" s="1"/>
  <c r="N197" i="1" s="1"/>
  <c r="J270" i="1"/>
  <c r="K270" i="1" s="1"/>
  <c r="L270" i="1" s="1"/>
  <c r="M270" i="1" s="1"/>
  <c r="N270" i="1" s="1"/>
  <c r="J149" i="1"/>
  <c r="K149" i="1" s="1"/>
  <c r="L149" i="1" s="1"/>
  <c r="M149" i="1" s="1"/>
  <c r="N149" i="1" s="1"/>
  <c r="J268" i="1"/>
  <c r="K268" i="1" s="1"/>
  <c r="L268" i="1" s="1"/>
  <c r="M268" i="1" s="1"/>
  <c r="N268" i="1" s="1"/>
  <c r="J109" i="1"/>
  <c r="K109" i="1" s="1"/>
  <c r="L109" i="1" s="1"/>
  <c r="M109" i="1" s="1"/>
  <c r="N109" i="1" s="1"/>
  <c r="J83" i="1"/>
  <c r="K83" i="1" s="1"/>
  <c r="L83" i="1" s="1"/>
  <c r="M83" i="1" s="1"/>
  <c r="N83" i="1" s="1"/>
  <c r="J23" i="1"/>
  <c r="K23" i="1" s="1"/>
  <c r="L23" i="1" s="1"/>
  <c r="M23" i="1" s="1"/>
  <c r="N23" i="1" s="1"/>
  <c r="J85" i="1"/>
  <c r="K85" i="1" s="1"/>
  <c r="L85" i="1" s="1"/>
  <c r="M85" i="1" s="1"/>
  <c r="N85" i="1" s="1"/>
  <c r="J302" i="1"/>
  <c r="K302" i="1" s="1"/>
  <c r="L302" i="1" s="1"/>
  <c r="M302" i="1" s="1"/>
  <c r="N302" i="1" s="1"/>
  <c r="J343" i="1"/>
  <c r="K343" i="1" s="1"/>
  <c r="L343" i="1" s="1"/>
  <c r="M343" i="1" s="1"/>
  <c r="N343" i="1" s="1"/>
  <c r="J229" i="1"/>
  <c r="K229" i="1" s="1"/>
  <c r="L229" i="1" s="1"/>
  <c r="M229" i="1" s="1"/>
  <c r="N229" i="1" s="1"/>
  <c r="J354" i="1"/>
  <c r="K354" i="1" s="1"/>
  <c r="L354" i="1" s="1"/>
  <c r="M354" i="1" s="1"/>
  <c r="N354" i="1" s="1"/>
  <c r="J262" i="1"/>
  <c r="K262" i="1" s="1"/>
  <c r="L262" i="1" s="1"/>
  <c r="M262" i="1" s="1"/>
  <c r="N262" i="1" s="1"/>
  <c r="J138" i="1"/>
  <c r="K138" i="1" s="1"/>
  <c r="L138" i="1" s="1"/>
  <c r="M138" i="1" s="1"/>
  <c r="N138" i="1" s="1"/>
  <c r="J34" i="1"/>
  <c r="K34" i="1" s="1"/>
  <c r="L34" i="1" s="1"/>
  <c r="M34" i="1" s="1"/>
  <c r="N34" i="1" s="1"/>
  <c r="J11" i="1"/>
  <c r="K11" i="1" s="1"/>
  <c r="L11" i="1" s="1"/>
  <c r="M11" i="1" s="1"/>
  <c r="N11" i="1" s="1"/>
  <c r="J190" i="1"/>
  <c r="K190" i="1" s="1"/>
  <c r="L190" i="1" s="1"/>
  <c r="M190" i="1" s="1"/>
  <c r="N190" i="1" s="1"/>
  <c r="J203" i="1"/>
  <c r="K203" i="1" s="1"/>
  <c r="L203" i="1" s="1"/>
  <c r="M203" i="1" s="1"/>
  <c r="N203" i="1" s="1"/>
  <c r="J217" i="1"/>
  <c r="K217" i="1" s="1"/>
  <c r="L217" i="1" s="1"/>
  <c r="M217" i="1" s="1"/>
  <c r="N217" i="1" s="1"/>
  <c r="J188" i="1"/>
  <c r="K188" i="1" s="1"/>
  <c r="L188" i="1" s="1"/>
  <c r="M188" i="1" s="1"/>
  <c r="N188" i="1" s="1"/>
  <c r="J86" i="1"/>
  <c r="K86" i="1" s="1"/>
  <c r="L86" i="1" s="1"/>
  <c r="M86" i="1" s="1"/>
  <c r="N86" i="1" s="1"/>
  <c r="J267" i="1"/>
  <c r="K267" i="1" s="1"/>
  <c r="L267" i="1" s="1"/>
  <c r="M267" i="1" s="1"/>
  <c r="N267" i="1" s="1"/>
  <c r="J201" i="1"/>
  <c r="K201" i="1" s="1"/>
  <c r="L201" i="1" s="1"/>
  <c r="M201" i="1" s="1"/>
  <c r="N201" i="1" s="1"/>
  <c r="J53" i="1"/>
  <c r="K53" i="1" s="1"/>
  <c r="L53" i="1" s="1"/>
  <c r="M53" i="1" s="1"/>
  <c r="N53" i="1" s="1"/>
  <c r="J169" i="1"/>
  <c r="K169" i="1" s="1"/>
  <c r="L169" i="1" s="1"/>
  <c r="M169" i="1" s="1"/>
  <c r="N169" i="1" s="1"/>
  <c r="J306" i="1"/>
  <c r="K306" i="1" s="1"/>
  <c r="L306" i="1" s="1"/>
  <c r="M306" i="1" s="1"/>
  <c r="N306" i="1" s="1"/>
  <c r="J241" i="1"/>
  <c r="K241" i="1" s="1"/>
  <c r="L241" i="1" s="1"/>
  <c r="M241" i="1" s="1"/>
  <c r="N241" i="1" s="1"/>
  <c r="J279" i="1"/>
  <c r="K279" i="1" s="1"/>
  <c r="L279" i="1" s="1"/>
  <c r="M279" i="1" s="1"/>
  <c r="N279" i="1" s="1"/>
  <c r="J216" i="1"/>
  <c r="K216" i="1" s="1"/>
  <c r="L216" i="1" s="1"/>
  <c r="M216" i="1" s="1"/>
  <c r="N216" i="1" s="1"/>
  <c r="J103" i="1"/>
  <c r="K103" i="1" s="1"/>
  <c r="L103" i="1" s="1"/>
  <c r="M103" i="1" s="1"/>
  <c r="N103" i="1" s="1"/>
  <c r="J266" i="1"/>
  <c r="K266" i="1" s="1"/>
  <c r="L266" i="1" s="1"/>
  <c r="M266" i="1" s="1"/>
  <c r="N266" i="1" s="1"/>
  <c r="J172" i="1"/>
  <c r="K172" i="1" s="1"/>
  <c r="L172" i="1" s="1"/>
  <c r="M172" i="1" s="1"/>
  <c r="N172" i="1" s="1"/>
  <c r="J146" i="1"/>
  <c r="K146" i="1" s="1"/>
  <c r="L146" i="1" s="1"/>
  <c r="M146" i="1" s="1"/>
  <c r="N146" i="1" s="1"/>
  <c r="J164" i="1"/>
  <c r="K164" i="1" s="1"/>
  <c r="L164" i="1" s="1"/>
  <c r="M164" i="1" s="1"/>
  <c r="N164" i="1" s="1"/>
  <c r="J174" i="1"/>
  <c r="K174" i="1" s="1"/>
  <c r="L174" i="1" s="1"/>
  <c r="M174" i="1" s="1"/>
  <c r="N174" i="1" s="1"/>
  <c r="J91" i="1"/>
  <c r="K91" i="1" s="1"/>
  <c r="L91" i="1" s="1"/>
  <c r="M91" i="1" s="1"/>
  <c r="N91" i="1" s="1"/>
  <c r="J32" i="1"/>
  <c r="K32" i="1" s="1"/>
  <c r="L32" i="1" s="1"/>
  <c r="M32" i="1" s="1"/>
  <c r="N32" i="1" s="1"/>
  <c r="J179" i="1"/>
  <c r="K179" i="1" s="1"/>
  <c r="L179" i="1" s="1"/>
  <c r="M179" i="1" s="1"/>
  <c r="N179" i="1" s="1"/>
  <c r="J47" i="1"/>
  <c r="K47" i="1" s="1"/>
  <c r="L47" i="1" s="1"/>
  <c r="M47" i="1" s="1"/>
  <c r="N47" i="1" s="1"/>
  <c r="J106" i="1"/>
  <c r="K106" i="1" s="1"/>
  <c r="L106" i="1" s="1"/>
  <c r="M106" i="1" s="1"/>
  <c r="N106" i="1" s="1"/>
  <c r="J171" i="1"/>
  <c r="K171" i="1" s="1"/>
  <c r="L171" i="1" s="1"/>
  <c r="M171" i="1" s="1"/>
  <c r="N171" i="1" s="1"/>
  <c r="J139" i="1"/>
  <c r="K139" i="1" s="1"/>
  <c r="L139" i="1" s="1"/>
  <c r="M139" i="1" s="1"/>
  <c r="N139" i="1" s="1"/>
  <c r="J274" i="1"/>
  <c r="K274" i="1" s="1"/>
  <c r="L274" i="1" s="1"/>
  <c r="M274" i="1" s="1"/>
  <c r="N274" i="1" s="1"/>
  <c r="J98" i="1"/>
  <c r="K98" i="1" s="1"/>
  <c r="L98" i="1" s="1"/>
  <c r="M98" i="1" s="1"/>
  <c r="N98" i="1" s="1"/>
  <c r="J135" i="1"/>
  <c r="K135" i="1" s="1"/>
  <c r="L135" i="1" s="1"/>
  <c r="M135" i="1" s="1"/>
  <c r="N135" i="1" s="1"/>
  <c r="J234" i="1"/>
  <c r="K234" i="1" s="1"/>
  <c r="L234" i="1" s="1"/>
  <c r="M234" i="1" s="1"/>
  <c r="N234" i="1" s="1"/>
  <c r="J114" i="1"/>
  <c r="K114" i="1" s="1"/>
  <c r="L114" i="1" s="1"/>
  <c r="M114" i="1" s="1"/>
  <c r="N114" i="1" s="1"/>
  <c r="J100" i="1"/>
  <c r="K100" i="1" s="1"/>
  <c r="L100" i="1" s="1"/>
  <c r="M100" i="1" s="1"/>
  <c r="N100" i="1" s="1"/>
  <c r="J143" i="1"/>
  <c r="K143" i="1" s="1"/>
  <c r="L143" i="1" s="1"/>
  <c r="M143" i="1" s="1"/>
  <c r="N143" i="1" s="1"/>
  <c r="J87" i="1"/>
  <c r="K87" i="1" s="1"/>
  <c r="L87" i="1" s="1"/>
  <c r="M87" i="1" s="1"/>
  <c r="N87" i="1" s="1"/>
  <c r="J224" i="1"/>
  <c r="K224" i="1" s="1"/>
  <c r="L224" i="1" s="1"/>
  <c r="M224" i="1" s="1"/>
  <c r="N224" i="1" s="1"/>
  <c r="J19" i="1"/>
  <c r="K19" i="1" s="1"/>
  <c r="L19" i="1" s="1"/>
  <c r="M19" i="1" s="1"/>
  <c r="N19" i="1" s="1"/>
  <c r="J10" i="1"/>
  <c r="K10" i="1" s="1"/>
  <c r="L10" i="1" s="1"/>
  <c r="M10" i="1" s="1"/>
  <c r="N10" i="1" s="1"/>
  <c r="J71" i="1"/>
  <c r="K71" i="1" s="1"/>
  <c r="L71" i="1" s="1"/>
  <c r="M71" i="1" s="1"/>
  <c r="N71" i="1" s="1"/>
  <c r="J45" i="1"/>
  <c r="K45" i="1" s="1"/>
  <c r="L45" i="1" s="1"/>
  <c r="M45" i="1" s="1"/>
  <c r="N45" i="1" s="1"/>
  <c r="J88" i="1"/>
  <c r="K88" i="1" s="1"/>
  <c r="L88" i="1" s="1"/>
  <c r="M88" i="1" s="1"/>
  <c r="N88" i="1" s="1"/>
  <c r="J68" i="1"/>
  <c r="K68" i="1" s="1"/>
  <c r="L68" i="1" s="1"/>
  <c r="M68" i="1" s="1"/>
  <c r="N68" i="1" s="1"/>
  <c r="J104" i="1"/>
  <c r="K104" i="1" s="1"/>
  <c r="L104" i="1" s="1"/>
  <c r="M104" i="1" s="1"/>
  <c r="N104" i="1" s="1"/>
  <c r="J236" i="1"/>
  <c r="K236" i="1" s="1"/>
  <c r="L236" i="1" s="1"/>
  <c r="M236" i="1" s="1"/>
  <c r="N236" i="1" s="1"/>
  <c r="J17" i="1"/>
  <c r="K17" i="1" s="1"/>
  <c r="L17" i="1" s="1"/>
  <c r="M17" i="1" s="1"/>
  <c r="N17" i="1" s="1"/>
  <c r="J119" i="1"/>
  <c r="K119" i="1" s="1"/>
  <c r="L119" i="1" s="1"/>
  <c r="M119" i="1" s="1"/>
  <c r="N119" i="1" s="1"/>
  <c r="J126" i="1"/>
  <c r="K126" i="1" s="1"/>
  <c r="L126" i="1" s="1"/>
  <c r="M126" i="1" s="1"/>
  <c r="N126" i="1" s="1"/>
  <c r="J355" i="1"/>
  <c r="K355" i="1" s="1"/>
  <c r="L355" i="1" s="1"/>
  <c r="M355" i="1" s="1"/>
  <c r="N355" i="1" s="1"/>
  <c r="J110" i="1"/>
  <c r="K110" i="1" s="1"/>
  <c r="L110" i="1" s="1"/>
  <c r="M110" i="1" s="1"/>
  <c r="N110" i="1" s="1"/>
  <c r="J350" i="1"/>
  <c r="K350" i="1" s="1"/>
  <c r="L350" i="1" s="1"/>
  <c r="M350" i="1" s="1"/>
  <c r="N350" i="1" s="1"/>
  <c r="J130" i="1"/>
  <c r="K130" i="1" s="1"/>
  <c r="L130" i="1" s="1"/>
  <c r="M130" i="1" s="1"/>
  <c r="N130" i="1" s="1"/>
  <c r="J60" i="1"/>
  <c r="K60" i="1" s="1"/>
  <c r="L60" i="1" s="1"/>
  <c r="M60" i="1" s="1"/>
  <c r="N60" i="1" s="1"/>
  <c r="J180" i="1"/>
  <c r="K180" i="1" s="1"/>
  <c r="L180" i="1" s="1"/>
  <c r="M180" i="1" s="1"/>
  <c r="N180" i="1" s="1"/>
  <c r="J293" i="1"/>
  <c r="K293" i="1" s="1"/>
  <c r="L293" i="1" s="1"/>
  <c r="M293" i="1" s="1"/>
  <c r="N293" i="1" s="1"/>
  <c r="J316" i="1"/>
  <c r="K316" i="1" s="1"/>
  <c r="L316" i="1" s="1"/>
  <c r="M316" i="1" s="1"/>
  <c r="N316" i="1" s="1"/>
  <c r="J148" i="1"/>
  <c r="K148" i="1" s="1"/>
  <c r="L148" i="1" s="1"/>
  <c r="M148" i="1" s="1"/>
  <c r="N148" i="1" s="1"/>
  <c r="J285" i="1"/>
  <c r="K285" i="1" s="1"/>
  <c r="L285" i="1" s="1"/>
  <c r="M285" i="1" s="1"/>
  <c r="N285" i="1" s="1"/>
  <c r="J271" i="1"/>
  <c r="K271" i="1" s="1"/>
  <c r="L271" i="1" s="1"/>
  <c r="M271" i="1" s="1"/>
  <c r="N271" i="1" s="1"/>
  <c r="J272" i="1"/>
  <c r="K272" i="1" s="1"/>
  <c r="L272" i="1" s="1"/>
  <c r="M272" i="1" s="1"/>
  <c r="N272" i="1" s="1"/>
  <c r="J269" i="1"/>
  <c r="K269" i="1" s="1"/>
  <c r="L269" i="1" s="1"/>
  <c r="M269" i="1" s="1"/>
  <c r="N269" i="1" s="1"/>
  <c r="J263" i="1"/>
  <c r="K263" i="1" s="1"/>
  <c r="L263" i="1" s="1"/>
  <c r="M263" i="1" s="1"/>
  <c r="N263" i="1" s="1"/>
  <c r="J76" i="1"/>
  <c r="K76" i="1" s="1"/>
  <c r="L76" i="1" s="1"/>
  <c r="M76" i="1" s="1"/>
  <c r="N76" i="1" s="1"/>
  <c r="J21" i="1"/>
  <c r="K21" i="1" s="1"/>
  <c r="L21" i="1" s="1"/>
  <c r="M21" i="1" s="1"/>
  <c r="N21" i="1" s="1"/>
  <c r="J147" i="1"/>
  <c r="K147" i="1" s="1"/>
  <c r="L147" i="1" s="1"/>
  <c r="M147" i="1" s="1"/>
  <c r="N147" i="1" s="1"/>
  <c r="J202" i="1"/>
  <c r="K202" i="1" s="1"/>
  <c r="L202" i="1" s="1"/>
  <c r="M202" i="1" s="1"/>
  <c r="N202" i="1" s="1"/>
  <c r="J121" i="1"/>
  <c r="K121" i="1" s="1"/>
  <c r="L121" i="1" s="1"/>
  <c r="M121" i="1" s="1"/>
  <c r="N121" i="1" s="1"/>
  <c r="J30" i="1"/>
  <c r="K30" i="1" s="1"/>
  <c r="L30" i="1" s="1"/>
  <c r="M30" i="1" s="1"/>
  <c r="N30" i="1" s="1"/>
  <c r="J122" i="1"/>
  <c r="K122" i="1" s="1"/>
  <c r="L122" i="1" s="1"/>
  <c r="M122" i="1" s="1"/>
  <c r="N122" i="1" s="1"/>
  <c r="J54" i="1"/>
  <c r="K54" i="1" s="1"/>
  <c r="L54" i="1" s="1"/>
  <c r="M54" i="1" s="1"/>
  <c r="N54" i="1" s="1"/>
  <c r="J240" i="1"/>
  <c r="K240" i="1" s="1"/>
  <c r="L240" i="1" s="1"/>
  <c r="M240" i="1" s="1"/>
  <c r="N240" i="1" s="1"/>
  <c r="J358" i="1"/>
  <c r="K358" i="1" s="1"/>
  <c r="L358" i="1" s="1"/>
  <c r="M358" i="1" s="1"/>
  <c r="N358" i="1" s="1"/>
  <c r="J151" i="1"/>
  <c r="K151" i="1" s="1"/>
  <c r="L151" i="1" s="1"/>
  <c r="M151" i="1" s="1"/>
  <c r="N151" i="1" s="1"/>
  <c r="J331" i="1"/>
  <c r="K331" i="1" s="1"/>
  <c r="L331" i="1" s="1"/>
  <c r="M331" i="1" s="1"/>
  <c r="N331" i="1" s="1"/>
  <c r="J182" i="1"/>
  <c r="K182" i="1" s="1"/>
  <c r="L182" i="1" s="1"/>
  <c r="M182" i="1" s="1"/>
  <c r="N182" i="1" s="1"/>
  <c r="J43" i="1"/>
  <c r="K43" i="1" s="1"/>
  <c r="L43" i="1" s="1"/>
  <c r="M43" i="1" s="1"/>
  <c r="N43" i="1" s="1"/>
  <c r="J351" i="1"/>
  <c r="K351" i="1" s="1"/>
  <c r="L351" i="1" s="1"/>
  <c r="M351" i="1" s="1"/>
  <c r="N351" i="1" s="1"/>
  <c r="J209" i="1"/>
  <c r="K209" i="1" s="1"/>
  <c r="L209" i="1" s="1"/>
  <c r="M209" i="1" s="1"/>
  <c r="N209" i="1" s="1"/>
  <c r="J328" i="1"/>
  <c r="K328" i="1" s="1"/>
  <c r="L328" i="1" s="1"/>
  <c r="M328" i="1" s="1"/>
  <c r="N328" i="1" s="1"/>
  <c r="J26" i="1"/>
  <c r="K26" i="1" s="1"/>
  <c r="L26" i="1" s="1"/>
  <c r="M26" i="1" s="1"/>
  <c r="N26" i="1" s="1"/>
  <c r="J259" i="1"/>
  <c r="K259" i="1" s="1"/>
  <c r="L259" i="1" s="1"/>
  <c r="M259" i="1" s="1"/>
  <c r="N259" i="1" s="1"/>
  <c r="J191" i="1"/>
  <c r="K191" i="1" s="1"/>
  <c r="L191" i="1" s="1"/>
  <c r="M191" i="1" s="1"/>
  <c r="N191" i="1" s="1"/>
  <c r="J238" i="1"/>
  <c r="K238" i="1" s="1"/>
  <c r="L238" i="1" s="1"/>
  <c r="M238" i="1" s="1"/>
  <c r="N238" i="1" s="1"/>
  <c r="J8" i="1"/>
  <c r="K8" i="1" s="1"/>
  <c r="L8" i="1" s="1"/>
  <c r="M8" i="1" s="1"/>
  <c r="N8" i="1" s="1"/>
  <c r="J69" i="1"/>
  <c r="K69" i="1" s="1"/>
  <c r="L69" i="1" s="1"/>
  <c r="M69" i="1" s="1"/>
  <c r="N69" i="1" s="1"/>
  <c r="J128" i="1"/>
  <c r="K128" i="1" s="1"/>
  <c r="L128" i="1" s="1"/>
  <c r="M128" i="1" s="1"/>
  <c r="N128" i="1" s="1"/>
  <c r="J251" i="1"/>
  <c r="K251" i="1" s="1"/>
  <c r="L251" i="1" s="1"/>
  <c r="M251" i="1" s="1"/>
  <c r="N251" i="1" s="1"/>
  <c r="J321" i="1"/>
  <c r="K321" i="1" s="1"/>
  <c r="L321" i="1" s="1"/>
  <c r="M321" i="1" s="1"/>
  <c r="N321" i="1" s="1"/>
  <c r="J107" i="1"/>
  <c r="K107" i="1" s="1"/>
  <c r="L107" i="1" s="1"/>
  <c r="M107" i="1" s="1"/>
  <c r="N107" i="1" s="1"/>
  <c r="J20" i="1"/>
  <c r="K20" i="1" s="1"/>
  <c r="L20" i="1" s="1"/>
  <c r="M20" i="1" s="1"/>
  <c r="N20" i="1" s="1"/>
  <c r="J318" i="1"/>
  <c r="K318" i="1" s="1"/>
  <c r="L318" i="1" s="1"/>
  <c r="M318" i="1" s="1"/>
  <c r="N318" i="1" s="1"/>
  <c r="J243" i="1"/>
  <c r="K243" i="1" s="1"/>
  <c r="L243" i="1" s="1"/>
  <c r="M243" i="1" s="1"/>
  <c r="N243" i="1" s="1"/>
  <c r="J339" i="1"/>
  <c r="K339" i="1" s="1"/>
  <c r="L339" i="1" s="1"/>
  <c r="M339" i="1" s="1"/>
  <c r="N339" i="1" s="1"/>
  <c r="J253" i="1"/>
  <c r="K253" i="1" s="1"/>
  <c r="L253" i="1" s="1"/>
  <c r="M253" i="1" s="1"/>
  <c r="N253" i="1" s="1"/>
  <c r="J7" i="1"/>
  <c r="K7" i="1" s="1"/>
  <c r="J277" i="1"/>
  <c r="K277" i="1" s="1"/>
  <c r="L277" i="1" s="1"/>
  <c r="M277" i="1" s="1"/>
  <c r="N277" i="1" s="1"/>
  <c r="J157" i="1"/>
  <c r="K157" i="1" s="1"/>
  <c r="L157" i="1" s="1"/>
  <c r="M157" i="1" s="1"/>
  <c r="N157" i="1" s="1"/>
  <c r="J131" i="1"/>
  <c r="K131" i="1" s="1"/>
  <c r="L131" i="1" s="1"/>
  <c r="M131" i="1" s="1"/>
  <c r="N131" i="1" s="1"/>
  <c r="J305" i="1"/>
  <c r="K305" i="1" s="1"/>
  <c r="L305" i="1" s="1"/>
  <c r="M305" i="1" s="1"/>
  <c r="N305" i="1" s="1"/>
  <c r="J353" i="1"/>
  <c r="K353" i="1" s="1"/>
  <c r="L353" i="1" s="1"/>
  <c r="M353" i="1" s="1"/>
  <c r="N353" i="1" s="1"/>
  <c r="J341" i="1"/>
  <c r="K341" i="1" s="1"/>
  <c r="L341" i="1" s="1"/>
  <c r="M341" i="1" s="1"/>
  <c r="N341" i="1" s="1"/>
  <c r="J221" i="1"/>
  <c r="K221" i="1" s="1"/>
  <c r="L221" i="1" s="1"/>
  <c r="M221" i="1" s="1"/>
  <c r="N221" i="1" s="1"/>
  <c r="J50" i="1"/>
  <c r="K50" i="1" s="1"/>
  <c r="L50" i="1" s="1"/>
  <c r="M50" i="1" s="1"/>
  <c r="N50" i="1" s="1"/>
  <c r="J39" i="1"/>
  <c r="K39" i="1" s="1"/>
  <c r="L39" i="1" s="1"/>
  <c r="M39" i="1" s="1"/>
  <c r="N39" i="1" s="1"/>
  <c r="J227" i="1"/>
  <c r="K227" i="1" s="1"/>
  <c r="L227" i="1" s="1"/>
  <c r="M227" i="1" s="1"/>
  <c r="N227" i="1" s="1"/>
  <c r="J116" i="1"/>
  <c r="K116" i="1" s="1"/>
  <c r="L116" i="1" s="1"/>
  <c r="M116" i="1" s="1"/>
  <c r="N116" i="1" s="1"/>
  <c r="J295" i="1"/>
  <c r="K295" i="1" s="1"/>
  <c r="L295" i="1" s="1"/>
  <c r="M295" i="1" s="1"/>
  <c r="N295" i="1" s="1"/>
  <c r="J184" i="1"/>
  <c r="K184" i="1" s="1"/>
  <c r="L184" i="1" s="1"/>
  <c r="M184" i="1" s="1"/>
  <c r="N184" i="1" s="1"/>
  <c r="J309" i="1"/>
  <c r="K309" i="1" s="1"/>
  <c r="L309" i="1" s="1"/>
  <c r="M309" i="1" s="1"/>
  <c r="N309" i="1" s="1"/>
  <c r="J249" i="1"/>
  <c r="K249" i="1" s="1"/>
  <c r="L249" i="1" s="1"/>
  <c r="M249" i="1" s="1"/>
  <c r="N249" i="1" s="1"/>
  <c r="J181" i="1"/>
  <c r="K181" i="1" s="1"/>
  <c r="L181" i="1" s="1"/>
  <c r="M181" i="1" s="1"/>
  <c r="N181" i="1" s="1"/>
  <c r="J233" i="1"/>
  <c r="K233" i="1" s="1"/>
  <c r="L233" i="1" s="1"/>
  <c r="M233" i="1" s="1"/>
  <c r="N233" i="1" s="1"/>
  <c r="J127" i="1"/>
  <c r="K127" i="1" s="1"/>
  <c r="L127" i="1" s="1"/>
  <c r="M127" i="1" s="1"/>
  <c r="N127" i="1" s="1"/>
  <c r="J359" i="1"/>
  <c r="K359" i="1" s="1"/>
  <c r="L359" i="1" s="1"/>
  <c r="M359" i="1" s="1"/>
  <c r="N359" i="1" s="1"/>
  <c r="J327" i="1"/>
  <c r="K327" i="1" s="1"/>
  <c r="L327" i="1" s="1"/>
  <c r="M327" i="1" s="1"/>
  <c r="N327" i="1" s="1"/>
  <c r="J129" i="1"/>
  <c r="K129" i="1" s="1"/>
  <c r="L129" i="1" s="1"/>
  <c r="M129" i="1" s="1"/>
  <c r="N129" i="1" s="1"/>
  <c r="J300" i="1"/>
  <c r="K300" i="1" s="1"/>
  <c r="L300" i="1" s="1"/>
  <c r="M300" i="1" s="1"/>
  <c r="N300" i="1" s="1"/>
  <c r="J51" i="1"/>
  <c r="K51" i="1" s="1"/>
  <c r="L51" i="1" s="1"/>
  <c r="M51" i="1" s="1"/>
  <c r="N51" i="1" s="1"/>
  <c r="J299" i="1"/>
  <c r="K299" i="1" s="1"/>
  <c r="L299" i="1" s="1"/>
  <c r="M299" i="1" s="1"/>
  <c r="N299" i="1" s="1"/>
  <c r="J228" i="1"/>
  <c r="K228" i="1" s="1"/>
  <c r="L228" i="1" s="1"/>
  <c r="M228" i="1" s="1"/>
  <c r="N228" i="1" s="1"/>
  <c r="J303" i="1"/>
  <c r="K303" i="1" s="1"/>
  <c r="L303" i="1" s="1"/>
  <c r="M303" i="1" s="1"/>
  <c r="N303" i="1" s="1"/>
  <c r="J352" i="1"/>
  <c r="K352" i="1" s="1"/>
  <c r="L352" i="1" s="1"/>
  <c r="M352" i="1" s="1"/>
  <c r="N352" i="1" s="1"/>
  <c r="J178" i="1"/>
  <c r="K178" i="1" s="1"/>
  <c r="L178" i="1" s="1"/>
  <c r="M178" i="1" s="1"/>
  <c r="N178" i="1" s="1"/>
  <c r="J37" i="1"/>
  <c r="K37" i="1" s="1"/>
  <c r="L37" i="1" s="1"/>
  <c r="M37" i="1" s="1"/>
  <c r="N37" i="1" s="1"/>
  <c r="J215" i="1"/>
  <c r="K215" i="1" s="1"/>
  <c r="L215" i="1" s="1"/>
  <c r="M215" i="1" s="1"/>
  <c r="N215" i="1" s="1"/>
  <c r="J332" i="1"/>
  <c r="K332" i="1" s="1"/>
  <c r="L332" i="1" s="1"/>
  <c r="M332" i="1" s="1"/>
  <c r="N332" i="1" s="1"/>
  <c r="J325" i="1"/>
  <c r="K325" i="1" s="1"/>
  <c r="L325" i="1" s="1"/>
  <c r="M325" i="1" s="1"/>
  <c r="N325" i="1" s="1"/>
  <c r="J246" i="1"/>
  <c r="K246" i="1" s="1"/>
  <c r="L246" i="1" s="1"/>
  <c r="M246" i="1" s="1"/>
  <c r="N246" i="1" s="1"/>
  <c r="J334" i="1"/>
  <c r="K334" i="1" s="1"/>
  <c r="L334" i="1" s="1"/>
  <c r="M334" i="1" s="1"/>
  <c r="N334" i="1" s="1"/>
  <c r="J192" i="1"/>
  <c r="K192" i="1" s="1"/>
  <c r="L192" i="1" s="1"/>
  <c r="M192" i="1" s="1"/>
  <c r="N192" i="1" s="1"/>
  <c r="J162" i="1"/>
  <c r="K162" i="1" s="1"/>
  <c r="L162" i="1" s="1"/>
  <c r="M162" i="1" s="1"/>
  <c r="N162" i="1" s="1"/>
  <c r="J206" i="1"/>
  <c r="K206" i="1" s="1"/>
  <c r="L206" i="1" s="1"/>
  <c r="M206" i="1" s="1"/>
  <c r="N206" i="1" s="1"/>
  <c r="J214" i="1"/>
  <c r="K214" i="1" s="1"/>
  <c r="L214" i="1" s="1"/>
  <c r="M214" i="1" s="1"/>
  <c r="N214" i="1" s="1"/>
  <c r="J213" i="1"/>
  <c r="K213" i="1" s="1"/>
  <c r="L213" i="1" s="1"/>
  <c r="M213" i="1" s="1"/>
  <c r="N213" i="1" s="1"/>
  <c r="J220" i="1"/>
  <c r="K220" i="1" s="1"/>
  <c r="L220" i="1" s="1"/>
  <c r="M220" i="1" s="1"/>
  <c r="N220" i="1" s="1"/>
  <c r="J73" i="1"/>
  <c r="K73" i="1" s="1"/>
  <c r="L73" i="1" s="1"/>
  <c r="M73" i="1" s="1"/>
  <c r="N73" i="1" s="1"/>
  <c r="J61" i="1"/>
  <c r="K61" i="1" s="1"/>
  <c r="L61" i="1" s="1"/>
  <c r="M61" i="1" s="1"/>
  <c r="N61" i="1" s="1"/>
  <c r="J346" i="1"/>
  <c r="K346" i="1" s="1"/>
  <c r="L346" i="1" s="1"/>
  <c r="M346" i="1" s="1"/>
  <c r="N346" i="1" s="1"/>
  <c r="J170" i="1"/>
  <c r="K170" i="1" s="1"/>
  <c r="L170" i="1" s="1"/>
  <c r="M170" i="1" s="1"/>
  <c r="N170" i="1" s="1"/>
  <c r="J208" i="1"/>
  <c r="K208" i="1" s="1"/>
  <c r="L208" i="1" s="1"/>
  <c r="M208" i="1" s="1"/>
  <c r="N208" i="1" s="1"/>
  <c r="J74" i="1"/>
  <c r="K74" i="1" s="1"/>
  <c r="L74" i="1" s="1"/>
  <c r="M74" i="1" s="1"/>
  <c r="N74" i="1" s="1"/>
  <c r="J222" i="1"/>
  <c r="K222" i="1" s="1"/>
  <c r="L222" i="1" s="1"/>
  <c r="M222" i="1" s="1"/>
  <c r="N222" i="1" s="1"/>
  <c r="J14" i="1"/>
  <c r="K14" i="1" s="1"/>
  <c r="L14" i="1" s="1"/>
  <c r="M14" i="1" s="1"/>
  <c r="N14" i="1" s="1"/>
  <c r="J31" i="1"/>
  <c r="K31" i="1" s="1"/>
  <c r="L31" i="1" s="1"/>
  <c r="M31" i="1" s="1"/>
  <c r="N31" i="1" s="1"/>
  <c r="J155" i="1"/>
  <c r="K155" i="1" s="1"/>
  <c r="L155" i="1" s="1"/>
  <c r="M155" i="1" s="1"/>
  <c r="N155" i="1" s="1"/>
  <c r="J28" i="1"/>
  <c r="K28" i="1" s="1"/>
  <c r="L28" i="1" s="1"/>
  <c r="M28" i="1" s="1"/>
  <c r="N28" i="1" s="1"/>
  <c r="J77" i="1"/>
  <c r="K77" i="1" s="1"/>
  <c r="L77" i="1" s="1"/>
  <c r="M77" i="1" s="1"/>
  <c r="N77" i="1" s="1"/>
  <c r="J264" i="1"/>
  <c r="K264" i="1" s="1"/>
  <c r="L264" i="1" s="1"/>
  <c r="M264" i="1" s="1"/>
  <c r="N264" i="1" s="1"/>
  <c r="J161" i="1"/>
  <c r="K161" i="1" s="1"/>
  <c r="L161" i="1" s="1"/>
  <c r="M161" i="1" s="1"/>
  <c r="N161" i="1" s="1"/>
  <c r="J226" i="1"/>
  <c r="K226" i="1" s="1"/>
  <c r="L226" i="1" s="1"/>
  <c r="M226" i="1" s="1"/>
  <c r="N226" i="1" s="1"/>
  <c r="J231" i="1"/>
  <c r="K231" i="1" s="1"/>
  <c r="L231" i="1" s="1"/>
  <c r="M231" i="1" s="1"/>
  <c r="N231" i="1" s="1"/>
  <c r="J33" i="1"/>
  <c r="K33" i="1" s="1"/>
  <c r="L33" i="1" s="1"/>
  <c r="M33" i="1" s="1"/>
  <c r="N33" i="1" s="1"/>
  <c r="J196" i="1"/>
  <c r="K196" i="1" s="1"/>
  <c r="L196" i="1" s="1"/>
  <c r="M196" i="1" s="1"/>
  <c r="N196" i="1" s="1"/>
  <c r="J218" i="1"/>
  <c r="K218" i="1" s="1"/>
  <c r="L218" i="1" s="1"/>
  <c r="M218" i="1" s="1"/>
  <c r="N218" i="1" s="1"/>
  <c r="J22" i="1"/>
  <c r="K22" i="1" s="1"/>
  <c r="L22" i="1" s="1"/>
  <c r="M22" i="1" s="1"/>
  <c r="N22" i="1" s="1"/>
  <c r="J152" i="1"/>
  <c r="K152" i="1" s="1"/>
  <c r="L152" i="1" s="1"/>
  <c r="M152" i="1" s="1"/>
  <c r="N152" i="1" s="1"/>
  <c r="J48" i="1"/>
  <c r="K48" i="1" s="1"/>
  <c r="L48" i="1" s="1"/>
  <c r="M48" i="1" s="1"/>
  <c r="N48" i="1" s="1"/>
  <c r="J290" i="1"/>
  <c r="K290" i="1" s="1"/>
  <c r="L290" i="1" s="1"/>
  <c r="M290" i="1" s="1"/>
  <c r="N290" i="1" s="1"/>
  <c r="J36" i="1"/>
  <c r="K36" i="1" s="1"/>
  <c r="L36" i="1" s="1"/>
  <c r="M36" i="1" s="1"/>
  <c r="N36" i="1" s="1"/>
  <c r="J35" i="1"/>
  <c r="K35" i="1" s="1"/>
  <c r="L35" i="1" s="1"/>
  <c r="M35" i="1" s="1"/>
  <c r="N35" i="1" s="1"/>
  <c r="J298" i="1"/>
  <c r="K298" i="1" s="1"/>
  <c r="L298" i="1" s="1"/>
  <c r="M298" i="1" s="1"/>
  <c r="N298" i="1" s="1"/>
  <c r="J322" i="1"/>
  <c r="K322" i="1" s="1"/>
  <c r="L322" i="1" s="1"/>
  <c r="M322" i="1" s="1"/>
  <c r="N322" i="1" s="1"/>
  <c r="J29" i="1"/>
  <c r="K29" i="1" s="1"/>
  <c r="L29" i="1" s="1"/>
  <c r="M29" i="1" s="1"/>
  <c r="N29" i="1" s="1"/>
  <c r="J82" i="1"/>
  <c r="K82" i="1" s="1"/>
  <c r="L82" i="1" s="1"/>
  <c r="M82" i="1" s="1"/>
  <c r="N82" i="1" s="1"/>
  <c r="J24" i="1"/>
  <c r="K24" i="1" s="1"/>
  <c r="L24" i="1" s="1"/>
  <c r="M24" i="1" s="1"/>
  <c r="N24" i="1" s="1"/>
  <c r="J95" i="1"/>
  <c r="K95" i="1" s="1"/>
  <c r="L95" i="1" s="1"/>
  <c r="M95" i="1" s="1"/>
  <c r="N95" i="1" s="1"/>
  <c r="J108" i="1"/>
  <c r="K108" i="1" s="1"/>
  <c r="L108" i="1" s="1"/>
  <c r="M108" i="1" s="1"/>
  <c r="N108" i="1" s="1"/>
  <c r="J124" i="1"/>
  <c r="K124" i="1" s="1"/>
  <c r="L124" i="1" s="1"/>
  <c r="M124" i="1" s="1"/>
  <c r="N124" i="1" s="1"/>
  <c r="J117" i="1"/>
  <c r="K117" i="1" s="1"/>
  <c r="L117" i="1" s="1"/>
  <c r="M117" i="1" s="1"/>
  <c r="N117" i="1" s="1"/>
  <c r="J247" i="1"/>
  <c r="K247" i="1" s="1"/>
  <c r="L247" i="1" s="1"/>
  <c r="M247" i="1" s="1"/>
  <c r="N247" i="1" s="1"/>
  <c r="J115" i="1"/>
  <c r="K115" i="1" s="1"/>
  <c r="L115" i="1" s="1"/>
  <c r="M115" i="1" s="1"/>
  <c r="N115" i="1" s="1"/>
  <c r="J329" i="1"/>
  <c r="K329" i="1" s="1"/>
  <c r="L329" i="1" s="1"/>
  <c r="M329" i="1" s="1"/>
  <c r="N329" i="1" s="1"/>
  <c r="J199" i="1"/>
  <c r="K199" i="1" s="1"/>
  <c r="L199" i="1" s="1"/>
  <c r="M199" i="1" s="1"/>
  <c r="N199" i="1" s="1"/>
  <c r="J232" i="1"/>
  <c r="K232" i="1" s="1"/>
  <c r="L232" i="1" s="1"/>
  <c r="M232" i="1" s="1"/>
  <c r="N232" i="1" s="1"/>
  <c r="J189" i="1"/>
  <c r="K189" i="1" s="1"/>
  <c r="L189" i="1" s="1"/>
  <c r="M189" i="1" s="1"/>
  <c r="N189" i="1" s="1"/>
  <c r="J254" i="1"/>
  <c r="K254" i="1" s="1"/>
  <c r="L254" i="1" s="1"/>
  <c r="M254" i="1" s="1"/>
  <c r="N254" i="1" s="1"/>
  <c r="J261" i="1"/>
  <c r="K261" i="1" s="1"/>
  <c r="L261" i="1" s="1"/>
  <c r="M261" i="1" s="1"/>
  <c r="N261" i="1" s="1"/>
  <c r="J186" i="1"/>
  <c r="K186" i="1" s="1"/>
  <c r="L186" i="1" s="1"/>
  <c r="M186" i="1" s="1"/>
  <c r="N186" i="1" s="1"/>
  <c r="J255" i="1"/>
  <c r="K255" i="1" s="1"/>
  <c r="L255" i="1" s="1"/>
  <c r="M255" i="1" s="1"/>
  <c r="N255" i="1" s="1"/>
  <c r="J55" i="1"/>
  <c r="K55" i="1" s="1"/>
  <c r="L55" i="1" s="1"/>
  <c r="M55" i="1" s="1"/>
  <c r="N55" i="1" s="1"/>
  <c r="J349" i="1"/>
  <c r="K349" i="1" s="1"/>
  <c r="L349" i="1" s="1"/>
  <c r="M349" i="1" s="1"/>
  <c r="N349" i="1" s="1"/>
  <c r="J242" i="1"/>
  <c r="K242" i="1" s="1"/>
  <c r="L242" i="1" s="1"/>
  <c r="M242" i="1" s="1"/>
  <c r="N242" i="1" s="1"/>
  <c r="J90" i="1"/>
  <c r="K90" i="1" s="1"/>
  <c r="L90" i="1" s="1"/>
  <c r="M90" i="1" s="1"/>
  <c r="N90" i="1" s="1"/>
  <c r="J333" i="1"/>
  <c r="K333" i="1" s="1"/>
  <c r="L333" i="1" s="1"/>
  <c r="M333" i="1" s="1"/>
  <c r="N333" i="1" s="1"/>
  <c r="J294" i="1"/>
  <c r="K294" i="1" s="1"/>
  <c r="L294" i="1" s="1"/>
  <c r="M294" i="1" s="1"/>
  <c r="N294" i="1" s="1"/>
  <c r="J289" i="1"/>
  <c r="K289" i="1" s="1"/>
  <c r="L289" i="1" s="1"/>
  <c r="M289" i="1" s="1"/>
  <c r="N289" i="1" s="1"/>
  <c r="J280" i="1"/>
  <c r="K280" i="1" s="1"/>
  <c r="L280" i="1" s="1"/>
  <c r="M280" i="1" s="1"/>
  <c r="N280" i="1" s="1"/>
  <c r="J326" i="1"/>
  <c r="K326" i="1" s="1"/>
  <c r="L326" i="1" s="1"/>
  <c r="M326" i="1" s="1"/>
  <c r="N326" i="1" s="1"/>
  <c r="J312" i="1"/>
  <c r="K312" i="1" s="1"/>
  <c r="L312" i="1" s="1"/>
  <c r="M312" i="1" s="1"/>
  <c r="N312" i="1" s="1"/>
  <c r="J9" i="1"/>
  <c r="K9" i="1" s="1"/>
  <c r="L9" i="1" s="1"/>
  <c r="M9" i="1" s="1"/>
  <c r="N9" i="1" s="1"/>
  <c r="J141" i="1"/>
  <c r="K141" i="1" s="1"/>
  <c r="L141" i="1" s="1"/>
  <c r="M141" i="1" s="1"/>
  <c r="N141" i="1" s="1"/>
  <c r="J44" i="1"/>
  <c r="K44" i="1" s="1"/>
  <c r="L44" i="1" s="1"/>
  <c r="M44" i="1" s="1"/>
  <c r="N44" i="1" s="1"/>
  <c r="J211" i="1"/>
  <c r="K211" i="1" s="1"/>
  <c r="L211" i="1" s="1"/>
  <c r="M211" i="1" s="1"/>
  <c r="N211" i="1" s="1"/>
  <c r="J81" i="1"/>
  <c r="K81" i="1" s="1"/>
  <c r="L81" i="1" s="1"/>
  <c r="M81" i="1" s="1"/>
  <c r="N81" i="1" s="1"/>
  <c r="J58" i="1"/>
  <c r="K58" i="1" s="1"/>
  <c r="L58" i="1" s="1"/>
  <c r="M58" i="1" s="1"/>
  <c r="N58" i="1" s="1"/>
  <c r="J72" i="1"/>
  <c r="K72" i="1" s="1"/>
  <c r="L72" i="1" s="1"/>
  <c r="M72" i="1" s="1"/>
  <c r="N72" i="1" s="1"/>
  <c r="J40" i="1"/>
  <c r="K40" i="1" s="1"/>
  <c r="L40" i="1" s="1"/>
  <c r="M40" i="1" s="1"/>
  <c r="N40" i="1" s="1"/>
  <c r="J46" i="1"/>
  <c r="K46" i="1" s="1"/>
  <c r="L46" i="1" s="1"/>
  <c r="M46" i="1" s="1"/>
  <c r="N46" i="1" s="1"/>
  <c r="J275" i="1"/>
  <c r="K275" i="1" s="1"/>
  <c r="L275" i="1" s="1"/>
  <c r="M275" i="1" s="1"/>
  <c r="N275" i="1" s="1"/>
  <c r="J166" i="1"/>
  <c r="K166" i="1" s="1"/>
  <c r="L166" i="1" s="1"/>
  <c r="M166" i="1" s="1"/>
  <c r="N166" i="1" s="1"/>
  <c r="J311" i="1"/>
  <c r="K311" i="1" s="1"/>
  <c r="L311" i="1" s="1"/>
  <c r="M311" i="1" s="1"/>
  <c r="N311" i="1" s="1"/>
  <c r="J187" i="1"/>
  <c r="K187" i="1" s="1"/>
  <c r="L187" i="1" s="1"/>
  <c r="M187" i="1" s="1"/>
  <c r="N187" i="1" s="1"/>
  <c r="J245" i="1"/>
  <c r="K245" i="1" s="1"/>
  <c r="L245" i="1" s="1"/>
  <c r="M245" i="1" s="1"/>
  <c r="N245" i="1" s="1"/>
  <c r="J168" i="1"/>
  <c r="K168" i="1" s="1"/>
  <c r="L168" i="1" s="1"/>
  <c r="M168" i="1" s="1"/>
  <c r="N168" i="1" s="1"/>
  <c r="J80" i="1"/>
  <c r="K80" i="1" s="1"/>
  <c r="L80" i="1" s="1"/>
  <c r="M80" i="1" s="1"/>
  <c r="N80" i="1" s="1"/>
  <c r="J67" i="1"/>
  <c r="K67" i="1" s="1"/>
  <c r="L67" i="1" s="1"/>
  <c r="M67" i="1" s="1"/>
  <c r="N67" i="1" s="1"/>
  <c r="J41" i="1"/>
  <c r="K41" i="1" s="1"/>
  <c r="L41" i="1" s="1"/>
  <c r="M41" i="1" s="1"/>
  <c r="N41" i="1" s="1"/>
  <c r="J212" i="1"/>
  <c r="K212" i="1" s="1"/>
  <c r="L212" i="1" s="1"/>
  <c r="M212" i="1" s="1"/>
  <c r="N212" i="1" s="1"/>
  <c r="J42" i="1"/>
  <c r="K42" i="1" s="1"/>
  <c r="L42" i="1" s="1"/>
  <c r="M42" i="1" s="1"/>
  <c r="N42" i="1" s="1"/>
  <c r="J15" i="1"/>
  <c r="K15" i="1" s="1"/>
  <c r="L15" i="1" s="1"/>
  <c r="M15" i="1" s="1"/>
  <c r="N15" i="1" s="1"/>
  <c r="J183" i="1"/>
  <c r="K183" i="1" s="1"/>
  <c r="L183" i="1" s="1"/>
  <c r="M183" i="1" s="1"/>
  <c r="N183" i="1" s="1"/>
  <c r="J313" i="1"/>
  <c r="K313" i="1" s="1"/>
  <c r="L313" i="1" s="1"/>
  <c r="M313" i="1" s="1"/>
  <c r="N313" i="1" s="1"/>
  <c r="J342" i="1"/>
  <c r="K342" i="1" s="1"/>
  <c r="L342" i="1" s="1"/>
  <c r="M342" i="1" s="1"/>
  <c r="N342" i="1" s="1"/>
  <c r="J56" i="1"/>
  <c r="K56" i="1" s="1"/>
  <c r="L56" i="1" s="1"/>
  <c r="M56" i="1" s="1"/>
  <c r="N56" i="1" s="1"/>
  <c r="J142" i="1"/>
  <c r="K142" i="1" s="1"/>
  <c r="L142" i="1" s="1"/>
  <c r="M142" i="1" s="1"/>
  <c r="N142" i="1" s="1"/>
  <c r="J360" i="1"/>
  <c r="K360" i="1" s="1"/>
  <c r="L360" i="1" s="1"/>
  <c r="M360" i="1" s="1"/>
  <c r="N360" i="1" s="1"/>
  <c r="J284" i="1"/>
  <c r="K284" i="1" s="1"/>
  <c r="L284" i="1" s="1"/>
  <c r="M284" i="1" s="1"/>
  <c r="N284" i="1" s="1"/>
  <c r="J317" i="1"/>
  <c r="K317" i="1" s="1"/>
  <c r="L317" i="1" s="1"/>
  <c r="M317" i="1" s="1"/>
  <c r="N317" i="1" s="1"/>
  <c r="J307" i="1"/>
  <c r="K307" i="1" s="1"/>
  <c r="L307" i="1" s="1"/>
  <c r="M307" i="1" s="1"/>
  <c r="N307" i="1" s="1"/>
  <c r="J297" i="1"/>
  <c r="K297" i="1" s="1"/>
  <c r="L297" i="1" s="1"/>
  <c r="M297" i="1" s="1"/>
  <c r="N297" i="1" s="1"/>
  <c r="J134" i="1"/>
  <c r="K134" i="1" s="1"/>
  <c r="L134" i="1" s="1"/>
  <c r="M134" i="1" s="1"/>
  <c r="N134" i="1" s="1"/>
  <c r="J315" i="1"/>
  <c r="K315" i="1" s="1"/>
  <c r="L315" i="1" s="1"/>
  <c r="M315" i="1" s="1"/>
  <c r="N315" i="1" s="1"/>
  <c r="J113" i="1"/>
  <c r="K113" i="1" s="1"/>
  <c r="L113" i="1" s="1"/>
  <c r="M113" i="1" s="1"/>
  <c r="N113" i="1" s="1"/>
  <c r="J175" i="1"/>
  <c r="K175" i="1" s="1"/>
  <c r="L175" i="1" s="1"/>
  <c r="M175" i="1" s="1"/>
  <c r="N175" i="1" s="1"/>
  <c r="J230" i="1"/>
  <c r="K230" i="1" s="1"/>
  <c r="L230" i="1" s="1"/>
  <c r="M230" i="1" s="1"/>
  <c r="N230" i="1" s="1"/>
  <c r="J193" i="1"/>
  <c r="K193" i="1" s="1"/>
  <c r="L193" i="1" s="1"/>
  <c r="M193" i="1" s="1"/>
  <c r="N193" i="1" s="1"/>
  <c r="J150" i="1"/>
  <c r="K150" i="1" s="1"/>
  <c r="L150" i="1" s="1"/>
  <c r="M150" i="1" s="1"/>
  <c r="N150" i="1" s="1"/>
  <c r="J286" i="1"/>
  <c r="K286" i="1" s="1"/>
  <c r="L286" i="1" s="1"/>
  <c r="M286" i="1" s="1"/>
  <c r="N286" i="1" s="1"/>
  <c r="J75" i="1"/>
  <c r="K75" i="1" s="1"/>
  <c r="L75" i="1" s="1"/>
  <c r="M75" i="1" s="1"/>
  <c r="N75" i="1" s="1"/>
  <c r="J133" i="1"/>
  <c r="K133" i="1" s="1"/>
  <c r="L133" i="1" s="1"/>
  <c r="M133" i="1" s="1"/>
  <c r="N133" i="1" s="1"/>
  <c r="J154" i="1"/>
  <c r="K154" i="1" s="1"/>
  <c r="L154" i="1" s="1"/>
  <c r="M154" i="1" s="1"/>
  <c r="N154" i="1" s="1"/>
  <c r="J64" i="1"/>
  <c r="K64" i="1" s="1"/>
  <c r="L64" i="1" s="1"/>
  <c r="M64" i="1" s="1"/>
  <c r="N64" i="1" s="1"/>
  <c r="J65" i="1"/>
  <c r="K65" i="1" s="1"/>
  <c r="L65" i="1" s="1"/>
  <c r="M65" i="1" s="1"/>
  <c r="N65" i="1" s="1"/>
  <c r="J319" i="1"/>
  <c r="K319" i="1" s="1"/>
  <c r="L319" i="1" s="1"/>
  <c r="M319" i="1" s="1"/>
  <c r="N319" i="1" s="1"/>
  <c r="J258" i="1"/>
  <c r="K258" i="1" s="1"/>
  <c r="L258" i="1" s="1"/>
  <c r="M258" i="1" s="1"/>
  <c r="N258" i="1" s="1"/>
  <c r="J244" i="1"/>
  <c r="K244" i="1" s="1"/>
  <c r="L244" i="1" s="1"/>
  <c r="M244" i="1" s="1"/>
  <c r="N244" i="1" s="1"/>
  <c r="J102" i="1"/>
  <c r="K102" i="1" s="1"/>
  <c r="L102" i="1" s="1"/>
  <c r="M102" i="1" s="1"/>
  <c r="N102" i="1" s="1"/>
  <c r="J176" i="1"/>
  <c r="K176" i="1" s="1"/>
  <c r="L176" i="1" s="1"/>
  <c r="M176" i="1" s="1"/>
  <c r="N176" i="1" s="1"/>
  <c r="J156" i="1"/>
  <c r="K156" i="1" s="1"/>
  <c r="L156" i="1" s="1"/>
  <c r="M156" i="1" s="1"/>
  <c r="N156" i="1" s="1"/>
  <c r="J296" i="1"/>
  <c r="K296" i="1" s="1"/>
  <c r="L296" i="1" s="1"/>
  <c r="M296" i="1" s="1"/>
  <c r="N296" i="1" s="1"/>
  <c r="J63" i="1"/>
  <c r="K63" i="1" s="1"/>
  <c r="L63" i="1" s="1"/>
  <c r="M63" i="1" s="1"/>
  <c r="N63" i="1" s="1"/>
  <c r="J137" i="1"/>
  <c r="K137" i="1" s="1"/>
  <c r="L137" i="1" s="1"/>
  <c r="M137" i="1" s="1"/>
  <c r="N137" i="1" s="1"/>
  <c r="J140" i="1"/>
  <c r="K140" i="1" s="1"/>
  <c r="L140" i="1" s="1"/>
  <c r="M140" i="1" s="1"/>
  <c r="N140" i="1" s="1"/>
  <c r="J84" i="1"/>
  <c r="K84" i="1" s="1"/>
  <c r="L84" i="1" s="1"/>
  <c r="M84" i="1" s="1"/>
  <c r="N84" i="1" s="1"/>
  <c r="J345" i="1"/>
  <c r="K345" i="1" s="1"/>
  <c r="L345" i="1" s="1"/>
  <c r="M345" i="1" s="1"/>
  <c r="N345" i="1" s="1"/>
  <c r="J165" i="1"/>
  <c r="K165" i="1" s="1"/>
  <c r="L165" i="1" s="1"/>
  <c r="M165" i="1" s="1"/>
  <c r="N165" i="1" s="1"/>
  <c r="J167" i="1"/>
  <c r="K167" i="1" s="1"/>
  <c r="L167" i="1" s="1"/>
  <c r="M167" i="1" s="1"/>
  <c r="N167" i="1" s="1"/>
  <c r="J330" i="1"/>
  <c r="K330" i="1" s="1"/>
  <c r="L330" i="1" s="1"/>
  <c r="M330" i="1" s="1"/>
  <c r="N330" i="1" s="1"/>
  <c r="J177" i="1"/>
  <c r="K177" i="1" s="1"/>
  <c r="L177" i="1" s="1"/>
  <c r="M177" i="1" s="1"/>
  <c r="N177" i="1" s="1"/>
  <c r="J200" i="1"/>
  <c r="K200" i="1" s="1"/>
  <c r="L200" i="1" s="1"/>
  <c r="M200" i="1" s="1"/>
  <c r="N200" i="1" s="1"/>
  <c r="J281" i="1"/>
  <c r="K281" i="1" s="1"/>
  <c r="L281" i="1" s="1"/>
  <c r="M281" i="1" s="1"/>
  <c r="N281" i="1" s="1"/>
  <c r="J101" i="1"/>
  <c r="K101" i="1" s="1"/>
  <c r="L101" i="1" s="1"/>
  <c r="M101" i="1" s="1"/>
  <c r="N101" i="1" s="1"/>
  <c r="J38" i="1"/>
  <c r="K38" i="1" s="1"/>
  <c r="L38" i="1" s="1"/>
  <c r="M38" i="1" s="1"/>
  <c r="N38" i="1" s="1"/>
  <c r="J237" i="1"/>
  <c r="K237" i="1" s="1"/>
  <c r="L237" i="1" s="1"/>
  <c r="M237" i="1" s="1"/>
  <c r="N237" i="1" s="1"/>
  <c r="J93" i="1"/>
  <c r="K93" i="1" s="1"/>
  <c r="L93" i="1" s="1"/>
  <c r="M93" i="1" s="1"/>
  <c r="N93" i="1" s="1"/>
  <c r="J70" i="1"/>
  <c r="K70" i="1" s="1"/>
  <c r="L70" i="1" s="1"/>
  <c r="M70" i="1" s="1"/>
  <c r="N70" i="1" s="1"/>
  <c r="J282" i="1"/>
  <c r="K282" i="1" s="1"/>
  <c r="L282" i="1" s="1"/>
  <c r="M282" i="1" s="1"/>
  <c r="N282" i="1" s="1"/>
  <c r="J239" i="1"/>
  <c r="K239" i="1" s="1"/>
  <c r="L239" i="1" s="1"/>
  <c r="M239" i="1" s="1"/>
  <c r="N239" i="1" s="1"/>
  <c r="J105" i="1"/>
  <c r="K105" i="1" s="1"/>
  <c r="L105" i="1" s="1"/>
  <c r="M105" i="1" s="1"/>
  <c r="N105" i="1" s="1"/>
  <c r="J158" i="1"/>
  <c r="K158" i="1" s="1"/>
  <c r="L158" i="1" s="1"/>
  <c r="M158" i="1" s="1"/>
  <c r="N158" i="1" s="1"/>
  <c r="J25" i="1"/>
  <c r="K25" i="1" s="1"/>
  <c r="L25" i="1" s="1"/>
  <c r="M25" i="1" s="1"/>
  <c r="N25" i="1" s="1"/>
  <c r="J287" i="1"/>
  <c r="K287" i="1" s="1"/>
  <c r="L287" i="1" s="1"/>
  <c r="M287" i="1" s="1"/>
  <c r="N287" i="1" s="1"/>
  <c r="J256" i="1"/>
  <c r="K256" i="1" s="1"/>
  <c r="L256" i="1" s="1"/>
  <c r="M256" i="1" s="1"/>
  <c r="N256" i="1" s="1"/>
  <c r="J292" i="1"/>
  <c r="K292" i="1" s="1"/>
  <c r="L292" i="1" s="1"/>
  <c r="M292" i="1" s="1"/>
  <c r="N292" i="1" s="1"/>
  <c r="J235" i="1"/>
  <c r="K235" i="1" s="1"/>
  <c r="L235" i="1" s="1"/>
  <c r="M235" i="1" s="1"/>
  <c r="N235" i="1" s="1"/>
  <c r="J320" i="1"/>
  <c r="K320" i="1" s="1"/>
  <c r="L320" i="1" s="1"/>
  <c r="M320" i="1" s="1"/>
  <c r="N320" i="1" s="1"/>
  <c r="J144" i="1"/>
  <c r="K144" i="1" s="1"/>
  <c r="L144" i="1" s="1"/>
  <c r="M144" i="1" s="1"/>
  <c r="N144" i="1" s="1"/>
  <c r="J356" i="1"/>
  <c r="K356" i="1" s="1"/>
  <c r="L356" i="1" s="1"/>
  <c r="M356" i="1" s="1"/>
  <c r="N356" i="1" s="1"/>
  <c r="J357" i="1"/>
  <c r="K357" i="1" s="1"/>
  <c r="L357" i="1" s="1"/>
  <c r="M357" i="1" s="1"/>
  <c r="N357" i="1" s="1"/>
  <c r="J136" i="1"/>
  <c r="K136" i="1" s="1"/>
  <c r="L136" i="1" s="1"/>
  <c r="M136" i="1" s="1"/>
  <c r="N136" i="1" s="1"/>
  <c r="J16" i="1"/>
  <c r="K16" i="1" s="1"/>
  <c r="L16" i="1" s="1"/>
  <c r="M16" i="1" s="1"/>
  <c r="N16" i="1" s="1"/>
  <c r="J145" i="1"/>
  <c r="K145" i="1" s="1"/>
  <c r="L145" i="1" s="1"/>
  <c r="M145" i="1" s="1"/>
  <c r="N145" i="1" s="1"/>
  <c r="J291" i="1"/>
  <c r="K291" i="1" s="1"/>
  <c r="L291" i="1" s="1"/>
  <c r="M291" i="1" s="1"/>
  <c r="N291" i="1" s="1"/>
  <c r="J337" i="1"/>
  <c r="K337" i="1" s="1"/>
  <c r="L337" i="1" s="1"/>
  <c r="M337" i="1" s="1"/>
  <c r="N337" i="1" s="1"/>
  <c r="J99" i="1"/>
  <c r="K99" i="1" s="1"/>
  <c r="L99" i="1" s="1"/>
  <c r="M99" i="1" s="1"/>
  <c r="N99" i="1" s="1"/>
  <c r="J335" i="1"/>
  <c r="K335" i="1" s="1"/>
  <c r="L335" i="1" s="1"/>
  <c r="M335" i="1" s="1"/>
  <c r="N335" i="1" s="1"/>
  <c r="J260" i="1"/>
  <c r="K260" i="1" s="1"/>
  <c r="L260" i="1" s="1"/>
  <c r="M260" i="1" s="1"/>
  <c r="N260" i="1" s="1"/>
  <c r="J276" i="1"/>
  <c r="K276" i="1" s="1"/>
  <c r="L276" i="1" s="1"/>
  <c r="M276" i="1" s="1"/>
  <c r="N276" i="1" s="1"/>
  <c r="J66" i="1"/>
  <c r="K66" i="1" s="1"/>
  <c r="L66" i="1" s="1"/>
  <c r="M66" i="1" s="1"/>
  <c r="N66" i="1" s="1"/>
  <c r="J344" i="1"/>
  <c r="K344" i="1" s="1"/>
  <c r="L344" i="1" s="1"/>
  <c r="M344" i="1" s="1"/>
  <c r="N344" i="1" s="1"/>
  <c r="J112" i="1"/>
  <c r="K112" i="1" s="1"/>
  <c r="L112" i="1" s="1"/>
  <c r="M112" i="1" s="1"/>
  <c r="N112" i="1" s="1"/>
  <c r="J97" i="1"/>
  <c r="K97" i="1" s="1"/>
  <c r="L97" i="1" s="1"/>
  <c r="M97" i="1" s="1"/>
  <c r="N97" i="1" s="1"/>
  <c r="J314" i="1"/>
  <c r="K314" i="1" s="1"/>
  <c r="L314" i="1" s="1"/>
  <c r="M314" i="1" s="1"/>
  <c r="N314" i="1" s="1"/>
  <c r="J340" i="1"/>
  <c r="K340" i="1" s="1"/>
  <c r="L340" i="1" s="1"/>
  <c r="M340" i="1" s="1"/>
  <c r="N340" i="1" s="1"/>
  <c r="J198" i="1"/>
  <c r="K198" i="1" s="1"/>
  <c r="L198" i="1" s="1"/>
  <c r="M198" i="1" s="1"/>
  <c r="N198" i="1" s="1"/>
  <c r="J310" i="1"/>
  <c r="K310" i="1" s="1"/>
  <c r="L310" i="1" s="1"/>
  <c r="M310" i="1" s="1"/>
  <c r="N310" i="1" s="1"/>
  <c r="J248" i="1"/>
  <c r="K248" i="1" s="1"/>
  <c r="L248" i="1" s="1"/>
  <c r="M248" i="1" s="1"/>
  <c r="N248" i="1" s="1"/>
  <c r="J361" i="1"/>
  <c r="K361" i="1" s="1"/>
  <c r="L361" i="1" s="1"/>
  <c r="M361" i="1" s="1"/>
  <c r="N361" i="1" s="1"/>
  <c r="J185" i="1"/>
  <c r="K185" i="1" s="1"/>
  <c r="L185" i="1" s="1"/>
  <c r="M185" i="1" s="1"/>
  <c r="N185" i="1" s="1"/>
  <c r="J92" i="1"/>
  <c r="K92" i="1" s="1"/>
  <c r="L92" i="1" s="1"/>
  <c r="M92" i="1" s="1"/>
  <c r="N92" i="1" s="1"/>
  <c r="J120" i="1"/>
  <c r="K120" i="1" s="1"/>
  <c r="L120" i="1" s="1"/>
  <c r="M120" i="1" s="1"/>
  <c r="N120" i="1" s="1"/>
  <c r="J324" i="1"/>
  <c r="K324" i="1" s="1"/>
  <c r="L324" i="1" s="1"/>
  <c r="M324" i="1" s="1"/>
  <c r="N324" i="1" s="1"/>
  <c r="J160" i="1"/>
  <c r="K160" i="1" s="1"/>
  <c r="L160" i="1" s="1"/>
  <c r="M160" i="1" s="1"/>
  <c r="N160" i="1" s="1"/>
  <c r="J163" i="1"/>
  <c r="K163" i="1" s="1"/>
  <c r="L163" i="1" s="1"/>
  <c r="M163" i="1" s="1"/>
  <c r="N163" i="1" s="1"/>
  <c r="J57" i="1"/>
  <c r="K57" i="1" s="1"/>
  <c r="L57" i="1" s="1"/>
  <c r="M57" i="1" s="1"/>
  <c r="N57" i="1" s="1"/>
  <c r="J225" i="1"/>
  <c r="K225" i="1" s="1"/>
  <c r="L225" i="1" s="1"/>
  <c r="M225" i="1" s="1"/>
  <c r="N225" i="1" s="1"/>
  <c r="J308" i="1"/>
  <c r="K308" i="1" s="1"/>
  <c r="L308" i="1" s="1"/>
  <c r="M308" i="1" s="1"/>
  <c r="N308" i="1" s="1"/>
  <c r="J49" i="1"/>
  <c r="K49" i="1" s="1"/>
  <c r="L49" i="1" s="1"/>
  <c r="M49" i="1" s="1"/>
  <c r="N49" i="1" s="1"/>
  <c r="J132" i="1"/>
  <c r="K132" i="1" s="1"/>
  <c r="L132" i="1" s="1"/>
  <c r="M132" i="1" s="1"/>
  <c r="N132" i="1" s="1"/>
  <c r="J89" i="1"/>
  <c r="K89" i="1" s="1"/>
  <c r="L89" i="1" s="1"/>
  <c r="M89" i="1" s="1"/>
  <c r="N89" i="1" s="1"/>
  <c r="J118" i="1"/>
  <c r="K118" i="1" s="1"/>
  <c r="L118" i="1" s="1"/>
  <c r="M118" i="1" s="1"/>
  <c r="N118" i="1" s="1"/>
  <c r="J362" i="1"/>
  <c r="K362" i="1" s="1"/>
  <c r="L362" i="1" s="1"/>
  <c r="M362" i="1" s="1"/>
  <c r="N362" i="1" s="1"/>
  <c r="J59" i="1"/>
  <c r="K59" i="1" s="1"/>
  <c r="L59" i="1" s="1"/>
  <c r="M59" i="1" s="1"/>
  <c r="N59" i="1" s="1"/>
  <c r="J27" i="1"/>
  <c r="K27" i="1" s="1"/>
  <c r="L27" i="1" s="1"/>
  <c r="M27" i="1" s="1"/>
  <c r="N27" i="1" s="1"/>
  <c r="J223" i="1"/>
  <c r="K223" i="1" s="1"/>
  <c r="L223" i="1" s="1"/>
  <c r="M223" i="1" s="1"/>
  <c r="N223" i="1" s="1"/>
  <c r="J304" i="1"/>
  <c r="K304" i="1" s="1"/>
  <c r="L304" i="1" s="1"/>
  <c r="M304" i="1" s="1"/>
  <c r="N304" i="1" s="1"/>
  <c r="J153" i="1"/>
  <c r="K153" i="1" s="1"/>
  <c r="L153" i="1" s="1"/>
  <c r="M153" i="1" s="1"/>
  <c r="N153" i="1" s="1"/>
  <c r="J301" i="1"/>
  <c r="K301" i="1" s="1"/>
  <c r="L301" i="1" s="1"/>
  <c r="M301" i="1" s="1"/>
  <c r="N301" i="1" s="1"/>
  <c r="J78" i="1"/>
  <c r="K78" i="1" s="1"/>
  <c r="L78" i="1" s="1"/>
  <c r="M78" i="1" s="1"/>
  <c r="N78" i="1" s="1"/>
  <c r="J125" i="1"/>
  <c r="K125" i="1" s="1"/>
  <c r="L125" i="1" s="1"/>
  <c r="M125" i="1" s="1"/>
  <c r="N125" i="1" s="1"/>
  <c r="J123" i="1"/>
  <c r="K123" i="1" s="1"/>
  <c r="L123" i="1" s="1"/>
  <c r="M123" i="1" s="1"/>
  <c r="N123" i="1" s="1"/>
  <c r="J273" i="1"/>
  <c r="K273" i="1" s="1"/>
  <c r="L273" i="1" s="1"/>
  <c r="M273" i="1" s="1"/>
  <c r="N273" i="1" s="1"/>
  <c r="J159" i="1"/>
  <c r="K159" i="1" s="1"/>
  <c r="L159" i="1" s="1"/>
  <c r="M159" i="1" s="1"/>
  <c r="N159" i="1" s="1"/>
  <c r="J62" i="1"/>
  <c r="K62" i="1" s="1"/>
  <c r="L62" i="1" s="1"/>
  <c r="M62" i="1" s="1"/>
  <c r="N62" i="1" s="1"/>
  <c r="J210" i="1"/>
  <c r="K210" i="1" s="1"/>
  <c r="L210" i="1" s="1"/>
  <c r="M210" i="1" s="1"/>
  <c r="N210" i="1" s="1"/>
  <c r="J250" i="1"/>
  <c r="K250" i="1" s="1"/>
  <c r="L250" i="1" s="1"/>
  <c r="M250" i="1" s="1"/>
  <c r="N250" i="1" s="1"/>
  <c r="J252" i="1"/>
  <c r="K252" i="1" s="1"/>
  <c r="L252" i="1" s="1"/>
  <c r="M252" i="1" s="1"/>
  <c r="N252" i="1" s="1"/>
  <c r="J96" i="1"/>
  <c r="K96" i="1" s="1"/>
  <c r="L96" i="1" s="1"/>
  <c r="M96" i="1" s="1"/>
  <c r="N96" i="1" s="1"/>
  <c r="J79" i="1"/>
  <c r="K79" i="1" s="1"/>
  <c r="L79" i="1" s="1"/>
  <c r="M79" i="1" s="1"/>
  <c r="N79" i="1" s="1"/>
  <c r="J283" i="1"/>
  <c r="K283" i="1" s="1"/>
  <c r="L283" i="1" s="1"/>
  <c r="M283" i="1" s="1"/>
  <c r="N283" i="1" s="1"/>
  <c r="J194" i="1"/>
  <c r="K194" i="1" s="1"/>
  <c r="L194" i="1" s="1"/>
  <c r="M194" i="1" s="1"/>
  <c r="N194" i="1" s="1"/>
  <c r="J338" i="1"/>
  <c r="K338" i="1" s="1"/>
  <c r="L338" i="1" s="1"/>
  <c r="M338" i="1" s="1"/>
  <c r="N338" i="1" s="1"/>
  <c r="J13" i="1"/>
  <c r="K13" i="1" s="1"/>
  <c r="L13" i="1" s="1"/>
  <c r="M13" i="1" s="1"/>
  <c r="N13" i="1" s="1"/>
  <c r="J323" i="1"/>
  <c r="K323" i="1" s="1"/>
  <c r="L323" i="1" s="1"/>
  <c r="M323" i="1" s="1"/>
  <c r="N323" i="1" s="1"/>
  <c r="J205" i="1"/>
  <c r="K205" i="1" s="1"/>
  <c r="L205" i="1" s="1"/>
  <c r="M205" i="1" s="1"/>
  <c r="N205" i="1" s="1"/>
  <c r="J207" i="1"/>
  <c r="K207" i="1" s="1"/>
  <c r="L207" i="1" s="1"/>
  <c r="M207" i="1" s="1"/>
  <c r="N207" i="1" s="1"/>
  <c r="J278" i="1"/>
  <c r="K278" i="1" s="1"/>
  <c r="L278" i="1" s="1"/>
  <c r="M278" i="1" s="1"/>
  <c r="N278" i="1" s="1"/>
  <c r="J18" i="1"/>
  <c r="K18" i="1" s="1"/>
  <c r="L18" i="1" s="1"/>
  <c r="M18" i="1" s="1"/>
  <c r="N18" i="1" s="1"/>
  <c r="J195" i="1"/>
  <c r="K195" i="1" s="1"/>
  <c r="L195" i="1" s="1"/>
  <c r="M195" i="1" s="1"/>
  <c r="N195" i="1" s="1"/>
  <c r="J52" i="1"/>
  <c r="K52" i="1" s="1"/>
  <c r="L52" i="1" s="1"/>
  <c r="M52" i="1" s="1"/>
  <c r="N52" i="1" s="1"/>
  <c r="J94" i="1"/>
  <c r="K94" i="1" s="1"/>
  <c r="L94" i="1" s="1"/>
  <c r="M94" i="1" s="1"/>
  <c r="N94" i="1" s="1"/>
  <c r="J347" i="1"/>
  <c r="K347" i="1" s="1"/>
  <c r="L347" i="1" s="1"/>
  <c r="M347" i="1" s="1"/>
  <c r="N347" i="1" s="1"/>
  <c r="J265" i="1"/>
  <c r="K265" i="1" s="1"/>
  <c r="L265" i="1" s="1"/>
  <c r="M265" i="1" s="1"/>
  <c r="N265" i="1" s="1"/>
  <c r="J348" i="1"/>
  <c r="K348" i="1" s="1"/>
  <c r="L348" i="1" s="1"/>
  <c r="M348" i="1" s="1"/>
  <c r="N348" i="1" s="1"/>
  <c r="H19" i="3"/>
  <c r="I19" i="3" s="1"/>
  <c r="I7" i="3"/>
  <c r="K364" i="1" l="1"/>
  <c r="L7" i="1"/>
  <c r="P364" i="1" s="1"/>
  <c r="J19" i="3"/>
  <c r="J17" i="3"/>
  <c r="J13" i="3"/>
  <c r="J16" i="3"/>
  <c r="J9" i="3"/>
  <c r="J15" i="3"/>
  <c r="J8" i="3"/>
  <c r="J10" i="3"/>
  <c r="J12" i="3"/>
  <c r="J14" i="3"/>
  <c r="J11" i="3"/>
  <c r="J7" i="3"/>
  <c r="L364" i="1" l="1"/>
  <c r="M7" i="1"/>
  <c r="N7" i="1" l="1"/>
  <c r="M364" i="1"/>
  <c r="N364" i="1" s="1"/>
  <c r="O364" i="1" l="1"/>
  <c r="O282" i="1"/>
  <c r="O196" i="1"/>
  <c r="O107" i="1"/>
  <c r="O47" i="1"/>
  <c r="O235" i="1"/>
  <c r="O212" i="1"/>
  <c r="O358" i="1"/>
  <c r="O138" i="1"/>
  <c r="O18" i="1"/>
  <c r="O360" i="1"/>
  <c r="O233" i="1"/>
  <c r="O248" i="1"/>
  <c r="O113" i="1"/>
  <c r="O36" i="1"/>
  <c r="O10" i="1"/>
  <c r="O163" i="1"/>
  <c r="O290" i="1"/>
  <c r="O253" i="1"/>
  <c r="O98" i="1"/>
  <c r="O310" i="1"/>
  <c r="O342" i="1"/>
  <c r="O351" i="1"/>
  <c r="O241" i="1"/>
  <c r="O136" i="1"/>
  <c r="O357" i="1"/>
  <c r="O24" i="1"/>
  <c r="O250" i="1"/>
  <c r="O101" i="1"/>
  <c r="O326" i="1"/>
  <c r="O37" i="1"/>
  <c r="O272" i="1"/>
  <c r="O343" i="1"/>
  <c r="O13" i="1"/>
  <c r="O105" i="1"/>
  <c r="O58" i="1"/>
  <c r="O162" i="1"/>
  <c r="O121" i="1"/>
  <c r="O190" i="1"/>
  <c r="O338" i="1"/>
  <c r="O239" i="1"/>
  <c r="O81" i="1"/>
  <c r="O192" i="1"/>
  <c r="O202" i="1"/>
  <c r="O11" i="1"/>
  <c r="O63" i="1"/>
  <c r="O155" i="1"/>
  <c r="O259" i="1"/>
  <c r="O266" i="1"/>
  <c r="O230" i="1"/>
  <c r="O333" i="1"/>
  <c r="O316" i="1"/>
  <c r="O83" i="1"/>
  <c r="O273" i="1"/>
  <c r="O166" i="1"/>
  <c r="O277" i="1"/>
  <c r="O66" i="1"/>
  <c r="O142" i="1"/>
  <c r="O231" i="1"/>
  <c r="O135" i="1"/>
  <c r="O237" i="1"/>
  <c r="O226" i="1"/>
  <c r="O128" i="1"/>
  <c r="O91" i="1"/>
  <c r="O133" i="1"/>
  <c r="O40" i="1"/>
  <c r="O122" i="1"/>
  <c r="O217" i="1"/>
  <c r="O287" i="1"/>
  <c r="O25" i="1"/>
  <c r="O161" i="1"/>
  <c r="O301" i="1"/>
  <c r="O84" i="1"/>
  <c r="O55" i="1"/>
  <c r="O129" i="1"/>
  <c r="O130" i="1"/>
  <c r="O270" i="1"/>
  <c r="O210" i="1"/>
  <c r="O281" i="1"/>
  <c r="O280" i="1"/>
  <c r="O178" i="1"/>
  <c r="O271" i="1"/>
  <c r="O302" i="1"/>
  <c r="O62" i="1"/>
  <c r="O200" i="1"/>
  <c r="O289" i="1"/>
  <c r="O311" i="1"/>
  <c r="O334" i="1"/>
  <c r="O147" i="1"/>
  <c r="O34" i="1"/>
  <c r="O225" i="1"/>
  <c r="O31" i="1"/>
  <c r="O71" i="1"/>
  <c r="O291" i="1"/>
  <c r="O361" i="1"/>
  <c r="O254" i="1"/>
  <c r="O278" i="1"/>
  <c r="O256" i="1"/>
  <c r="O275" i="1"/>
  <c r="O220" i="1"/>
  <c r="O328" i="1"/>
  <c r="O216" i="1"/>
  <c r="O46" i="1"/>
  <c r="O213" i="1"/>
  <c r="O54" i="1"/>
  <c r="O188" i="1"/>
  <c r="O78" i="1"/>
  <c r="O48" i="1"/>
  <c r="O60" i="1"/>
  <c r="O149" i="1"/>
  <c r="O67" i="1"/>
  <c r="O75" i="1"/>
  <c r="O300" i="1"/>
  <c r="O324" i="1"/>
  <c r="O286" i="1"/>
  <c r="O82" i="1"/>
  <c r="O353" i="1"/>
  <c r="O87" i="1"/>
  <c r="O194" i="1"/>
  <c r="O132" i="1"/>
  <c r="O258" i="1"/>
  <c r="O115" i="1"/>
  <c r="O295" i="1"/>
  <c r="O68" i="1"/>
  <c r="O257" i="1"/>
  <c r="O49" i="1"/>
  <c r="O319" i="1"/>
  <c r="O247" i="1"/>
  <c r="O116" i="1"/>
  <c r="O88" i="1"/>
  <c r="O294" i="1"/>
  <c r="O303" i="1"/>
  <c r="O148" i="1"/>
  <c r="O23" i="1"/>
  <c r="O344" i="1"/>
  <c r="O246" i="1"/>
  <c r="O234" i="1"/>
  <c r="O177" i="1"/>
  <c r="O145" i="1"/>
  <c r="O124" i="1"/>
  <c r="O79" i="1"/>
  <c r="O93" i="1"/>
  <c r="O141" i="1"/>
  <c r="O325" i="1"/>
  <c r="O240" i="1"/>
  <c r="O86" i="1"/>
  <c r="O9" i="1"/>
  <c r="O332" i="1"/>
  <c r="O263" i="1"/>
  <c r="O354" i="1"/>
  <c r="O160" i="1"/>
  <c r="O74" i="1"/>
  <c r="O236" i="1"/>
  <c r="O12" i="1"/>
  <c r="O265" i="1"/>
  <c r="O134" i="1"/>
  <c r="O341" i="1"/>
  <c r="O340" i="1"/>
  <c r="O297" i="1"/>
  <c r="O152" i="1"/>
  <c r="O243" i="1"/>
  <c r="O139" i="1"/>
  <c r="O96" i="1"/>
  <c r="O120" i="1"/>
  <c r="O150" i="1"/>
  <c r="O29" i="1"/>
  <c r="O305" i="1"/>
  <c r="O143" i="1"/>
  <c r="O159" i="1"/>
  <c r="O92" i="1"/>
  <c r="O193" i="1"/>
  <c r="O322" i="1"/>
  <c r="O131" i="1"/>
  <c r="O100" i="1"/>
  <c r="O261" i="1"/>
  <c r="O127" i="1"/>
  <c r="O355" i="1"/>
  <c r="O111" i="1"/>
  <c r="O70" i="1"/>
  <c r="O39" i="1"/>
  <c r="O179" i="1"/>
  <c r="O65" i="1"/>
  <c r="O292" i="1"/>
  <c r="O33" i="1"/>
  <c r="O123" i="1"/>
  <c r="O167" i="1"/>
  <c r="O90" i="1"/>
  <c r="O299" i="1"/>
  <c r="O76" i="1"/>
  <c r="O262" i="1"/>
  <c r="O242" i="1"/>
  <c r="O51" i="1"/>
  <c r="O308" i="1"/>
  <c r="O151" i="1"/>
  <c r="O175" i="1"/>
  <c r="O284" i="1"/>
  <c r="O21" i="1"/>
  <c r="O108" i="1"/>
  <c r="O119" i="1"/>
  <c r="O249" i="1"/>
  <c r="O219" i="1"/>
  <c r="O309" i="1"/>
  <c r="O207" i="1"/>
  <c r="O312" i="1"/>
  <c r="O356" i="1"/>
  <c r="O208" i="1"/>
  <c r="O306" i="1"/>
  <c r="O99" i="1"/>
  <c r="O77" i="1"/>
  <c r="O146" i="1"/>
  <c r="O337" i="1"/>
  <c r="O28" i="1"/>
  <c r="O110" i="1"/>
  <c r="O223" i="1"/>
  <c r="O165" i="1"/>
  <c r="O85" i="1"/>
  <c r="O112" i="1"/>
  <c r="O45" i="1"/>
  <c r="O35" i="1"/>
  <c r="O211" i="1"/>
  <c r="O59" i="1"/>
  <c r="O14" i="1"/>
  <c r="O32" i="1"/>
  <c r="O221" i="1"/>
  <c r="O348" i="1"/>
  <c r="O339" i="1"/>
  <c r="O362" i="1"/>
  <c r="O199" i="1"/>
  <c r="O158" i="1"/>
  <c r="O206" i="1"/>
  <c r="O203" i="1"/>
  <c r="O144" i="1"/>
  <c r="O170" i="1"/>
  <c r="O169" i="1"/>
  <c r="O320" i="1"/>
  <c r="O346" i="1"/>
  <c r="O106" i="1"/>
  <c r="O126" i="1"/>
  <c r="O168" i="1"/>
  <c r="O15" i="1"/>
  <c r="O42" i="1"/>
  <c r="O114" i="1"/>
  <c r="O321" i="1"/>
  <c r="O27" i="1"/>
  <c r="O57" i="1"/>
  <c r="O181" i="1"/>
  <c r="O109" i="1"/>
  <c r="O209" i="1"/>
  <c r="O252" i="1"/>
  <c r="O269" i="1"/>
  <c r="O315" i="1"/>
  <c r="O214" i="1"/>
  <c r="O244" i="1"/>
  <c r="O184" i="1"/>
  <c r="O204" i="1"/>
  <c r="O140" i="1"/>
  <c r="O327" i="1"/>
  <c r="O197" i="1"/>
  <c r="O137" i="1"/>
  <c r="O352" i="1"/>
  <c r="O172" i="1"/>
  <c r="O117" i="1"/>
  <c r="O201" i="1"/>
  <c r="O26" i="1"/>
  <c r="O330" i="1"/>
  <c r="O16" i="1"/>
  <c r="O50" i="1"/>
  <c r="O336" i="1"/>
  <c r="O180" i="1"/>
  <c r="O260" i="1"/>
  <c r="O224" i="1"/>
  <c r="O205" i="1"/>
  <c r="O69" i="1"/>
  <c r="O313" i="1"/>
  <c r="O8" i="1"/>
  <c r="O276" i="1"/>
  <c r="O307" i="1"/>
  <c r="O318" i="1"/>
  <c r="O125" i="1"/>
  <c r="O317" i="1"/>
  <c r="O359" i="1"/>
  <c r="O53" i="1"/>
  <c r="O298" i="1"/>
  <c r="O64" i="1"/>
  <c r="O156" i="1"/>
  <c r="O56" i="1"/>
  <c r="O17" i="1"/>
  <c r="O38" i="1"/>
  <c r="O274" i="1"/>
  <c r="O118" i="1"/>
  <c r="O347" i="1"/>
  <c r="O43" i="1"/>
  <c r="O183" i="1"/>
  <c r="O238" i="1"/>
  <c r="O176" i="1"/>
  <c r="O20" i="1"/>
  <c r="O61" i="1"/>
  <c r="O185" i="1"/>
  <c r="O103" i="1"/>
  <c r="O44" i="1"/>
  <c r="O154" i="1"/>
  <c r="O232" i="1"/>
  <c r="O19" i="1"/>
  <c r="O102" i="1"/>
  <c r="O174" i="1"/>
  <c r="O198" i="1"/>
  <c r="O323" i="1"/>
  <c r="O72" i="1"/>
  <c r="O30" i="1"/>
  <c r="O94" i="1"/>
  <c r="O245" i="1"/>
  <c r="O182" i="1"/>
  <c r="O52" i="1"/>
  <c r="O187" i="1"/>
  <c r="O191" i="1"/>
  <c r="O173" i="1"/>
  <c r="O227" i="1"/>
  <c r="O283" i="1"/>
  <c r="O267" i="1"/>
  <c r="O73" i="1"/>
  <c r="O41" i="1"/>
  <c r="O251" i="1"/>
  <c r="O95" i="1"/>
  <c r="O279" i="1"/>
  <c r="O349" i="1"/>
  <c r="O229" i="1"/>
  <c r="O345" i="1"/>
  <c r="O89" i="1"/>
  <c r="O329" i="1"/>
  <c r="O104" i="1"/>
  <c r="O153" i="1"/>
  <c r="O255" i="1"/>
  <c r="O350" i="1"/>
  <c r="O304" i="1"/>
  <c r="O186" i="1"/>
  <c r="O331" i="1"/>
  <c r="O157" i="1"/>
  <c r="O296" i="1"/>
  <c r="O288" i="1"/>
  <c r="O228" i="1"/>
  <c r="O189" i="1"/>
  <c r="O293" i="1"/>
  <c r="O222" i="1"/>
  <c r="O268" i="1"/>
  <c r="O215" i="1"/>
  <c r="O195" i="1"/>
  <c r="O80" i="1"/>
  <c r="O335" i="1"/>
  <c r="O264" i="1"/>
  <c r="O164" i="1"/>
  <c r="O314" i="1"/>
  <c r="O22" i="1"/>
  <c r="O171" i="1"/>
  <c r="O97" i="1"/>
  <c r="O218" i="1"/>
  <c r="O285" i="1"/>
  <c r="O7" i="1"/>
</calcChain>
</file>

<file path=xl/sharedStrings.xml><?xml version="1.0" encoding="utf-8"?>
<sst xmlns="http://schemas.openxmlformats.org/spreadsheetml/2006/main" count="500" uniqueCount="443">
  <si>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</si>
  <si>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</si>
  <si>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</si>
  <si>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</si>
  <si>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</si>
  <si>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</si>
  <si>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</si>
  <si>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</si>
  <si>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</si>
  <si>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</si>
  <si>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</si>
  <si>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</si>
  <si>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</si>
  <si>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</si>
  <si>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</si>
  <si>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</si>
  <si>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</si>
  <si>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</si>
  <si>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</si>
  <si>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</si>
  <si>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</si>
  <si>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</si>
  <si>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</si>
  <si>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</si>
  <si>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</si>
  <si>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</si>
  <si>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</si>
  <si>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</si>
  <si>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</si>
  <si>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</si>
  <si>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</si>
  <si>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</si>
  <si>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</si>
  <si>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</si>
  <si>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</si>
  <si>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</si>
  <si>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</si>
  <si>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</si>
  <si>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</si>
  <si>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</si>
  <si>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</si>
  <si>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</si>
  <si>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</si>
  <si>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</si>
  <si>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</si>
  <si>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</si>
  <si>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</si>
  <si>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</si>
  <si>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</si>
  <si>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</si>
  <si>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</si>
  <si>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</si>
  <si>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</si>
  <si>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</si>
  <si>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</si>
  <si>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</si>
  <si>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</si>
  <si>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</si>
  <si>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</si>
  <si>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</si>
  <si>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</si>
  <si>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</si>
  <si>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</si>
  <si>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</si>
  <si>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</si>
  <si>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</si>
  <si>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</si>
  <si>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</si>
  <si>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</si>
  <si>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</si>
  <si>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</si>
  <si>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</si>
  <si>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</si>
  <si>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</si>
  <si>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</si>
  <si>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</si>
  <si>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</si>
  <si>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</si>
  <si>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</si>
  <si>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</si>
  <si>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</si>
  <si>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</si>
  <si>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</si>
  <si>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</si>
  <si>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</si>
  <si>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</si>
  <si>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</si>
  <si>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</si>
  <si>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</si>
  <si>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</si>
  <si>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</si>
  <si>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</si>
  <si>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</si>
  <si>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</si>
  <si>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</si>
  <si>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</si>
  <si>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</si>
  <si>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</si>
  <si>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</si>
  <si>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</si>
  <si>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</si>
  <si>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</si>
  <si>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</si>
  <si>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</si>
  <si>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</si>
  <si>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</si>
  <si>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</si>
  <si>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</si>
  <si>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</si>
  <si>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</si>
  <si>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</si>
  <si>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</si>
  <si>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</si>
  <si>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</si>
  <si>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</si>
  <si>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</si>
  <si>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</si>
  <si>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</si>
  <si>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</si>
  <si>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</si>
  <si>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</si>
  <si>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</si>
  <si>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</si>
  <si>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</si>
  <si>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</si>
  <si>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</si>
  <si>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</si>
  <si>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</si>
  <si>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</si>
  <si>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</si>
  <si>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</si>
  <si>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</si>
  <si>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</si>
  <si>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</si>
  <si>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</si>
  <si>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</si>
  <si>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</si>
  <si>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</si>
  <si>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</si>
  <si>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</si>
  <si>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</si>
  <si>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</si>
  <si>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</si>
  <si>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</si>
  <si>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</si>
  <si>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</si>
  <si>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</si>
  <si>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</si>
  <si>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</si>
  <si>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</si>
  <si>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</si>
  <si>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</si>
  <si>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</si>
  <si>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</si>
  <si>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</si>
  <si>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</si>
  <si>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</si>
  <si>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</si>
  <si>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</si>
  <si>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</si>
  <si>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</si>
  <si>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</si>
  <si>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</si>
  <si>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</si>
  <si>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</si>
  <si>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</si>
  <si>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</si>
  <si>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</si>
  <si>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</si>
  <si>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</si>
  <si>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</si>
  <si>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</si>
  <si>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</si>
  <si>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</si>
  <si>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</si>
  <si>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</si>
  <si>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</si>
  <si>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</si>
  <si>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</si>
  <si>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</si>
  <si>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</si>
  <si>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</si>
  <si>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</si>
  <si>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</si>
  <si>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</si>
  <si>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</si>
  <si>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</si>
  <si>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</si>
  <si>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</si>
  <si>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</si>
  <si>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</si>
  <si>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</si>
  <si>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</si>
  <si>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</si>
  <si>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</si>
  <si>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</si>
  <si>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</si>
  <si>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</si>
  <si>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</si>
  <si>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</si>
  <si>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</si>
  <si>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</si>
  <si>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</si>
  <si>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</si>
  <si>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</si>
  <si>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</si>
  <si>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</si>
  <si>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</si>
  <si>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</si>
  <si>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</si>
  <si>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</si>
  <si>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</si>
  <si>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</si>
  <si>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</si>
  <si>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</si>
  <si>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</si>
  <si>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</si>
  <si>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</si>
  <si>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</si>
  <si>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</si>
  <si>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</si>
  <si>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</si>
  <si>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</si>
  <si>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</si>
  <si>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</si>
  <si>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</si>
  <si>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</si>
  <si>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</si>
  <si>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</si>
  <si>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</si>
  <si>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</si>
  <si>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</si>
  <si>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</si>
  <si>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</si>
  <si>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</si>
  <si>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</si>
  <si>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</si>
  <si>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</si>
  <si>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</si>
  <si>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</si>
  <si>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</si>
  <si>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</si>
  <si>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</si>
  <si>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</si>
  <si>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</si>
  <si>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</si>
  <si>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</si>
  <si>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</si>
  <si>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</si>
  <si>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</si>
  <si>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</si>
  <si>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</si>
  <si>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</si>
  <si>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</si>
  <si>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</si>
  <si>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</si>
  <si>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</si>
  <si>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</si>
  <si>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</si>
  <si>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</si>
  <si>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</si>
  <si>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</si>
  <si>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</si>
  <si>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</si>
  <si>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</si>
  <si>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</si>
  <si>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</si>
  <si>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</si>
  <si>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</si>
  <si>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</si>
  <si>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</si>
  <si>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</si>
  <si>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</si>
  <si>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</si>
  <si>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</si>
  <si>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</si>
  <si>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</si>
  <si>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</si>
  <si>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</si>
  <si>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</si>
  <si>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</si>
  <si>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</si>
  <si>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</si>
  <si>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</si>
  <si>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</si>
  <si>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</si>
  <si>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</si>
  <si>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</si>
  <si>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</si>
  <si>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</si>
  <si>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</si>
  <si>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</si>
  <si>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</si>
  <si>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</si>
  <si>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</si>
  <si>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</si>
  <si>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</si>
  <si>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</si>
  <si>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</si>
  <si>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</si>
  <si>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</si>
  <si>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</si>
  <si>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</si>
  <si>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</si>
  <si>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</si>
  <si>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</si>
  <si>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</si>
  <si>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</si>
  <si>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</si>
  <si>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</si>
  <si>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</si>
  <si>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</si>
  <si>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</si>
  <si>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</si>
  <si>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</si>
  <si>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</si>
  <si>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</si>
  <si>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</si>
  <si>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</si>
  <si>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</si>
  <si>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</si>
  <si>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</si>
  <si>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</si>
  <si>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</si>
  <si>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</si>
  <si>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</si>
  <si>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</si>
  <si>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</si>
  <si>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</si>
  <si>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</si>
  <si>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</si>
  <si>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</si>
  <si>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</si>
  <si>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</si>
  <si>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</si>
  <si>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</si>
  <si>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</si>
  <si>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</si>
  <si>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</si>
  <si>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</si>
  <si>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</si>
  <si>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</si>
  <si>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</si>
  <si>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</si>
  <si>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</si>
  <si>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</si>
  <si>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</si>
  <si>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</si>
  <si>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</si>
  <si>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</si>
  <si>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</si>
  <si>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</si>
  <si>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</si>
  <si>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</si>
  <si>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</si>
  <si>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</si>
  <si>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</si>
  <si>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</si>
  <si>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</si>
  <si>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</si>
  <si>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</si>
  <si>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</si>
  <si>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</si>
  <si>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</si>
  <si>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</si>
  <si>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</si>
  <si>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</si>
  <si>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</si>
  <si>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</si>
  <si>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</si>
  <si>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</si>
  <si>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</si>
  <si>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</si>
  <si>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</si>
  <si>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</si>
  <si>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</si>
  <si>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</si>
  <si>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</si>
  <si>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</si>
  <si>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</si>
  <si>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</si>
  <si>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</si>
  <si>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</si>
  <si>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</si>
  <si>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</si>
  <si>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</si>
  <si>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</si>
  <si>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</si>
  <si>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</si>
  <si>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</si>
  <si>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</si>
  <si>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</si>
  <si>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</si>
  <si>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</si>
  <si>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</si>
  <si>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</si>
  <si>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</si>
  <si>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</si>
  <si>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</si>
  <si>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</si>
  <si>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</si>
  <si>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</si>
  <si>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</si>
  <si>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</si>
  <si>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</si>
  <si>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</si>
  <si>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</si>
  <si>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</si>
  <si>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</si>
  <si>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</si>
  <si>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</si>
  <si>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</si>
  <si>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</si>
  <si>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</si>
  <si>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</si>
  <si>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</si>
  <si>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</si>
  <si>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</si>
  <si>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</si>
  <si>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</si>
  <si>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</si>
  <si>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</si>
  <si>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</si>
  <si>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</si>
  <si>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</si>
  <si>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</si>
  <si>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</si>
  <si>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2021</t>
  </si>
  <si>
    <t>Anslag NB2022</t>
  </si>
  <si>
    <t>Skatter 2022</t>
  </si>
  <si>
    <t>Skatt 2022</t>
  </si>
  <si>
    <t>Anslag RNB2022</t>
  </si>
  <si>
    <t>Anslag NB2023</t>
  </si>
  <si>
    <t>endring 21-22</t>
  </si>
  <si>
    <t>Anslag Budsjettvedtak</t>
  </si>
  <si>
    <t>2022   2)</t>
  </si>
  <si>
    <t>Endring fra 2021</t>
  </si>
  <si>
    <t>Skatt og netto skatteutjevning 2022</t>
  </si>
  <si>
    <t>Netto utjevn. 22</t>
  </si>
  <si>
    <t>Folketall 1.1.2022</t>
  </si>
  <si>
    <t>1.7.2022</t>
  </si>
  <si>
    <t>jan-sept</t>
  </si>
  <si>
    <t>Utbetales/trekkes ved 10. termin rammetilskudd i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</si>
</sst>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65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0" fontId="0" fillId="0" borderId="3" xfId="0" applyBorder="1"/>
    <xf numFmtId="167" fontId="0" fillId="0" borderId="0" xfId="0" applyNumberFormat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20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164" fontId="20" fillId="0" borderId="6" xfId="1" applyNumberFormat="1" applyFont="1" applyBorder="1"/>
    <xf numFmtId="0" fontId="20" fillId="0" borderId="0" xfId="0" applyFont="1"/>
    <xf numFmtId="164" fontId="20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7" xfId="1" applyNumberFormat="1" applyFont="1" applyBorder="1"/>
    <xf numFmtId="164" fontId="6" fillId="0" borderId="0" xfId="1" applyNumberFormat="1" applyFont="1" applyFill="1" applyBorder="1"/>
    <xf numFmtId="164" fontId="22" fillId="0" borderId="0" xfId="0" applyNumberFormat="1" applyFont="1"/>
    <xf numFmtId="0" fontId="6" fillId="0" borderId="0" xfId="0" applyFont="1"/>
    <xf numFmtId="164" fontId="11" fillId="0" borderId="0" xfId="0" applyNumberFormat="1" applyFont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3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167" fontId="0" fillId="0" borderId="0" xfId="0" applyNumberFormat="1" applyFill="1"/>
    <xf numFmtId="176" fontId="0" fillId="0" borderId="0" xfId="0" applyNumberFormat="1"/>
    <xf numFmtId="177" fontId="0" fillId="0" borderId="0" xfId="0" applyNumberFormat="1" applyFill="1" applyBorder="1"/>
    <xf numFmtId="10" fontId="0" fillId="0" borderId="0" xfId="0" applyNumberFormat="1"/>
    <xf numFmtId="0" fontId="25" fillId="0" borderId="1" xfId="2" applyFont="1" applyBorder="1" applyAlignment="1">
      <alignment horizontal="left"/>
    </xf>
    <xf numFmtId="0" fontId="26" fillId="0" borderId="1" xfId="2" applyFont="1" applyBorder="1" applyAlignment="1">
      <alignment horizontal="center"/>
    </xf>
    <xf numFmtId="0" fontId="26" fillId="0" borderId="1" xfId="2" applyFont="1" applyBorder="1" applyAlignment="1">
      <alignment horizontal="center" wrapText="1"/>
    </xf>
    <xf numFmtId="3" fontId="25" fillId="2" borderId="1" xfId="3" applyNumberFormat="1" applyFont="1" applyFill="1" applyBorder="1" applyAlignment="1">
      <alignment horizontal="center"/>
    </xf>
    <xf numFmtId="3" fontId="25" fillId="0" borderId="1" xfId="3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0" fontId="27" fillId="0" borderId="0" xfId="2" applyFont="1" applyBorder="1" applyAlignment="1">
      <alignment horizontal="left"/>
    </xf>
    <xf numFmtId="0" fontId="25" fillId="0" borderId="0" xfId="2" applyFont="1" applyBorder="1"/>
    <xf numFmtId="0" fontId="25" fillId="0" borderId="0" xfId="2" applyFont="1" applyBorder="1" applyAlignment="1">
      <alignment horizontal="centerContinuous"/>
    </xf>
    <xf numFmtId="49" fontId="26" fillId="0" borderId="0" xfId="2" applyNumberFormat="1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3" fontId="25" fillId="2" borderId="0" xfId="3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0" fontId="27" fillId="0" borderId="0" xfId="2" applyFont="1" applyBorder="1"/>
    <xf numFmtId="0" fontId="25" fillId="0" borderId="0" xfId="2" applyFont="1" applyBorder="1" applyAlignment="1">
      <alignment horizontal="right"/>
    </xf>
    <xf numFmtId="3" fontId="25" fillId="0" borderId="0" xfId="3" applyNumberFormat="1" applyFont="1" applyBorder="1" applyAlignment="1">
      <alignment horizontal="center"/>
    </xf>
    <xf numFmtId="3" fontId="25" fillId="0" borderId="0" xfId="3" applyNumberFormat="1" applyFont="1" applyBorder="1" applyAlignment="1">
      <alignment horizontal="centerContinuous"/>
    </xf>
    <xf numFmtId="0" fontId="25" fillId="0" borderId="0" xfId="2" applyFont="1" applyBorder="1" applyAlignment="1">
      <alignment horizontal="center"/>
    </xf>
    <xf numFmtId="17" fontId="26" fillId="0" borderId="0" xfId="2" applyNumberFormat="1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0" fontId="25" fillId="6" borderId="0" xfId="2" applyFont="1" applyFill="1" applyBorder="1" applyAlignment="1">
      <alignment horizontal="center"/>
    </xf>
    <xf numFmtId="3" fontId="25" fillId="0" borderId="0" xfId="3" quotePrefix="1" applyNumberFormat="1" applyFont="1" applyFill="1" applyBorder="1" applyAlignment="1">
      <alignment horizontal="center"/>
    </xf>
    <xf numFmtId="165" fontId="26" fillId="2" borderId="2" xfId="2" applyNumberFormat="1" applyFont="1" applyFill="1" applyBorder="1" applyAlignment="1">
      <alignment horizontal="left"/>
    </xf>
    <xf numFmtId="0" fontId="25" fillId="0" borderId="0" xfId="4" applyFont="1" applyFill="1" applyBorder="1" applyAlignment="1">
      <alignment horizontal="center"/>
    </xf>
    <xf numFmtId="14" fontId="28" fillId="2" borderId="0" xfId="2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horizontal="center"/>
    </xf>
    <xf numFmtId="0" fontId="27" fillId="3" borderId="3" xfId="2" applyFont="1" applyFill="1" applyBorder="1" applyAlignment="1">
      <alignment horizontal="right"/>
    </xf>
    <xf numFmtId="0" fontId="27" fillId="3" borderId="3" xfId="2" applyFont="1" applyFill="1" applyBorder="1" applyAlignment="1">
      <alignment horizontal="center"/>
    </xf>
    <xf numFmtId="0" fontId="27" fillId="7" borderId="3" xfId="2" applyFont="1" applyFill="1" applyBorder="1" applyAlignment="1">
      <alignment horizontal="center"/>
    </xf>
    <xf numFmtId="0" fontId="27" fillId="4" borderId="3" xfId="2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5" borderId="0" xfId="0" applyFont="1" applyFill="1"/>
    <xf numFmtId="168" fontId="25" fillId="0" borderId="0" xfId="1" applyNumberFormat="1" applyFont="1" applyBorder="1"/>
    <xf numFmtId="9" fontId="29" fillId="0" borderId="0" xfId="5" applyFont="1"/>
    <xf numFmtId="3" fontId="25" fillId="0" borderId="0" xfId="2" applyNumberFormat="1" applyFont="1" applyBorder="1"/>
    <xf numFmtId="164" fontId="25" fillId="0" borderId="0" xfId="1" applyNumberFormat="1" applyFont="1"/>
    <xf numFmtId="164" fontId="29" fillId="0" borderId="0" xfId="0" applyNumberFormat="1" applyFont="1"/>
    <xf numFmtId="167" fontId="29" fillId="0" borderId="0" xfId="5" applyNumberFormat="1" applyFont="1"/>
    <xf numFmtId="170" fontId="30" fillId="0" borderId="0" xfId="1" applyNumberFormat="1" applyFont="1"/>
    <xf numFmtId="3" fontId="25" fillId="2" borderId="0" xfId="8" applyNumberFormat="1" applyFont="1" applyFill="1" applyBorder="1" applyAlignment="1" applyProtection="1">
      <alignment horizontal="right"/>
    </xf>
    <xf numFmtId="167" fontId="29" fillId="0" borderId="0" xfId="5" applyNumberFormat="1" applyFont="1" applyFill="1"/>
    <xf numFmtId="167" fontId="25" fillId="0" borderId="0" xfId="5" applyNumberFormat="1" applyFont="1" applyFill="1"/>
    <xf numFmtId="0" fontId="30" fillId="0" borderId="4" xfId="0" applyFont="1" applyBorder="1"/>
    <xf numFmtId="3" fontId="30" fillId="0" borderId="4" xfId="0" applyNumberFormat="1" applyFont="1" applyBorder="1"/>
    <xf numFmtId="168" fontId="26" fillId="0" borderId="4" xfId="1" applyNumberFormat="1" applyFont="1" applyBorder="1"/>
    <xf numFmtId="167" fontId="30" fillId="0" borderId="4" xfId="5" applyNumberFormat="1" applyFont="1" applyBorder="1"/>
    <xf numFmtId="3" fontId="26" fillId="0" borderId="4" xfId="2" applyNumberFormat="1" applyFont="1" applyBorder="1"/>
    <xf numFmtId="3" fontId="31" fillId="0" borderId="4" xfId="2" applyNumberFormat="1" applyFont="1" applyBorder="1"/>
    <xf numFmtId="164" fontId="30" fillId="0" borderId="4" xfId="0" applyNumberFormat="1" applyFont="1" applyBorder="1"/>
    <xf numFmtId="170" fontId="30" fillId="0" borderId="4" xfId="1" applyNumberFormat="1" applyFont="1" applyBorder="1"/>
    <xf numFmtId="3" fontId="30" fillId="2" borderId="4" xfId="0" applyNumberFormat="1" applyFont="1" applyFill="1" applyBorder="1"/>
    <xf numFmtId="0" fontId="32" fillId="2" borderId="0" xfId="0" applyFont="1" applyFill="1" applyBorder="1" applyAlignment="1">
      <alignment horizontal="right"/>
    </xf>
    <xf numFmtId="0" fontId="33" fillId="2" borderId="0" xfId="2" applyFont="1" applyFill="1" applyBorder="1"/>
    <xf numFmtId="3" fontId="33" fillId="2" borderId="0" xfId="3" applyNumberFormat="1" applyFont="1" applyFill="1" applyBorder="1"/>
    <xf numFmtId="4" fontId="33" fillId="2" borderId="0" xfId="1" applyNumberFormat="1" applyFont="1" applyFill="1" applyBorder="1"/>
    <xf numFmtId="10" fontId="29" fillId="0" borderId="0" xfId="0" applyNumberFormat="1" applyFont="1"/>
    <xf numFmtId="0" fontId="34" fillId="2" borderId="0" xfId="0" applyFont="1" applyFill="1" applyAlignment="1">
      <alignment horizontal="right"/>
    </xf>
    <xf numFmtId="0" fontId="33" fillId="2" borderId="0" xfId="2" applyFont="1" applyFill="1"/>
    <xf numFmtId="167" fontId="33" fillId="2" borderId="0" xfId="5" applyNumberFormat="1" applyFont="1" applyFill="1"/>
    <xf numFmtId="0" fontId="34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7" fillId="0" borderId="11" xfId="0" applyFont="1" applyBorder="1" applyAlignment="1">
      <alignment horizontal="center"/>
    </xf>
    <xf numFmtId="0" fontId="18" fillId="3" borderId="9" xfId="2" applyFont="1" applyFill="1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168" fontId="10" fillId="0" borderId="0" xfId="1" applyNumberFormat="1" applyFont="1" applyBorder="1"/>
    <xf numFmtId="164" fontId="17" fillId="0" borderId="4" xfId="0" applyNumberFormat="1" applyFont="1" applyBorder="1"/>
    <xf numFmtId="167" fontId="0" fillId="0" borderId="4" xfId="5" applyNumberFormat="1" applyFont="1" applyBorder="1"/>
    <xf numFmtId="167" fontId="29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6" fillId="0" borderId="0" xfId="0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7" fillId="0" borderId="0" xfId="11" applyNumberFormat="1" applyFont="1"/>
    <xf numFmtId="164" fontId="38" fillId="0" borderId="0" xfId="0" applyNumberFormat="1" applyFont="1"/>
    <xf numFmtId="167" fontId="37" fillId="0" borderId="0" xfId="5" applyNumberFormat="1" applyFont="1"/>
    <xf numFmtId="164" fontId="20" fillId="0" borderId="0" xfId="1" applyNumberFormat="1" applyFont="1" applyBorder="1"/>
    <xf numFmtId="164" fontId="39" fillId="0" borderId="0" xfId="1" applyNumberFormat="1" applyFont="1" applyBorder="1"/>
    <xf numFmtId="164" fontId="37" fillId="0" borderId="0" xfId="1" applyNumberFormat="1" applyFont="1"/>
    <xf numFmtId="10" fontId="20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20" fillId="0" borderId="0" xfId="5" applyNumberFormat="1" applyFont="1"/>
    <xf numFmtId="164" fontId="20" fillId="0" borderId="0" xfId="11" applyNumberFormat="1" applyFont="1"/>
    <xf numFmtId="0" fontId="40" fillId="0" borderId="0" xfId="0" applyFont="1"/>
    <xf numFmtId="3" fontId="40" fillId="0" borderId="0" xfId="0" applyNumberFormat="1" applyFont="1"/>
    <xf numFmtId="0" fontId="41" fillId="0" borderId="3" xfId="0" applyFont="1" applyBorder="1" applyAlignment="1">
      <alignment horizontal="center"/>
    </xf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42" fillId="0" borderId="0" xfId="0" applyNumberFormat="1" applyFont="1" applyFill="1" applyAlignment="1">
      <alignment horizontal="right"/>
    </xf>
    <xf numFmtId="164" fontId="43" fillId="0" borderId="0" xfId="11" applyNumberFormat="1" applyFont="1" applyFill="1" applyAlignment="1">
      <alignment horizontal="right"/>
    </xf>
    <xf numFmtId="0" fontId="43" fillId="0" borderId="0" xfId="0" applyFont="1" applyFill="1" applyAlignment="1">
      <alignment horizontal="right"/>
    </xf>
    <xf numFmtId="164" fontId="43" fillId="0" borderId="0" xfId="0" applyNumberFormat="1" applyFont="1" applyFill="1" applyAlignment="1">
      <alignment horizontal="right"/>
    </xf>
    <xf numFmtId="164" fontId="43" fillId="0" borderId="0" xfId="1" applyNumberFormat="1" applyFont="1" applyFill="1" applyAlignment="1">
      <alignment horizontal="right"/>
    </xf>
    <xf numFmtId="3" fontId="20" fillId="0" borderId="0" xfId="0" applyNumberFormat="1" applyFont="1"/>
    <xf numFmtId="3" fontId="1" fillId="0" borderId="0" xfId="0" applyNumberFormat="1" applyFont="1"/>
    <xf numFmtId="0" fontId="1" fillId="0" borderId="0" xfId="0" applyFont="1" applyBorder="1"/>
    <xf numFmtId="14" fontId="7" fillId="5" borderId="0" xfId="3" quotePrefix="1" applyNumberFormat="1" applyFont="1" applyFill="1" applyBorder="1" applyAlignment="1">
      <alignment horizontal="center"/>
    </xf>
    <xf numFmtId="164" fontId="20" fillId="0" borderId="3" xfId="1" applyNumberFormat="1" applyFont="1" applyBorder="1" applyAlignment="1">
      <alignment horizontal="center"/>
    </xf>
    <xf numFmtId="0" fontId="33" fillId="2" borderId="0" xfId="0" applyFont="1" applyFill="1"/>
    <xf numFmtId="3" fontId="35" fillId="0" borderId="4" xfId="0" applyNumberFormat="1" applyFont="1" applyBorder="1"/>
    <xf numFmtId="164" fontId="0" fillId="0" borderId="4" xfId="0" applyNumberFormat="1" applyBorder="1"/>
    <xf numFmtId="164" fontId="6" fillId="0" borderId="14" xfId="7" applyNumberFormat="1" applyFont="1" applyBorder="1" applyProtection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8" xfId="1" applyNumberFormat="1" applyFont="1" applyBorder="1"/>
    <xf numFmtId="0" fontId="0" fillId="0" borderId="0" xfId="0" applyFont="1"/>
    <xf numFmtId="168" fontId="1" fillId="0" borderId="0" xfId="1" applyNumberFormat="1" applyFont="1"/>
    <xf numFmtId="3" fontId="2" fillId="0" borderId="0" xfId="7" applyNumberFormat="1" applyFont="1" applyAlignment="1">
      <alignment horizontal="right" indent="1"/>
    </xf>
    <xf numFmtId="0" fontId="21" fillId="0" borderId="13" xfId="2" applyFont="1" applyBorder="1"/>
    <xf numFmtId="3" fontId="25" fillId="6" borderId="1" xfId="3" applyNumberFormat="1" applyFont="1" applyFill="1" applyBorder="1" applyAlignment="1">
      <alignment horizontal="center"/>
    </xf>
    <xf numFmtId="49" fontId="25" fillId="11" borderId="0" xfId="3" applyNumberFormat="1" applyFont="1" applyFill="1" applyBorder="1" applyAlignment="1">
      <alignment horizontal="center"/>
    </xf>
    <xf numFmtId="49" fontId="25" fillId="11" borderId="0" xfId="3" quotePrefix="1" applyNumberFormat="1" applyFont="1" applyFill="1" applyBorder="1" applyAlignment="1">
      <alignment horizontal="center"/>
    </xf>
    <xf numFmtId="3" fontId="25" fillId="0" borderId="0" xfId="3" applyNumberFormat="1" applyFont="1" applyBorder="1" applyAlignment="1">
      <alignment horizontal="center"/>
    </xf>
    <xf numFmtId="49" fontId="25" fillId="0" borderId="0" xfId="2" applyNumberFormat="1" applyFont="1" applyBorder="1" applyAlignment="1">
      <alignment horizontal="center"/>
    </xf>
    <xf numFmtId="0" fontId="25" fillId="0" borderId="0" xfId="2" applyNumberFormat="1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3" fontId="25" fillId="5" borderId="1" xfId="3" applyNumberFormat="1" applyFont="1" applyFill="1" applyBorder="1" applyAlignment="1">
      <alignment horizontal="center"/>
    </xf>
    <xf numFmtId="3" fontId="25" fillId="0" borderId="1" xfId="3" applyNumberFormat="1" applyFont="1" applyBorder="1" applyAlignment="1">
      <alignment horizontal="center"/>
    </xf>
    <xf numFmtId="0" fontId="25" fillId="0" borderId="1" xfId="2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komm!$E$31:$E$56</c:f>
              <c:numCache>
                <c:formatCode>0%</c:formatCode>
                <c:ptCount val="26"/>
                <c:pt idx="0">
                  <c:v>0.85227650158610668</c:v>
                </c:pt>
                <c:pt idx="1">
                  <c:v>0.91802007064197744</c:v>
                </c:pt>
                <c:pt idx="2">
                  <c:v>0.95815878752253236</c:v>
                </c:pt>
                <c:pt idx="3">
                  <c:v>0.8340194294989961</c:v>
                </c:pt>
                <c:pt idx="4">
                  <c:v>0.92026357146401516</c:v>
                </c:pt>
                <c:pt idx="5">
                  <c:v>0.99705268302520467</c:v>
                </c:pt>
                <c:pt idx="6">
                  <c:v>0.93735836580065934</c:v>
                </c:pt>
                <c:pt idx="7">
                  <c:v>0.76857585803224804</c:v>
                </c:pt>
                <c:pt idx="8">
                  <c:v>0.77900260857786252</c:v>
                </c:pt>
                <c:pt idx="9">
                  <c:v>0.88433627134078818</c:v>
                </c:pt>
                <c:pt idx="10">
                  <c:v>0.77793489566947316</c:v>
                </c:pt>
                <c:pt idx="11">
                  <c:v>0.78514026772750856</c:v>
                </c:pt>
                <c:pt idx="12">
                  <c:v>0.89526301939249897</c:v>
                </c:pt>
                <c:pt idx="13">
                  <c:v>0.88619153231776049</c:v>
                </c:pt>
                <c:pt idx="14">
                  <c:v>0.83405790336572871</c:v>
                </c:pt>
                <c:pt idx="15">
                  <c:v>0.88055928430168318</c:v>
                </c:pt>
                <c:pt idx="16">
                  <c:v>0.88748802695093221</c:v>
                </c:pt>
                <c:pt idx="17">
                  <c:v>0.71921158907271621</c:v>
                </c:pt>
                <c:pt idx="18">
                  <c:v>0.72666847627788134</c:v>
                </c:pt>
                <c:pt idx="19">
                  <c:v>0.91384782528682618</c:v>
                </c:pt>
                <c:pt idx="20">
                  <c:v>0.79198193310537157</c:v>
                </c:pt>
                <c:pt idx="21">
                  <c:v>0.82453310909117161</c:v>
                </c:pt>
                <c:pt idx="22">
                  <c:v>0.8425678607397189</c:v>
                </c:pt>
                <c:pt idx="23">
                  <c:v>0.72701310393785523</c:v>
                </c:pt>
                <c:pt idx="24">
                  <c:v>0.82250658642996832</c:v>
                </c:pt>
                <c:pt idx="25">
                  <c:v>0.78113290038761396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komm!$O$31:$O$56</c:f>
              <c:numCache>
                <c:formatCode>0.0\ %</c:formatCode>
                <c:ptCount val="26"/>
                <c:pt idx="0">
                  <c:v>0.94348958211695799</c:v>
                </c:pt>
                <c:pt idx="1">
                  <c:v>0.95308378529444371</c:v>
                </c:pt>
                <c:pt idx="2">
                  <c:v>0.96913927204666561</c:v>
                </c:pt>
                <c:pt idx="3">
                  <c:v>0.94257672851260255</c:v>
                </c:pt>
                <c:pt idx="4">
                  <c:v>0.95398118562325884</c:v>
                </c:pt>
                <c:pt idx="5">
                  <c:v>0.98469683024773447</c:v>
                </c:pt>
                <c:pt idx="6">
                  <c:v>0.96081910335791654</c:v>
                </c:pt>
                <c:pt idx="7">
                  <c:v>0.93930454993926504</c:v>
                </c:pt>
                <c:pt idx="8">
                  <c:v>0.93982588746654583</c:v>
                </c:pt>
                <c:pt idx="9">
                  <c:v>0.94509257060469221</c:v>
                </c:pt>
                <c:pt idx="10">
                  <c:v>0.93977250182112637</c:v>
                </c:pt>
                <c:pt idx="11">
                  <c:v>0.9401327704240281</c:v>
                </c:pt>
                <c:pt idx="12">
                  <c:v>0.94563890800727757</c:v>
                </c:pt>
                <c:pt idx="13">
                  <c:v>0.94518533365354063</c:v>
                </c:pt>
                <c:pt idx="14">
                  <c:v>0.94257865220593917</c:v>
                </c:pt>
                <c:pt idx="15">
                  <c:v>0.94490372125273681</c:v>
                </c:pt>
                <c:pt idx="16">
                  <c:v>0.94525015838519943</c:v>
                </c:pt>
                <c:pt idx="17">
                  <c:v>0.9368363364912885</c:v>
                </c:pt>
                <c:pt idx="18">
                  <c:v>0.9372091808515467</c:v>
                </c:pt>
                <c:pt idx="19">
                  <c:v>0.95141488715238309</c:v>
                </c:pt>
                <c:pt idx="20">
                  <c:v>0.94047485369292128</c:v>
                </c:pt>
                <c:pt idx="21">
                  <c:v>0.94210241249221116</c:v>
                </c:pt>
                <c:pt idx="22">
                  <c:v>0.94300415007463856</c:v>
                </c:pt>
                <c:pt idx="23">
                  <c:v>0.93722641223454561</c:v>
                </c:pt>
                <c:pt idx="24">
                  <c:v>0.94200108635915092</c:v>
                </c:pt>
                <c:pt idx="25">
                  <c:v>0.93993240205703332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komm!$E$324:$E$362</c:f>
              <c:numCache>
                <c:formatCode>0%</c:formatCode>
                <c:ptCount val="39"/>
                <c:pt idx="0">
                  <c:v>0.94557101627233064</c:v>
                </c:pt>
                <c:pt idx="1">
                  <c:v>0.85757846085376033</c:v>
                </c:pt>
                <c:pt idx="2">
                  <c:v>0.8305408694715436</c:v>
                </c:pt>
                <c:pt idx="3">
                  <c:v>0.69053418086340523</c:v>
                </c:pt>
                <c:pt idx="4">
                  <c:v>0.78974575543990122</c:v>
                </c:pt>
                <c:pt idx="5">
                  <c:v>0.90408404834825862</c:v>
                </c:pt>
                <c:pt idx="6">
                  <c:v>0.70018455092897303</c:v>
                </c:pt>
                <c:pt idx="7">
                  <c:v>0.74950365173993727</c:v>
                </c:pt>
                <c:pt idx="8">
                  <c:v>0.91691200977468923</c:v>
                </c:pt>
                <c:pt idx="9">
                  <c:v>0.79561765851135213</c:v>
                </c:pt>
                <c:pt idx="10">
                  <c:v>0.63412501738594351</c:v>
                </c:pt>
                <c:pt idx="11">
                  <c:v>0.9213743151014343</c:v>
                </c:pt>
                <c:pt idx="12">
                  <c:v>0.71233841884930882</c:v>
                </c:pt>
                <c:pt idx="13">
                  <c:v>0.85146669833872846</c:v>
                </c:pt>
                <c:pt idx="14">
                  <c:v>0.80015240161147272</c:v>
                </c:pt>
                <c:pt idx="15">
                  <c:v>0.67574460804947734</c:v>
                </c:pt>
                <c:pt idx="16">
                  <c:v>0.83714334673972923</c:v>
                </c:pt>
                <c:pt idx="17">
                  <c:v>0.69937855584860331</c:v>
                </c:pt>
                <c:pt idx="18">
                  <c:v>0.75787254934142789</c:v>
                </c:pt>
                <c:pt idx="19">
                  <c:v>0.70464693982328519</c:v>
                </c:pt>
                <c:pt idx="20">
                  <c:v>0.68752469676764172</c:v>
                </c:pt>
                <c:pt idx="21">
                  <c:v>0.63967192132929995</c:v>
                </c:pt>
                <c:pt idx="22">
                  <c:v>0.72598664677932268</c:v>
                </c:pt>
                <c:pt idx="23">
                  <c:v>0.73421647969231696</c:v>
                </c:pt>
                <c:pt idx="24">
                  <c:v>0.68027194661532397</c:v>
                </c:pt>
                <c:pt idx="25">
                  <c:v>0.5899150713423571</c:v>
                </c:pt>
                <c:pt idx="26">
                  <c:v>0.71381740249033643</c:v>
                </c:pt>
                <c:pt idx="27">
                  <c:v>0.73393719836515736</c:v>
                </c:pt>
                <c:pt idx="28">
                  <c:v>0.86327842717250158</c:v>
                </c:pt>
                <c:pt idx="29">
                  <c:v>0.85228641574022723</c:v>
                </c:pt>
                <c:pt idx="30">
                  <c:v>0.75027947688320296</c:v>
                </c:pt>
                <c:pt idx="31">
                  <c:v>0.69403970330196352</c:v>
                </c:pt>
                <c:pt idx="32">
                  <c:v>0.85889796971534549</c:v>
                </c:pt>
                <c:pt idx="33">
                  <c:v>0.70526974329785863</c:v>
                </c:pt>
                <c:pt idx="34">
                  <c:v>0.87847867164366322</c:v>
                </c:pt>
                <c:pt idx="35">
                  <c:v>0.76272922389537812</c:v>
                </c:pt>
                <c:pt idx="36">
                  <c:v>0.72344183998305778</c:v>
                </c:pt>
                <c:pt idx="37">
                  <c:v>0.79346397222253584</c:v>
                </c:pt>
                <c:pt idx="38">
                  <c:v>0.8011439585008151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komm!$O$324:$O$362</c:f>
              <c:numCache>
                <c:formatCode>0.0\ %</c:formatCode>
                <c:ptCount val="39"/>
                <c:pt idx="0">
                  <c:v>0.96410416354658479</c:v>
                </c:pt>
                <c:pt idx="1">
                  <c:v>0.9437546800803408</c:v>
                </c:pt>
                <c:pt idx="2">
                  <c:v>0.94240280051122982</c:v>
                </c:pt>
                <c:pt idx="3">
                  <c:v>0.935402466080823</c:v>
                </c:pt>
                <c:pt idx="4">
                  <c:v>0.94036304480964761</c:v>
                </c:pt>
                <c:pt idx="5">
                  <c:v>0.94750937637695609</c:v>
                </c:pt>
                <c:pt idx="6">
                  <c:v>0.93588498458410119</c:v>
                </c:pt>
                <c:pt idx="7">
                  <c:v>0.93835093962464966</c:v>
                </c:pt>
                <c:pt idx="8">
                  <c:v>0.95264056094752825</c:v>
                </c:pt>
                <c:pt idx="9">
                  <c:v>0.94065663996322035</c:v>
                </c:pt>
                <c:pt idx="10">
                  <c:v>0.93258200790694989</c:v>
                </c:pt>
                <c:pt idx="11">
                  <c:v>0.95442548307822639</c:v>
                </c:pt>
                <c:pt idx="12">
                  <c:v>0.93649267798011826</c:v>
                </c:pt>
                <c:pt idx="13">
                  <c:v>0.94344909195458915</c:v>
                </c:pt>
                <c:pt idx="14">
                  <c:v>0.94088337711822634</c:v>
                </c:pt>
                <c:pt idx="15">
                  <c:v>0.93466298744012666</c:v>
                </c:pt>
                <c:pt idx="16">
                  <c:v>0.94273292437463918</c:v>
                </c:pt>
                <c:pt idx="17">
                  <c:v>0.93584468483008287</c:v>
                </c:pt>
                <c:pt idx="18">
                  <c:v>0.93876938450472402</c:v>
                </c:pt>
                <c:pt idx="19">
                  <c:v>0.93610810402881695</c:v>
                </c:pt>
                <c:pt idx="20">
                  <c:v>0.93525199187603469</c:v>
                </c:pt>
                <c:pt idx="21">
                  <c:v>0.93285935310411761</c:v>
                </c:pt>
                <c:pt idx="22">
                  <c:v>0.93717508937661864</c:v>
                </c:pt>
                <c:pt idx="23">
                  <c:v>0.93758658102226855</c:v>
                </c:pt>
                <c:pt idx="24">
                  <c:v>0.93488935436841891</c:v>
                </c:pt>
                <c:pt idx="25">
                  <c:v>0.93037151060477052</c:v>
                </c:pt>
                <c:pt idx="26">
                  <c:v>0.93656662716216943</c:v>
                </c:pt>
                <c:pt idx="27">
                  <c:v>0.93757261695591054</c:v>
                </c:pt>
                <c:pt idx="28">
                  <c:v>0.94403967839627789</c:v>
                </c:pt>
                <c:pt idx="29">
                  <c:v>0.94349007782466399</c:v>
                </c:pt>
                <c:pt idx="30">
                  <c:v>0.93838973088181288</c:v>
                </c:pt>
                <c:pt idx="31">
                  <c:v>0.93557774220275081</c:v>
                </c:pt>
                <c:pt idx="32">
                  <c:v>0.94382065552341998</c:v>
                </c:pt>
                <c:pt idx="33">
                  <c:v>0.93613924420254579</c:v>
                </c:pt>
                <c:pt idx="34">
                  <c:v>0.94479969061983593</c:v>
                </c:pt>
                <c:pt idx="35">
                  <c:v>0.93901221823242154</c:v>
                </c:pt>
                <c:pt idx="36">
                  <c:v>0.93704784903680549</c:v>
                </c:pt>
                <c:pt idx="37">
                  <c:v>0.94054895564877949</c:v>
                </c:pt>
                <c:pt idx="38">
                  <c:v>0.94093295496269347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2020-2021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12">
                  <c:v>-3.9067283493272834E-2</c:v>
                </c:pt>
                <c:pt idx="13">
                  <c:v>-2.141071893755523E-2</c:v>
                </c:pt>
                <c:pt idx="14">
                  <c:v>6.7589613877893376E-2</c:v>
                </c:pt>
                <c:pt idx="15">
                  <c:v>7.7693951523582813E-2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2020-2021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7-4620-A356-06A2871C1D1B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12">
                  <c:v>-4.5747695987477834E-2</c:v>
                </c:pt>
                <c:pt idx="13">
                  <c:v>-4.226047241224451E-2</c:v>
                </c:pt>
                <c:pt idx="14">
                  <c:v>4.5722084448955633E-2</c:v>
                </c:pt>
                <c:pt idx="15">
                  <c:v>5.6105140606604841E-2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komm!$E$8:$E$30</c:f>
              <c:numCache>
                <c:formatCode>0%</c:formatCode>
                <c:ptCount val="23"/>
                <c:pt idx="0">
                  <c:v>0.97186154339107234</c:v>
                </c:pt>
                <c:pt idx="1">
                  <c:v>1.2283468216232469</c:v>
                </c:pt>
                <c:pt idx="2">
                  <c:v>0.95005425282855838</c:v>
                </c:pt>
                <c:pt idx="3">
                  <c:v>0.98179011328372801</c:v>
                </c:pt>
                <c:pt idx="4">
                  <c:v>0.77382938358054776</c:v>
                </c:pt>
                <c:pt idx="5">
                  <c:v>0.82269227462652417</c:v>
                </c:pt>
                <c:pt idx="6">
                  <c:v>0.94636226247272204</c:v>
                </c:pt>
                <c:pt idx="7">
                  <c:v>0.81112663102221905</c:v>
                </c:pt>
                <c:pt idx="8">
                  <c:v>0.91379468235924521</c:v>
                </c:pt>
                <c:pt idx="9">
                  <c:v>0.9848628416721692</c:v>
                </c:pt>
                <c:pt idx="10">
                  <c:v>0.83308521260847845</c:v>
                </c:pt>
                <c:pt idx="11">
                  <c:v>1.2310429805000869</c:v>
                </c:pt>
                <c:pt idx="12">
                  <c:v>1.0593961964008942</c:v>
                </c:pt>
                <c:pt idx="13">
                  <c:v>0.86140344572581862</c:v>
                </c:pt>
                <c:pt idx="14">
                  <c:v>1.1710362914786965</c:v>
                </c:pt>
                <c:pt idx="15">
                  <c:v>1.2157261523496719</c:v>
                </c:pt>
                <c:pt idx="16">
                  <c:v>0.95216025985109887</c:v>
                </c:pt>
                <c:pt idx="17">
                  <c:v>0.85657633445487913</c:v>
                </c:pt>
                <c:pt idx="18">
                  <c:v>0.9320664996713357</c:v>
                </c:pt>
                <c:pt idx="19">
                  <c:v>0.87161355681702668</c:v>
                </c:pt>
                <c:pt idx="20">
                  <c:v>0.84032299529595367</c:v>
                </c:pt>
                <c:pt idx="21">
                  <c:v>1.0089098612480059</c:v>
                </c:pt>
                <c:pt idx="22">
                  <c:v>1.1515830807343155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komm!$O$8:$O$30</c:f>
              <c:numCache>
                <c:formatCode>0.0\ %</c:formatCode>
                <c:ptCount val="23"/>
                <c:pt idx="0">
                  <c:v>0.97462037439408167</c:v>
                </c:pt>
                <c:pt idx="1">
                  <c:v>1.0772144856869514</c:v>
                </c:pt>
                <c:pt idx="2">
                  <c:v>0.96589745816907602</c:v>
                </c:pt>
                <c:pt idx="3">
                  <c:v>0.97859180235114396</c:v>
                </c:pt>
                <c:pt idx="4">
                  <c:v>0.93956722621668021</c:v>
                </c:pt>
                <c:pt idx="5">
                  <c:v>0.94201037076897887</c:v>
                </c:pt>
                <c:pt idx="6">
                  <c:v>0.96442066202674148</c:v>
                </c:pt>
                <c:pt idx="7">
                  <c:v>0.94143208858876359</c:v>
                </c:pt>
                <c:pt idx="8">
                  <c:v>0.95139362998135091</c:v>
                </c:pt>
                <c:pt idx="9">
                  <c:v>0.97982089370652048</c:v>
                </c:pt>
                <c:pt idx="10">
                  <c:v>0.94253001766807665</c:v>
                </c:pt>
                <c:pt idx="11">
                  <c:v>1.0782929492376876</c:v>
                </c:pt>
                <c:pt idx="12">
                  <c:v>1.0096342355980101</c:v>
                </c:pt>
                <c:pt idx="13">
                  <c:v>0.94394592932394361</c:v>
                </c:pt>
                <c:pt idx="14">
                  <c:v>1.0542902736291311</c:v>
                </c:pt>
                <c:pt idx="15">
                  <c:v>1.0721662179775213</c:v>
                </c:pt>
                <c:pt idx="16">
                  <c:v>0.96673986097809228</c:v>
                </c:pt>
                <c:pt idx="17">
                  <c:v>0.94370457376039685</c:v>
                </c:pt>
                <c:pt idx="18">
                  <c:v>0.95870235690618688</c:v>
                </c:pt>
                <c:pt idx="19">
                  <c:v>0.94445643487850395</c:v>
                </c:pt>
                <c:pt idx="20">
                  <c:v>0.94289190680245027</c:v>
                </c:pt>
                <c:pt idx="21">
                  <c:v>0.98943970153685501</c:v>
                </c:pt>
                <c:pt idx="22">
                  <c:v>1.0465089893313788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komm!$E$57:$E$97</c:f>
              <c:numCache>
                <c:formatCode>0%</c:formatCode>
                <c:ptCount val="41"/>
                <c:pt idx="0">
                  <c:v>0.9563069229675385</c:v>
                </c:pt>
                <c:pt idx="1">
                  <c:v>0.83779520911819383</c:v>
                </c:pt>
                <c:pt idx="2">
                  <c:v>0.92767476923652037</c:v>
                </c:pt>
                <c:pt idx="3">
                  <c:v>0.78776475788355615</c:v>
                </c:pt>
                <c:pt idx="4">
                  <c:v>0.98676590758349214</c:v>
                </c:pt>
                <c:pt idx="5">
                  <c:v>0.93948459980135446</c:v>
                </c:pt>
                <c:pt idx="6">
                  <c:v>0.90176853725016315</c:v>
                </c:pt>
                <c:pt idx="7">
                  <c:v>0.88991378035286439</c:v>
                </c:pt>
                <c:pt idx="8">
                  <c:v>0.79359181807464763</c:v>
                </c:pt>
                <c:pt idx="9">
                  <c:v>0.64459556955487285</c:v>
                </c:pt>
                <c:pt idx="10">
                  <c:v>0.79919592396760741</c:v>
                </c:pt>
                <c:pt idx="11">
                  <c:v>0.72831835915760912</c:v>
                </c:pt>
                <c:pt idx="12">
                  <c:v>0.67280835934863492</c:v>
                </c:pt>
                <c:pt idx="13">
                  <c:v>0.96253072415148133</c:v>
                </c:pt>
                <c:pt idx="14">
                  <c:v>0.70126117615110273</c:v>
                </c:pt>
                <c:pt idx="15">
                  <c:v>0.90529047272725272</c:v>
                </c:pt>
                <c:pt idx="16">
                  <c:v>0.82854279899684824</c:v>
                </c:pt>
                <c:pt idx="17">
                  <c:v>1.3938563083231297</c:v>
                </c:pt>
                <c:pt idx="18">
                  <c:v>0.86272167133129252</c:v>
                </c:pt>
                <c:pt idx="19">
                  <c:v>0.74555839277954172</c:v>
                </c:pt>
                <c:pt idx="20">
                  <c:v>0.85738117291578153</c:v>
                </c:pt>
                <c:pt idx="21">
                  <c:v>0.8307800171470372</c:v>
                </c:pt>
                <c:pt idx="22">
                  <c:v>0.77248482421063436</c:v>
                </c:pt>
                <c:pt idx="23">
                  <c:v>0.73167883407221712</c:v>
                </c:pt>
                <c:pt idx="24">
                  <c:v>0.83259393229422207</c:v>
                </c:pt>
                <c:pt idx="25">
                  <c:v>0.94817832742399411</c:v>
                </c:pt>
                <c:pt idx="26">
                  <c:v>0.83693226234395657</c:v>
                </c:pt>
                <c:pt idx="27">
                  <c:v>0.82368252023337207</c:v>
                </c:pt>
                <c:pt idx="28">
                  <c:v>0.69901994275034651</c:v>
                </c:pt>
                <c:pt idx="29">
                  <c:v>0.9753806544919682</c:v>
                </c:pt>
                <c:pt idx="30">
                  <c:v>0.93678893649315753</c:v>
                </c:pt>
                <c:pt idx="31">
                  <c:v>0.87514092600638727</c:v>
                </c:pt>
                <c:pt idx="32">
                  <c:v>0.8084360236525262</c:v>
                </c:pt>
                <c:pt idx="33">
                  <c:v>0.91694751851027145</c:v>
                </c:pt>
                <c:pt idx="34">
                  <c:v>1.0031512484203016</c:v>
                </c:pt>
                <c:pt idx="35">
                  <c:v>1.2806482631194076</c:v>
                </c:pt>
                <c:pt idx="36">
                  <c:v>0.86417957616019647</c:v>
                </c:pt>
                <c:pt idx="37">
                  <c:v>0.87821446604894138</c:v>
                </c:pt>
                <c:pt idx="38">
                  <c:v>0.84410014048840509</c:v>
                </c:pt>
                <c:pt idx="39">
                  <c:v>1.0202162622667486</c:v>
                </c:pt>
                <c:pt idx="40">
                  <c:v>0.74307677463566935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komm!$O$57:$O$97</c:f>
              <c:numCache>
                <c:formatCode>0.0\ %</c:formatCode>
                <c:ptCount val="41"/>
                <c:pt idx="0">
                  <c:v>0.96839852622466804</c:v>
                </c:pt>
                <c:pt idx="1">
                  <c:v>0.94276551749356252</c:v>
                </c:pt>
                <c:pt idx="2">
                  <c:v>0.95694566473226084</c:v>
                </c:pt>
                <c:pt idx="3">
                  <c:v>0.94026399493183044</c:v>
                </c:pt>
                <c:pt idx="4">
                  <c:v>0.9805821200710495</c:v>
                </c:pt>
                <c:pt idx="5">
                  <c:v>0.96166959695819443</c:v>
                </c:pt>
                <c:pt idx="6">
                  <c:v>0.94658317193771802</c:v>
                </c:pt>
                <c:pt idx="7">
                  <c:v>0.94537144605529588</c:v>
                </c:pt>
                <c:pt idx="8">
                  <c:v>0.94055534794138507</c:v>
                </c:pt>
                <c:pt idx="9">
                  <c:v>0.93310553551539632</c:v>
                </c:pt>
                <c:pt idx="10">
                  <c:v>0.94083555323603307</c:v>
                </c:pt>
                <c:pt idx="11">
                  <c:v>0.93729167499553301</c:v>
                </c:pt>
                <c:pt idx="12">
                  <c:v>0.93451617500508444</c:v>
                </c:pt>
                <c:pt idx="13">
                  <c:v>0.97088804669824524</c:v>
                </c:pt>
                <c:pt idx="14">
                  <c:v>0.93593881584520788</c:v>
                </c:pt>
                <c:pt idx="15">
                  <c:v>0.94799194612855364</c:v>
                </c:pt>
                <c:pt idx="16">
                  <c:v>0.94230289698749514</c:v>
                </c:pt>
                <c:pt idx="17">
                  <c:v>1.1434182803669044</c:v>
                </c:pt>
                <c:pt idx="18">
                  <c:v>0.94401184060421739</c:v>
                </c:pt>
                <c:pt idx="19">
                  <c:v>0.93815367667662986</c:v>
                </c:pt>
                <c:pt idx="20">
                  <c:v>0.94374481568344171</c:v>
                </c:pt>
                <c:pt idx="21">
                  <c:v>0.94241475789500451</c:v>
                </c:pt>
                <c:pt idx="22">
                  <c:v>0.93949999824818453</c:v>
                </c:pt>
                <c:pt idx="23">
                  <c:v>0.93745969874126356</c:v>
                </c:pt>
                <c:pt idx="24">
                  <c:v>0.94250545365236371</c:v>
                </c:pt>
                <c:pt idx="25">
                  <c:v>0.96514708800725024</c:v>
                </c:pt>
                <c:pt idx="26">
                  <c:v>0.94272237015485039</c:v>
                </c:pt>
                <c:pt idx="27">
                  <c:v>0.94205988304932131</c:v>
                </c:pt>
                <c:pt idx="28">
                  <c:v>0.93582675417517014</c:v>
                </c:pt>
                <c:pt idx="29">
                  <c:v>0.97602801883444001</c:v>
                </c:pt>
                <c:pt idx="30">
                  <c:v>0.96059133163491572</c:v>
                </c:pt>
                <c:pt idx="31">
                  <c:v>0.94463280333797195</c:v>
                </c:pt>
                <c:pt idx="32">
                  <c:v>0.94129755822027905</c:v>
                </c:pt>
                <c:pt idx="33">
                  <c:v>0.95265476444176134</c:v>
                </c:pt>
                <c:pt idx="34">
                  <c:v>0.9871362564057734</c:v>
                </c:pt>
                <c:pt idx="35">
                  <c:v>1.0981350622854158</c:v>
                </c:pt>
                <c:pt idx="36">
                  <c:v>0.94408473584566244</c:v>
                </c:pt>
                <c:pt idx="37">
                  <c:v>0.94478648034009971</c:v>
                </c:pt>
                <c:pt idx="38">
                  <c:v>0.94308076406207297</c:v>
                </c:pt>
                <c:pt idx="39">
                  <c:v>0.99396226194435211</c:v>
                </c:pt>
                <c:pt idx="40">
                  <c:v>0.9380295957694359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komm!$E$98:$E$148</c:f>
              <c:numCache>
                <c:formatCode>0%</c:formatCode>
                <c:ptCount val="51"/>
                <c:pt idx="0">
                  <c:v>0.74699459564709814</c:v>
                </c:pt>
                <c:pt idx="1">
                  <c:v>0.91701685910544628</c:v>
                </c:pt>
                <c:pt idx="2">
                  <c:v>0.7795765774666259</c:v>
                </c:pt>
                <c:pt idx="3">
                  <c:v>0.83589946201936582</c:v>
                </c:pt>
                <c:pt idx="4">
                  <c:v>0.91654132853506431</c:v>
                </c:pt>
                <c:pt idx="5">
                  <c:v>0.98448621423213356</c:v>
                </c:pt>
                <c:pt idx="6">
                  <c:v>0.87486512812135109</c:v>
                </c:pt>
                <c:pt idx="7">
                  <c:v>1.0849518915630048</c:v>
                </c:pt>
                <c:pt idx="8">
                  <c:v>0.75947420845775493</c:v>
                </c:pt>
                <c:pt idx="9">
                  <c:v>0.78828940457370467</c:v>
                </c:pt>
                <c:pt idx="10">
                  <c:v>0.8189404040145658</c:v>
                </c:pt>
                <c:pt idx="11">
                  <c:v>0.76856773196841366</c:v>
                </c:pt>
                <c:pt idx="12">
                  <c:v>0.7754388621583358</c:v>
                </c:pt>
                <c:pt idx="13">
                  <c:v>0.8410465189442019</c:v>
                </c:pt>
                <c:pt idx="14">
                  <c:v>0.78749153211829515</c:v>
                </c:pt>
                <c:pt idx="15">
                  <c:v>0.94039272387437733</c:v>
                </c:pt>
                <c:pt idx="16">
                  <c:v>1.0987580150784475</c:v>
                </c:pt>
                <c:pt idx="17">
                  <c:v>0.90590119795450952</c:v>
                </c:pt>
                <c:pt idx="18">
                  <c:v>1.208611193696608</c:v>
                </c:pt>
                <c:pt idx="19">
                  <c:v>1.0454221759987177</c:v>
                </c:pt>
                <c:pt idx="20">
                  <c:v>1.7220560741803259</c:v>
                </c:pt>
                <c:pt idx="21">
                  <c:v>1.3632971386881501</c:v>
                </c:pt>
                <c:pt idx="22">
                  <c:v>0.7743350470201168</c:v>
                </c:pt>
                <c:pt idx="23">
                  <c:v>0.96857745934253903</c:v>
                </c:pt>
                <c:pt idx="24">
                  <c:v>0.81411193736372067</c:v>
                </c:pt>
                <c:pt idx="25">
                  <c:v>0.99359164346815165</c:v>
                </c:pt>
                <c:pt idx="26">
                  <c:v>0.96703181032015961</c:v>
                </c:pt>
                <c:pt idx="27">
                  <c:v>1.0179268646425597</c:v>
                </c:pt>
                <c:pt idx="28">
                  <c:v>1.0456887505871224</c:v>
                </c:pt>
                <c:pt idx="29">
                  <c:v>0.88806990412194342</c:v>
                </c:pt>
                <c:pt idx="30">
                  <c:v>0.80051553483102389</c:v>
                </c:pt>
                <c:pt idx="31">
                  <c:v>0.777847670483516</c:v>
                </c:pt>
                <c:pt idx="32">
                  <c:v>0.80138825015103399</c:v>
                </c:pt>
                <c:pt idx="33">
                  <c:v>0.69633810035090871</c:v>
                </c:pt>
                <c:pt idx="34">
                  <c:v>1.0996975392659056</c:v>
                </c:pt>
                <c:pt idx="35">
                  <c:v>1.0652782838496562</c:v>
                </c:pt>
                <c:pt idx="36">
                  <c:v>1.0359919994308251</c:v>
                </c:pt>
                <c:pt idx="37">
                  <c:v>0.98293816014184587</c:v>
                </c:pt>
                <c:pt idx="38">
                  <c:v>1.2093971550433964</c:v>
                </c:pt>
                <c:pt idx="39">
                  <c:v>0.95227683123283791</c:v>
                </c:pt>
                <c:pt idx="40">
                  <c:v>1.42878846967072</c:v>
                </c:pt>
                <c:pt idx="41">
                  <c:v>0.98594967232295116</c:v>
                </c:pt>
                <c:pt idx="42">
                  <c:v>1.2709992473616065</c:v>
                </c:pt>
                <c:pt idx="43">
                  <c:v>0.81424760165379539</c:v>
                </c:pt>
                <c:pt idx="44">
                  <c:v>0.93763268260232735</c:v>
                </c:pt>
                <c:pt idx="45">
                  <c:v>1.0973872871286021</c:v>
                </c:pt>
                <c:pt idx="46">
                  <c:v>0.93463565588643738</c:v>
                </c:pt>
                <c:pt idx="47">
                  <c:v>0.89614138949007116</c:v>
                </c:pt>
                <c:pt idx="48">
                  <c:v>1.1540952609427886</c:v>
                </c:pt>
                <c:pt idx="49">
                  <c:v>0.82238701440657036</c:v>
                </c:pt>
                <c:pt idx="50">
                  <c:v>0.83157977895545354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komm!$O$98:$O$148</c:f>
              <c:numCache>
                <c:formatCode>0.0\ %</c:formatCode>
                <c:ptCount val="51"/>
                <c:pt idx="0">
                  <c:v>0.93822548682000761</c:v>
                </c:pt>
                <c:pt idx="1">
                  <c:v>0.95268250067983129</c:v>
                </c:pt>
                <c:pt idx="2">
                  <c:v>0.93985458591098381</c:v>
                </c:pt>
                <c:pt idx="3">
                  <c:v>0.94267073013862102</c:v>
                </c:pt>
                <c:pt idx="4">
                  <c:v>0.95249228845167822</c:v>
                </c:pt>
                <c:pt idx="5">
                  <c:v>0.97967024273050618</c:v>
                </c:pt>
                <c:pt idx="6">
                  <c:v>0.94461901344372046</c:v>
                </c:pt>
                <c:pt idx="7">
                  <c:v>1.0198565136628546</c:v>
                </c:pt>
                <c:pt idx="8">
                  <c:v>0.93884946746054077</c:v>
                </c:pt>
                <c:pt idx="9">
                  <c:v>0.94029022726633793</c:v>
                </c:pt>
                <c:pt idx="10">
                  <c:v>0.94182277723838104</c:v>
                </c:pt>
                <c:pt idx="11">
                  <c:v>0.93930414363607351</c:v>
                </c:pt>
                <c:pt idx="12">
                  <c:v>0.93964770014556942</c:v>
                </c:pt>
                <c:pt idx="13">
                  <c:v>0.94292808298486297</c:v>
                </c:pt>
                <c:pt idx="14">
                  <c:v>0.94025033364356758</c:v>
                </c:pt>
                <c:pt idx="15">
                  <c:v>0.96203284658740351</c:v>
                </c:pt>
                <c:pt idx="16">
                  <c:v>1.0253789630690315</c:v>
                </c:pt>
                <c:pt idx="17">
                  <c:v>0.94823623621945652</c:v>
                </c:pt>
                <c:pt idx="18">
                  <c:v>1.0693202345162958</c:v>
                </c:pt>
                <c:pt idx="19">
                  <c:v>1.0040446274371397</c:v>
                </c:pt>
                <c:pt idx="20">
                  <c:v>1.2746981867097831</c:v>
                </c:pt>
                <c:pt idx="21">
                  <c:v>1.1311946125129126</c:v>
                </c:pt>
                <c:pt idx="22">
                  <c:v>0.93959250938865857</c:v>
                </c:pt>
                <c:pt idx="23">
                  <c:v>0.97330674077466817</c:v>
                </c:pt>
                <c:pt idx="24">
                  <c:v>0.94158135390583864</c:v>
                </c:pt>
                <c:pt idx="25">
                  <c:v>0.98331241442491346</c:v>
                </c:pt>
                <c:pt idx="26">
                  <c:v>0.9726884811657166</c:v>
                </c:pt>
                <c:pt idx="27">
                  <c:v>0.99304650289467655</c:v>
                </c:pt>
                <c:pt idx="28">
                  <c:v>1.0041512572725015</c:v>
                </c:pt>
                <c:pt idx="29">
                  <c:v>0.94527925224374987</c:v>
                </c:pt>
                <c:pt idx="30">
                  <c:v>0.94090153377920382</c:v>
                </c:pt>
                <c:pt idx="31">
                  <c:v>0.93976814056182845</c:v>
                </c:pt>
                <c:pt idx="32">
                  <c:v>0.94094516954520435</c:v>
                </c:pt>
                <c:pt idx="33">
                  <c:v>0.93569266205519819</c:v>
                </c:pt>
                <c:pt idx="34">
                  <c:v>1.0257547727440148</c:v>
                </c:pt>
                <c:pt idx="35">
                  <c:v>1.0119870705775151</c:v>
                </c:pt>
                <c:pt idx="36">
                  <c:v>1.0002725568099826</c:v>
                </c:pt>
                <c:pt idx="37">
                  <c:v>0.97905102109439113</c:v>
                </c:pt>
                <c:pt idx="38">
                  <c:v>1.0696346190550112</c:v>
                </c:pt>
                <c:pt idx="39">
                  <c:v>0.96678648953078783</c:v>
                </c:pt>
                <c:pt idx="40">
                  <c:v>1.1573911449059404</c:v>
                </c:pt>
                <c:pt idx="41">
                  <c:v>0.98025562596683335</c:v>
                </c:pt>
                <c:pt idx="42">
                  <c:v>1.0942754559822954</c:v>
                </c:pt>
                <c:pt idx="43">
                  <c:v>0.94158813712034251</c:v>
                </c:pt>
                <c:pt idx="44">
                  <c:v>0.96092883007858354</c:v>
                </c:pt>
                <c:pt idx="45">
                  <c:v>1.0248306718890936</c:v>
                </c:pt>
                <c:pt idx="46">
                  <c:v>0.9597300193922278</c:v>
                </c:pt>
                <c:pt idx="47">
                  <c:v>0.9456828265121564</c:v>
                </c:pt>
                <c:pt idx="48">
                  <c:v>1.0475138614147681</c:v>
                </c:pt>
                <c:pt idx="49">
                  <c:v>0.94199510775798134</c:v>
                </c:pt>
                <c:pt idx="50">
                  <c:v>0.94245474598542545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komm!$E$195:$E$217</c:f>
              <c:numCache>
                <c:formatCode>0%</c:formatCode>
                <c:ptCount val="23"/>
                <c:pt idx="0">
                  <c:v>0.78523905571944841</c:v>
                </c:pt>
                <c:pt idx="1">
                  <c:v>0.87854190117358044</c:v>
                </c:pt>
                <c:pt idx="2">
                  <c:v>0.97670999063053199</c:v>
                </c:pt>
                <c:pt idx="3">
                  <c:v>0.86842415048419352</c:v>
                </c:pt>
                <c:pt idx="4">
                  <c:v>0.86861806330338309</c:v>
                </c:pt>
                <c:pt idx="5">
                  <c:v>0.87838207261119627</c:v>
                </c:pt>
                <c:pt idx="6">
                  <c:v>0.81507737257251001</c:v>
                </c:pt>
                <c:pt idx="7">
                  <c:v>0.79825221651283451</c:v>
                </c:pt>
                <c:pt idx="8">
                  <c:v>0.99930289607939315</c:v>
                </c:pt>
                <c:pt idx="9">
                  <c:v>0.78016077813442541</c:v>
                </c:pt>
                <c:pt idx="10">
                  <c:v>0.90474320637342631</c:v>
                </c:pt>
                <c:pt idx="11">
                  <c:v>0.81239829897842308</c:v>
                </c:pt>
                <c:pt idx="12">
                  <c:v>0.68308653076229031</c:v>
                </c:pt>
                <c:pt idx="13">
                  <c:v>0.73974447404680432</c:v>
                </c:pt>
                <c:pt idx="14">
                  <c:v>0.72500922570792536</c:v>
                </c:pt>
                <c:pt idx="15">
                  <c:v>1.1231853573122539</c:v>
                </c:pt>
                <c:pt idx="16">
                  <c:v>0.96574458340738545</c:v>
                </c:pt>
                <c:pt idx="17">
                  <c:v>0.84965090371990148</c:v>
                </c:pt>
                <c:pt idx="18">
                  <c:v>0.83669737817219292</c:v>
                </c:pt>
                <c:pt idx="19">
                  <c:v>0.82960232255627753</c:v>
                </c:pt>
                <c:pt idx="20">
                  <c:v>0.87279080414296406</c:v>
                </c:pt>
                <c:pt idx="21">
                  <c:v>1.1861118001079956</c:v>
                </c:pt>
                <c:pt idx="22">
                  <c:v>1.2984597770278112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komm!$O$195:$O$217</c:f>
              <c:numCache>
                <c:formatCode>0.0\ %</c:formatCode>
                <c:ptCount val="23"/>
                <c:pt idx="0">
                  <c:v>0.94013770982362521</c:v>
                </c:pt>
                <c:pt idx="1">
                  <c:v>0.94480285209633186</c:v>
                </c:pt>
                <c:pt idx="2">
                  <c:v>0.97655975328986544</c:v>
                </c:pt>
                <c:pt idx="3">
                  <c:v>0.9442969645618623</c:v>
                </c:pt>
                <c:pt idx="4">
                  <c:v>0.94430666020282195</c:v>
                </c:pt>
                <c:pt idx="5">
                  <c:v>0.94479486066821261</c:v>
                </c:pt>
                <c:pt idx="6">
                  <c:v>0.94162962566627817</c:v>
                </c:pt>
                <c:pt idx="7">
                  <c:v>0.94078836786329456</c:v>
                </c:pt>
                <c:pt idx="8">
                  <c:v>0.98559691546941008</c:v>
                </c:pt>
                <c:pt idx="9">
                  <c:v>0.93988379594437399</c:v>
                </c:pt>
                <c:pt idx="10">
                  <c:v>0.94777303958702319</c:v>
                </c:pt>
                <c:pt idx="11">
                  <c:v>0.94149567198657391</c:v>
                </c:pt>
                <c:pt idx="12">
                  <c:v>0.93503008357576722</c:v>
                </c:pt>
                <c:pt idx="13">
                  <c:v>0.93786298073999286</c:v>
                </c:pt>
                <c:pt idx="14">
                  <c:v>0.93712621832304888</c:v>
                </c:pt>
                <c:pt idx="15">
                  <c:v>1.0351498999625541</c:v>
                </c:pt>
                <c:pt idx="16">
                  <c:v>0.97217359040060691</c:v>
                </c:pt>
                <c:pt idx="17">
                  <c:v>0.9433583022236478</c:v>
                </c:pt>
                <c:pt idx="18">
                  <c:v>0.94271062594626243</c:v>
                </c:pt>
                <c:pt idx="19">
                  <c:v>0.94235587316546654</c:v>
                </c:pt>
                <c:pt idx="20">
                  <c:v>0.94451529724480088</c:v>
                </c:pt>
                <c:pt idx="21">
                  <c:v>1.060320477080851</c:v>
                </c:pt>
                <c:pt idx="22">
                  <c:v>1.1052596678487772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komm!$E$149:$E$194</c:f>
              <c:numCache>
                <c:formatCode>0%</c:formatCode>
                <c:ptCount val="46"/>
                <c:pt idx="0">
                  <c:v>0.82586618967040415</c:v>
                </c:pt>
                <c:pt idx="1">
                  <c:v>0.89712132825329571</c:v>
                </c:pt>
                <c:pt idx="2">
                  <c:v>0.89860903571190509</c:v>
                </c:pt>
                <c:pt idx="3">
                  <c:v>0.81370519085507664</c:v>
                </c:pt>
                <c:pt idx="4">
                  <c:v>0.77064109665081615</c:v>
                </c:pt>
                <c:pt idx="5">
                  <c:v>0.70377769344071861</c:v>
                </c:pt>
                <c:pt idx="6">
                  <c:v>0.74840778325578394</c:v>
                </c:pt>
                <c:pt idx="7">
                  <c:v>0.66641309716143682</c:v>
                </c:pt>
                <c:pt idx="8">
                  <c:v>0.77774915289476987</c:v>
                </c:pt>
                <c:pt idx="9">
                  <c:v>0.68649782214424604</c:v>
                </c:pt>
                <c:pt idx="10">
                  <c:v>0.71396319746008241</c:v>
                </c:pt>
                <c:pt idx="11">
                  <c:v>0.68035967837192135</c:v>
                </c:pt>
                <c:pt idx="12">
                  <c:v>0.71213870253756051</c:v>
                </c:pt>
                <c:pt idx="13">
                  <c:v>0.76610825353373302</c:v>
                </c:pt>
                <c:pt idx="14">
                  <c:v>0.79733839232000792</c:v>
                </c:pt>
                <c:pt idx="15">
                  <c:v>0.76234766873137849</c:v>
                </c:pt>
                <c:pt idx="16">
                  <c:v>0.68966679718226187</c:v>
                </c:pt>
                <c:pt idx="17">
                  <c:v>0.71082808010456744</c:v>
                </c:pt>
                <c:pt idx="18">
                  <c:v>0.65806541958365461</c:v>
                </c:pt>
                <c:pt idx="19">
                  <c:v>0.62075066802049583</c:v>
                </c:pt>
                <c:pt idx="20">
                  <c:v>0.74912639106001022</c:v>
                </c:pt>
                <c:pt idx="21">
                  <c:v>0.75362719176963722</c:v>
                </c:pt>
                <c:pt idx="22">
                  <c:v>0.68894448003601461</c:v>
                </c:pt>
                <c:pt idx="23">
                  <c:v>0.78335125010737561</c:v>
                </c:pt>
                <c:pt idx="24">
                  <c:v>0.69826939394807219</c:v>
                </c:pt>
                <c:pt idx="25">
                  <c:v>0.79776918952726728</c:v>
                </c:pt>
                <c:pt idx="26">
                  <c:v>0.83909486694038637</c:v>
                </c:pt>
                <c:pt idx="27">
                  <c:v>0.70467680120993148</c:v>
                </c:pt>
                <c:pt idx="28">
                  <c:v>0.67120606718531661</c:v>
                </c:pt>
                <c:pt idx="29">
                  <c:v>0.86828708452797254</c:v>
                </c:pt>
                <c:pt idx="30">
                  <c:v>0.63823504935332243</c:v>
                </c:pt>
                <c:pt idx="31">
                  <c:v>0.81185385663820331</c:v>
                </c:pt>
                <c:pt idx="32">
                  <c:v>0.80234637688329058</c:v>
                </c:pt>
                <c:pt idx="33">
                  <c:v>0.893320619167422</c:v>
                </c:pt>
                <c:pt idx="34">
                  <c:v>0.79745844243654729</c:v>
                </c:pt>
                <c:pt idx="35">
                  <c:v>0.79023777753291968</c:v>
                </c:pt>
                <c:pt idx="36">
                  <c:v>0.71801380581433827</c:v>
                </c:pt>
                <c:pt idx="37">
                  <c:v>0.8202771016169258</c:v>
                </c:pt>
                <c:pt idx="38">
                  <c:v>0.6623745734688703</c:v>
                </c:pt>
                <c:pt idx="39">
                  <c:v>0.68841507767305377</c:v>
                </c:pt>
                <c:pt idx="40">
                  <c:v>0.70228029430554595</c:v>
                </c:pt>
                <c:pt idx="41">
                  <c:v>0.70926548308994541</c:v>
                </c:pt>
                <c:pt idx="42">
                  <c:v>0.83032643201175282</c:v>
                </c:pt>
                <c:pt idx="43">
                  <c:v>0.93597176277533578</c:v>
                </c:pt>
                <c:pt idx="44">
                  <c:v>0.923482940284443</c:v>
                </c:pt>
                <c:pt idx="45">
                  <c:v>0.8458291622671954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komm!$O$149:$O$194</c:f>
              <c:numCache>
                <c:formatCode>0.0\ %</c:formatCode>
                <c:ptCount val="46"/>
                <c:pt idx="0">
                  <c:v>0.94216906652117305</c:v>
                </c:pt>
                <c:pt idx="1">
                  <c:v>0.94573182345031748</c:v>
                </c:pt>
                <c:pt idx="2">
                  <c:v>0.94580620882324806</c:v>
                </c:pt>
                <c:pt idx="3">
                  <c:v>0.94156101658040647</c:v>
                </c:pt>
                <c:pt idx="4">
                  <c:v>0.93940781187019351</c:v>
                </c:pt>
                <c:pt idx="5">
                  <c:v>0.93606464170968851</c:v>
                </c:pt>
                <c:pt idx="6">
                  <c:v>0.93829614620044188</c:v>
                </c:pt>
                <c:pt idx="7">
                  <c:v>0.93419641189572455</c:v>
                </c:pt>
                <c:pt idx="8">
                  <c:v>0.9397632146823911</c:v>
                </c:pt>
                <c:pt idx="9">
                  <c:v>0.93520064814486514</c:v>
                </c:pt>
                <c:pt idx="10">
                  <c:v>0.93657391691065683</c:v>
                </c:pt>
                <c:pt idx="11">
                  <c:v>0.93489374095624878</c:v>
                </c:pt>
                <c:pt idx="12">
                  <c:v>0.93648269216453073</c:v>
                </c:pt>
                <c:pt idx="13">
                  <c:v>0.9391811697143394</c:v>
                </c:pt>
                <c:pt idx="14">
                  <c:v>0.9407426766536533</c:v>
                </c:pt>
                <c:pt idx="15">
                  <c:v>0.93899314047422155</c:v>
                </c:pt>
                <c:pt idx="16">
                  <c:v>0.93535909689676588</c:v>
                </c:pt>
                <c:pt idx="17">
                  <c:v>0.93641716104288109</c:v>
                </c:pt>
                <c:pt idx="18">
                  <c:v>0.93377902801683565</c:v>
                </c:pt>
                <c:pt idx="19">
                  <c:v>0.93191329043867754</c:v>
                </c:pt>
                <c:pt idx="20">
                  <c:v>0.93833207659065321</c:v>
                </c:pt>
                <c:pt idx="21">
                  <c:v>0.93855711662613472</c:v>
                </c:pt>
                <c:pt idx="22">
                  <c:v>0.93532298103945333</c:v>
                </c:pt>
                <c:pt idx="23">
                  <c:v>0.94004331954302145</c:v>
                </c:pt>
                <c:pt idx="24">
                  <c:v>0.93578922673505649</c:v>
                </c:pt>
                <c:pt idx="25">
                  <c:v>0.9407642165140162</c:v>
                </c:pt>
                <c:pt idx="26">
                  <c:v>0.94283050038467209</c:v>
                </c:pt>
                <c:pt idx="27">
                  <c:v>0.93610959709814934</c:v>
                </c:pt>
                <c:pt idx="28">
                  <c:v>0.93443606039691851</c:v>
                </c:pt>
                <c:pt idx="29">
                  <c:v>0.94429011126405127</c:v>
                </c:pt>
                <c:pt idx="30">
                  <c:v>0.93278750950531908</c:v>
                </c:pt>
                <c:pt idx="31">
                  <c:v>0.94146844986956291</c:v>
                </c:pt>
                <c:pt idx="32">
                  <c:v>0.94099307588181724</c:v>
                </c:pt>
                <c:pt idx="33">
                  <c:v>0.94554178799602384</c:v>
                </c:pt>
                <c:pt idx="34">
                  <c:v>0.94074867915948013</c:v>
                </c:pt>
                <c:pt idx="35">
                  <c:v>0.94038764591429869</c:v>
                </c:pt>
                <c:pt idx="36">
                  <c:v>0.93677644732836962</c:v>
                </c:pt>
                <c:pt idx="37">
                  <c:v>0.94188961211849886</c:v>
                </c:pt>
                <c:pt idx="38">
                  <c:v>0.93399448571109622</c:v>
                </c:pt>
                <c:pt idx="39">
                  <c:v>0.93529651092130528</c:v>
                </c:pt>
                <c:pt idx="40">
                  <c:v>0.93598977175292986</c:v>
                </c:pt>
                <c:pt idx="41">
                  <c:v>0.93633903119214978</c:v>
                </c:pt>
                <c:pt idx="42">
                  <c:v>0.94239207863824026</c:v>
                </c:pt>
                <c:pt idx="43">
                  <c:v>0.96026446214778693</c:v>
                </c:pt>
                <c:pt idx="44">
                  <c:v>0.95526893315142969</c:v>
                </c:pt>
                <c:pt idx="45">
                  <c:v>0.94316721515101243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komm!$E$218:$E$242</c:f>
              <c:numCache>
                <c:formatCode>0%</c:formatCode>
                <c:ptCount val="25"/>
                <c:pt idx="0">
                  <c:v>0.82689200227472603</c:v>
                </c:pt>
                <c:pt idx="1">
                  <c:v>0.89985381848103829</c:v>
                </c:pt>
                <c:pt idx="2">
                  <c:v>0.8037180395808482</c:v>
                </c:pt>
                <c:pt idx="3">
                  <c:v>0.85956944227264287</c:v>
                </c:pt>
                <c:pt idx="4">
                  <c:v>0.78430097428724477</c:v>
                </c:pt>
                <c:pt idx="5">
                  <c:v>0.78518739200504173</c:v>
                </c:pt>
                <c:pt idx="6">
                  <c:v>0.83035924528693494</c:v>
                </c:pt>
                <c:pt idx="7">
                  <c:v>0.65383536898577899</c:v>
                </c:pt>
                <c:pt idx="8">
                  <c:v>0.68269331427522961</c:v>
                </c:pt>
                <c:pt idx="9">
                  <c:v>0.79351341923931917</c:v>
                </c:pt>
                <c:pt idx="10">
                  <c:v>0.73272721046059164</c:v>
                </c:pt>
                <c:pt idx="11">
                  <c:v>0.89683698303052428</c:v>
                </c:pt>
                <c:pt idx="12">
                  <c:v>0.67280656794968408</c:v>
                </c:pt>
                <c:pt idx="13">
                  <c:v>0.70432241577950516</c:v>
                </c:pt>
                <c:pt idx="14">
                  <c:v>0.60416284508830298</c:v>
                </c:pt>
                <c:pt idx="15">
                  <c:v>0.71190754139308254</c:v>
                </c:pt>
                <c:pt idx="16">
                  <c:v>0.76942808308566313</c:v>
                </c:pt>
                <c:pt idx="17">
                  <c:v>1.1293076507492534</c:v>
                </c:pt>
                <c:pt idx="18">
                  <c:v>2.0258432788496452</c:v>
                </c:pt>
                <c:pt idx="19">
                  <c:v>0.66608992648686061</c:v>
                </c:pt>
                <c:pt idx="20">
                  <c:v>0.88910899675218091</c:v>
                </c:pt>
                <c:pt idx="21">
                  <c:v>0.71860095259449897</c:v>
                </c:pt>
                <c:pt idx="22">
                  <c:v>0.79628573245542011</c:v>
                </c:pt>
                <c:pt idx="23">
                  <c:v>0.87516077500096967</c:v>
                </c:pt>
                <c:pt idx="24">
                  <c:v>1.6949953594725569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komm!$O$218:$O$242</c:f>
              <c:numCache>
                <c:formatCode>0.0\ %</c:formatCode>
                <c:ptCount val="25"/>
                <c:pt idx="0">
                  <c:v>0.94222035715138897</c:v>
                </c:pt>
                <c:pt idx="1">
                  <c:v>0.94586844796170455</c:v>
                </c:pt>
                <c:pt idx="2">
                  <c:v>0.94106165901669525</c:v>
                </c:pt>
                <c:pt idx="3">
                  <c:v>0.94385422915128492</c:v>
                </c:pt>
                <c:pt idx="4">
                  <c:v>0.94009080575201487</c:v>
                </c:pt>
                <c:pt idx="5">
                  <c:v>0.94013512663790477</c:v>
                </c:pt>
                <c:pt idx="6">
                  <c:v>0.94239371930199933</c:v>
                </c:pt>
                <c:pt idx="7">
                  <c:v>0.93356752548694155</c:v>
                </c:pt>
                <c:pt idx="8">
                  <c:v>0.93501042275141444</c:v>
                </c:pt>
                <c:pt idx="9">
                  <c:v>0.94055142799961877</c:v>
                </c:pt>
                <c:pt idx="10">
                  <c:v>0.9375121175606822</c:v>
                </c:pt>
                <c:pt idx="11">
                  <c:v>0.94571760618917888</c:v>
                </c:pt>
                <c:pt idx="12">
                  <c:v>0.93451608543513687</c:v>
                </c:pt>
                <c:pt idx="13">
                  <c:v>0.93609187782662795</c:v>
                </c:pt>
                <c:pt idx="14">
                  <c:v>0.93108389929206781</c:v>
                </c:pt>
                <c:pt idx="15">
                  <c:v>0.93647113410730665</c:v>
                </c:pt>
                <c:pt idx="16">
                  <c:v>0.93934716119193595</c:v>
                </c:pt>
                <c:pt idx="17">
                  <c:v>1.037598817337354</c:v>
                </c:pt>
                <c:pt idx="18">
                  <c:v>1.3962130685775107</c:v>
                </c:pt>
                <c:pt idx="19">
                  <c:v>0.93418025336199562</c:v>
                </c:pt>
                <c:pt idx="20">
                  <c:v>0.94533120687526184</c:v>
                </c:pt>
                <c:pt idx="21">
                  <c:v>0.93680580466737784</c:v>
                </c:pt>
                <c:pt idx="22">
                  <c:v>0.94069004366042364</c:v>
                </c:pt>
                <c:pt idx="23">
                  <c:v>0.94463379578770112</c:v>
                </c:pt>
                <c:pt idx="24">
                  <c:v>1.2638739008266751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komm!$E$243:$E$285</c:f>
              <c:numCache>
                <c:formatCode>0%</c:formatCode>
                <c:ptCount val="43"/>
                <c:pt idx="0">
                  <c:v>1.0499516846033567</c:v>
                </c:pt>
                <c:pt idx="1">
                  <c:v>0.95964657194431524</c:v>
                </c:pt>
                <c:pt idx="2">
                  <c:v>0.90053518337975991</c:v>
                </c:pt>
                <c:pt idx="3">
                  <c:v>0.9098208015035526</c:v>
                </c:pt>
                <c:pt idx="4">
                  <c:v>0.88860181515067738</c:v>
                </c:pt>
                <c:pt idx="5">
                  <c:v>0.92314458720756065</c:v>
                </c:pt>
                <c:pt idx="6">
                  <c:v>0.87431384076502072</c:v>
                </c:pt>
                <c:pt idx="7">
                  <c:v>1.0532217311396697</c:v>
                </c:pt>
                <c:pt idx="8">
                  <c:v>0.94793923649323675</c:v>
                </c:pt>
                <c:pt idx="9">
                  <c:v>0.99483261333112416</c:v>
                </c:pt>
                <c:pt idx="10">
                  <c:v>1.8588637867557294</c:v>
                </c:pt>
                <c:pt idx="11">
                  <c:v>1.0296694925614618</c:v>
                </c:pt>
                <c:pt idx="12">
                  <c:v>0.85129336037085812</c:v>
                </c:pt>
                <c:pt idx="13">
                  <c:v>0.86647648971671032</c:v>
                </c:pt>
                <c:pt idx="14">
                  <c:v>0.81765970523066178</c:v>
                </c:pt>
                <c:pt idx="15">
                  <c:v>0.8776408768398043</c:v>
                </c:pt>
                <c:pt idx="16">
                  <c:v>1.5725435761502327</c:v>
                </c:pt>
                <c:pt idx="17">
                  <c:v>0.87733000392065896</c:v>
                </c:pt>
                <c:pt idx="18">
                  <c:v>0.79533816365644749</c:v>
                </c:pt>
                <c:pt idx="19">
                  <c:v>0.82804336634026332</c:v>
                </c:pt>
                <c:pt idx="20">
                  <c:v>2.2510189779479193</c:v>
                </c:pt>
                <c:pt idx="21">
                  <c:v>0.7757486754490982</c:v>
                </c:pt>
                <c:pt idx="22">
                  <c:v>0.81608806581397764</c:v>
                </c:pt>
                <c:pt idx="23">
                  <c:v>1.0732515991516052</c:v>
                </c:pt>
                <c:pt idx="24">
                  <c:v>0.87427399262198635</c:v>
                </c:pt>
                <c:pt idx="25">
                  <c:v>1.1217667436859626</c:v>
                </c:pt>
                <c:pt idx="26">
                  <c:v>1.0949942084291324</c:v>
                </c:pt>
                <c:pt idx="27">
                  <c:v>0.8830383618923846</c:v>
                </c:pt>
                <c:pt idx="28">
                  <c:v>0.92919878774747078</c:v>
                </c:pt>
                <c:pt idx="29">
                  <c:v>0.9387912831134555</c:v>
                </c:pt>
                <c:pt idx="30">
                  <c:v>1.0139398765562231</c:v>
                </c:pt>
                <c:pt idx="31">
                  <c:v>0.79891335554943776</c:v>
                </c:pt>
                <c:pt idx="32">
                  <c:v>1.4775250023525452</c:v>
                </c:pt>
                <c:pt idx="33">
                  <c:v>1.049722872739496</c:v>
                </c:pt>
                <c:pt idx="34">
                  <c:v>1.0268224017896161</c:v>
                </c:pt>
                <c:pt idx="35">
                  <c:v>0.94135778438154483</c:v>
                </c:pt>
                <c:pt idx="36">
                  <c:v>0.89455441239554556</c:v>
                </c:pt>
                <c:pt idx="37">
                  <c:v>1.0357708246404143</c:v>
                </c:pt>
                <c:pt idx="38">
                  <c:v>0.92603796528184024</c:v>
                </c:pt>
                <c:pt idx="39">
                  <c:v>0.93076755628943908</c:v>
                </c:pt>
                <c:pt idx="40">
                  <c:v>0.79072429166880265</c:v>
                </c:pt>
                <c:pt idx="41">
                  <c:v>0.80509892110064629</c:v>
                </c:pt>
                <c:pt idx="42">
                  <c:v>0.85323671945434798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komm!$O$243:$O$285</c:f>
              <c:numCache>
                <c:formatCode>0.0\ %</c:formatCode>
                <c:ptCount val="43"/>
                <c:pt idx="0">
                  <c:v>1.0058564308789955</c:v>
                </c:pt>
                <c:pt idx="1">
                  <c:v>0.96973438581537885</c:v>
                </c:pt>
                <c:pt idx="2">
                  <c:v>0.94608983038955663</c:v>
                </c:pt>
                <c:pt idx="3">
                  <c:v>0.9498040776390736</c:v>
                </c:pt>
                <c:pt idx="4">
                  <c:v>0.94530584779518645</c:v>
                </c:pt>
                <c:pt idx="5">
                  <c:v>0.95513359192067704</c:v>
                </c:pt>
                <c:pt idx="6">
                  <c:v>0.94459144907590364</c:v>
                </c:pt>
                <c:pt idx="7">
                  <c:v>1.0071644494935206</c:v>
                </c:pt>
                <c:pt idx="8">
                  <c:v>0.96505145163494732</c:v>
                </c:pt>
                <c:pt idx="9">
                  <c:v>0.98380880237010238</c:v>
                </c:pt>
                <c:pt idx="10">
                  <c:v>1.3294212717399441</c:v>
                </c:pt>
                <c:pt idx="11">
                  <c:v>0.99774355406223736</c:v>
                </c:pt>
                <c:pt idx="12">
                  <c:v>0.94344042505619563</c:v>
                </c:pt>
                <c:pt idx="13">
                  <c:v>0.94419958152348815</c:v>
                </c:pt>
                <c:pt idx="14">
                  <c:v>0.94175874229918588</c:v>
                </c:pt>
                <c:pt idx="15">
                  <c:v>0.94475780087964289</c:v>
                </c:pt>
                <c:pt idx="16">
                  <c:v>1.2148931874977458</c:v>
                </c:pt>
                <c:pt idx="17">
                  <c:v>0.94474225723368566</c:v>
                </c:pt>
                <c:pt idx="18">
                  <c:v>0.94064266522047502</c:v>
                </c:pt>
                <c:pt idx="19">
                  <c:v>0.94227792535466592</c:v>
                </c:pt>
                <c:pt idx="20">
                  <c:v>1.4862833482168201</c:v>
                </c:pt>
                <c:pt idx="21">
                  <c:v>0.93966319081010763</c:v>
                </c:pt>
                <c:pt idx="22">
                  <c:v>0.94168016032835167</c:v>
                </c:pt>
                <c:pt idx="23">
                  <c:v>1.0151763966982947</c:v>
                </c:pt>
                <c:pt idx="24">
                  <c:v>0.94458945666875205</c:v>
                </c:pt>
                <c:pt idx="25">
                  <c:v>1.0345824545120377</c:v>
                </c:pt>
                <c:pt idx="26">
                  <c:v>1.0238734404093055</c:v>
                </c:pt>
                <c:pt idx="27">
                  <c:v>0.94502767513227193</c:v>
                </c:pt>
                <c:pt idx="28">
                  <c:v>0.95755527213664127</c:v>
                </c:pt>
                <c:pt idx="29">
                  <c:v>0.96139227028303498</c:v>
                </c:pt>
                <c:pt idx="30">
                  <c:v>0.9914517076601419</c:v>
                </c:pt>
                <c:pt idx="31">
                  <c:v>0.94082142481512454</c:v>
                </c:pt>
                <c:pt idx="32">
                  <c:v>1.1768857579786707</c:v>
                </c:pt>
                <c:pt idx="33">
                  <c:v>1.0057649061334513</c:v>
                </c:pt>
                <c:pt idx="34">
                  <c:v>0.99660471775349924</c:v>
                </c:pt>
                <c:pt idx="35">
                  <c:v>0.96241887079027066</c:v>
                </c:pt>
                <c:pt idx="36">
                  <c:v>0.94560347765743002</c:v>
                </c:pt>
                <c:pt idx="37">
                  <c:v>1.0001840868938183</c:v>
                </c:pt>
                <c:pt idx="38">
                  <c:v>0.95629094315038887</c:v>
                </c:pt>
                <c:pt idx="39">
                  <c:v>0.95818277955342845</c:v>
                </c:pt>
                <c:pt idx="40">
                  <c:v>0.94041197162109291</c:v>
                </c:pt>
                <c:pt idx="41">
                  <c:v>0.94113070309268487</c:v>
                </c:pt>
                <c:pt idx="42">
                  <c:v>0.9435375930103701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komm!$E$286:$E$323</c:f>
              <c:numCache>
                <c:formatCode>0%</c:formatCode>
                <c:ptCount val="38"/>
                <c:pt idx="0">
                  <c:v>0.97752613203021244</c:v>
                </c:pt>
                <c:pt idx="1">
                  <c:v>0.72316980214190818</c:v>
                </c:pt>
                <c:pt idx="2">
                  <c:v>0.75861689343410477</c:v>
                </c:pt>
                <c:pt idx="3">
                  <c:v>1.7540486551922083</c:v>
                </c:pt>
                <c:pt idx="4">
                  <c:v>0.70621424272753697</c:v>
                </c:pt>
                <c:pt idx="5">
                  <c:v>0.81358684134740167</c:v>
                </c:pt>
                <c:pt idx="6">
                  <c:v>0.73079928087731283</c:v>
                </c:pt>
                <c:pt idx="7">
                  <c:v>0.81405113192103484</c:v>
                </c:pt>
                <c:pt idx="8">
                  <c:v>0.69137523789436983</c:v>
                </c:pt>
                <c:pt idx="9">
                  <c:v>0.68306379481512813</c:v>
                </c:pt>
                <c:pt idx="10">
                  <c:v>0.76004725938282713</c:v>
                </c:pt>
                <c:pt idx="11">
                  <c:v>0.75300273132898166</c:v>
                </c:pt>
                <c:pt idx="12">
                  <c:v>0.88841223924087975</c:v>
                </c:pt>
                <c:pt idx="13">
                  <c:v>0.76034064647978461</c:v>
                </c:pt>
                <c:pt idx="14">
                  <c:v>1.3410428017679283</c:v>
                </c:pt>
                <c:pt idx="15">
                  <c:v>0.71290205019610609</c:v>
                </c:pt>
                <c:pt idx="16">
                  <c:v>0.77505560388722528</c:v>
                </c:pt>
                <c:pt idx="17">
                  <c:v>0.71546583299006561</c:v>
                </c:pt>
                <c:pt idx="18">
                  <c:v>0.7695148390756249</c:v>
                </c:pt>
                <c:pt idx="19">
                  <c:v>0.70969037722645767</c:v>
                </c:pt>
                <c:pt idx="20">
                  <c:v>0.69878543346508704</c:v>
                </c:pt>
                <c:pt idx="21">
                  <c:v>0.7414654347823687</c:v>
                </c:pt>
                <c:pt idx="22">
                  <c:v>0.85463497838265468</c:v>
                </c:pt>
                <c:pt idx="23">
                  <c:v>1.0610996416959779</c:v>
                </c:pt>
                <c:pt idx="24">
                  <c:v>0.77512112197534389</c:v>
                </c:pt>
                <c:pt idx="25">
                  <c:v>0.62753281798379656</c:v>
                </c:pt>
                <c:pt idx="26">
                  <c:v>0.74576878651738976</c:v>
                </c:pt>
                <c:pt idx="27">
                  <c:v>1.1125019510089902</c:v>
                </c:pt>
                <c:pt idx="28">
                  <c:v>0.77692635761591156</c:v>
                </c:pt>
                <c:pt idx="29">
                  <c:v>0.77288870293337497</c:v>
                </c:pt>
                <c:pt idx="30">
                  <c:v>0.68590671476740195</c:v>
                </c:pt>
                <c:pt idx="31">
                  <c:v>0.8141025324600244</c:v>
                </c:pt>
                <c:pt idx="32">
                  <c:v>0.82760512045711754</c:v>
                </c:pt>
                <c:pt idx="33">
                  <c:v>0.75992749743010379</c:v>
                </c:pt>
                <c:pt idx="34">
                  <c:v>0.80705680364990939</c:v>
                </c:pt>
                <c:pt idx="35">
                  <c:v>0.74781083869905784</c:v>
                </c:pt>
                <c:pt idx="36">
                  <c:v>0.98614112798851528</c:v>
                </c:pt>
                <c:pt idx="37">
                  <c:v>0.71089112528587117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komm!$O$286:$O$323</c:f>
              <c:numCache>
                <c:formatCode>0.0\ %</c:formatCode>
                <c:ptCount val="38"/>
                <c:pt idx="0">
                  <c:v>0.97688620984973762</c:v>
                </c:pt>
                <c:pt idx="1">
                  <c:v>0.93703424714474792</c:v>
                </c:pt>
                <c:pt idx="2">
                  <c:v>0.93880660170935804</c:v>
                </c:pt>
                <c:pt idx="3">
                  <c:v>1.2874952191145359</c:v>
                </c:pt>
                <c:pt idx="4">
                  <c:v>0.93618646917402948</c:v>
                </c:pt>
                <c:pt idx="5">
                  <c:v>0.94155509910502266</c:v>
                </c:pt>
                <c:pt idx="6">
                  <c:v>0.93741572108151849</c:v>
                </c:pt>
                <c:pt idx="7">
                  <c:v>0.94157831363370437</c:v>
                </c:pt>
                <c:pt idx="8">
                  <c:v>0.93544451893237113</c:v>
                </c:pt>
                <c:pt idx="9">
                  <c:v>0.93502894677840909</c:v>
                </c:pt>
                <c:pt idx="10">
                  <c:v>0.93887812000679394</c:v>
                </c:pt>
                <c:pt idx="11">
                  <c:v>0.93852589360410188</c:v>
                </c:pt>
                <c:pt idx="12">
                  <c:v>0.94529636899969682</c:v>
                </c:pt>
                <c:pt idx="13">
                  <c:v>0.93889278936164189</c:v>
                </c:pt>
                <c:pt idx="14">
                  <c:v>1.122292877744824</c:v>
                </c:pt>
                <c:pt idx="15">
                  <c:v>0.93652085954745801</c:v>
                </c:pt>
                <c:pt idx="16">
                  <c:v>0.93962853723201412</c:v>
                </c:pt>
                <c:pt idx="17">
                  <c:v>0.93664904868715604</c:v>
                </c:pt>
                <c:pt idx="18">
                  <c:v>0.93935149899143411</c:v>
                </c:pt>
                <c:pt idx="19">
                  <c:v>0.93636027589897575</c:v>
                </c:pt>
                <c:pt idx="20">
                  <c:v>0.93581502871090716</c:v>
                </c:pt>
                <c:pt idx="21">
                  <c:v>0.93794902877677122</c:v>
                </c:pt>
                <c:pt idx="22">
                  <c:v>0.94360750595678544</c:v>
                </c:pt>
                <c:pt idx="23">
                  <c:v>1.0103156137160436</c:v>
                </c:pt>
                <c:pt idx="24">
                  <c:v>0.93963181313641986</c:v>
                </c:pt>
                <c:pt idx="25">
                  <c:v>0.93225239793684256</c:v>
                </c:pt>
                <c:pt idx="26">
                  <c:v>0.93816419636352211</c:v>
                </c:pt>
                <c:pt idx="27">
                  <c:v>1.0308765374412487</c:v>
                </c:pt>
                <c:pt idx="28">
                  <c:v>0.93972207491844828</c:v>
                </c:pt>
                <c:pt idx="29">
                  <c:v>0.93952019218432137</c:v>
                </c:pt>
                <c:pt idx="30">
                  <c:v>0.93517109277602295</c:v>
                </c:pt>
                <c:pt idx="31">
                  <c:v>0.94158088366065396</c:v>
                </c:pt>
                <c:pt idx="32">
                  <c:v>0.94225601306050866</c:v>
                </c:pt>
                <c:pt idx="33">
                  <c:v>0.93887213190915786</c:v>
                </c:pt>
                <c:pt idx="34">
                  <c:v>0.94122859722014818</c:v>
                </c:pt>
                <c:pt idx="35">
                  <c:v>0.93826629897260561</c:v>
                </c:pt>
                <c:pt idx="36">
                  <c:v>0.98033220823305878</c:v>
                </c:pt>
                <c:pt idx="37">
                  <c:v>0.93642031330194619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35</xdr:row>
      <xdr:rowOff>161925</xdr:rowOff>
    </xdr:from>
    <xdr:to>
      <xdr:col>30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514349</xdr:colOff>
      <xdr:row>11</xdr:row>
      <xdr:rowOff>28575</xdr:rowOff>
    </xdr:from>
    <xdr:to>
      <xdr:col>30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419100</xdr:colOff>
      <xdr:row>56</xdr:row>
      <xdr:rowOff>104776</xdr:rowOff>
    </xdr:from>
    <xdr:to>
      <xdr:col>32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447676</xdr:colOff>
      <xdr:row>118</xdr:row>
      <xdr:rowOff>61736</xdr:rowOff>
    </xdr:from>
    <xdr:to>
      <xdr:col>34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195</xdr:row>
      <xdr:rowOff>0</xdr:rowOff>
    </xdr:from>
    <xdr:to>
      <xdr:col>31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692150</xdr:colOff>
      <xdr:row>150</xdr:row>
      <xdr:rowOff>136524</xdr:rowOff>
    </xdr:from>
    <xdr:to>
      <xdr:col>32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220</xdr:row>
      <xdr:rowOff>0</xdr:rowOff>
    </xdr:from>
    <xdr:to>
      <xdr:col>31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-1</xdr:colOff>
      <xdr:row>245</xdr:row>
      <xdr:rowOff>0</xdr:rowOff>
    </xdr:from>
    <xdr:to>
      <xdr:col>33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287</xdr:row>
      <xdr:rowOff>0</xdr:rowOff>
    </xdr:from>
    <xdr:to>
      <xdr:col>35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0</xdr:colOff>
      <xdr:row>325</xdr:row>
      <xdr:rowOff>0</xdr:rowOff>
    </xdr:from>
    <xdr:to>
      <xdr:col>32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8"/>
  <sheetViews>
    <sheetView zoomScale="85" zoomScaleNormal="85" workbookViewId="0">
      <pane xSplit="2" ySplit="6" topLeftCell="G332" activePane="bottomRight" state="frozen"/>
      <selection pane="topRight" activeCell="D1" sqref="D1"/>
      <selection pane="bottomLeft" activeCell="A7" sqref="A7"/>
      <selection pane="bottomRight" activeCell="L364" sqref="L364"/>
    </sheetView>
  </sheetViews>
  <sheetFormatPr baseColWidth="10" defaultRowHeight="15"/>
  <cols>
    <col min="1" max="1" width="11.5703125" style="120" customWidth="1"/>
    <col min="2" max="2" width="18.42578125" style="120" customWidth="1"/>
    <col min="3" max="3" width="17.28515625" style="120" bestFit="1" customWidth="1"/>
    <col min="4" max="4" width="14.42578125" style="120" bestFit="1" customWidth="1"/>
    <col min="5" max="6" width="11.42578125" style="120"/>
    <col min="7" max="7" width="14.42578125" style="120" bestFit="1" customWidth="1"/>
    <col min="8" max="8" width="9.85546875" style="120" bestFit="1" customWidth="1"/>
    <col min="9" max="9" width="14" style="120" bestFit="1" customWidth="1"/>
    <col min="10" max="10" width="11.42578125" style="120"/>
    <col min="11" max="11" width="13.7109375" style="120" bestFit="1" customWidth="1"/>
    <col min="12" max="12" width="17.85546875" style="120" bestFit="1" customWidth="1"/>
    <col min="13" max="13" width="17.28515625" style="120" bestFit="1" customWidth="1"/>
    <col min="14" max="14" width="13.85546875" style="120" bestFit="1" customWidth="1"/>
    <col min="15" max="15" width="11.42578125" style="120"/>
    <col min="16" max="16" width="12.5703125" style="120" customWidth="1"/>
    <col min="17" max="17" width="14.85546875" style="120" customWidth="1"/>
    <col min="18" max="18" width="13.28515625" style="120" bestFit="1" customWidth="1"/>
    <col min="19" max="19" width="13" style="120" customWidth="1"/>
    <col min="20" max="20" width="16.5703125" style="120" customWidth="1"/>
    <col min="21" max="21" width="13.140625" style="120" customWidth="1"/>
  </cols>
  <sheetData>
    <row r="1" spans="1:27" ht="30">
      <c r="A1" s="89" t="s">
        <v>0</v>
      </c>
      <c r="B1" s="89" t="s">
        <v>1</v>
      </c>
      <c r="C1" s="240" t="s">
        <v>429</v>
      </c>
      <c r="D1" s="240"/>
      <c r="E1" s="240"/>
      <c r="F1" s="241" t="s">
        <v>380</v>
      </c>
      <c r="G1" s="241"/>
      <c r="H1" s="241" t="s">
        <v>2</v>
      </c>
      <c r="I1" s="241"/>
      <c r="J1" s="241"/>
      <c r="K1" s="241"/>
      <c r="L1" s="90" t="s">
        <v>438</v>
      </c>
      <c r="M1" s="242" t="s">
        <v>3</v>
      </c>
      <c r="N1" s="242"/>
      <c r="O1" s="242"/>
      <c r="P1" s="91" t="s">
        <v>4</v>
      </c>
      <c r="Q1" s="233" t="s">
        <v>436</v>
      </c>
      <c r="R1" s="233"/>
      <c r="S1" s="92" t="s">
        <v>5</v>
      </c>
      <c r="T1" s="93" t="s">
        <v>427</v>
      </c>
      <c r="U1" s="94" t="s">
        <v>427</v>
      </c>
    </row>
    <row r="2" spans="1:27">
      <c r="A2" s="95" t="s">
        <v>8</v>
      </c>
      <c r="B2" s="96"/>
      <c r="C2" s="234" t="s">
        <v>441</v>
      </c>
      <c r="D2" s="235"/>
      <c r="E2" s="235"/>
      <c r="F2" s="236" t="s">
        <v>9</v>
      </c>
      <c r="G2" s="236"/>
      <c r="H2" s="97" t="s">
        <v>10</v>
      </c>
      <c r="I2" s="97"/>
      <c r="J2" s="97"/>
      <c r="K2" s="97"/>
      <c r="L2" s="98" t="str">
        <f>C2</f>
        <v>jan-sept</v>
      </c>
      <c r="M2" s="237" t="str">
        <f>C2</f>
        <v>jan-sept</v>
      </c>
      <c r="N2" s="238"/>
      <c r="O2" s="238"/>
      <c r="P2" s="99" t="str">
        <f>RIGHT(M2,4)</f>
        <v>sept</v>
      </c>
      <c r="Q2" s="243" t="s">
        <v>382</v>
      </c>
      <c r="R2" s="243"/>
      <c r="S2" s="100" t="s">
        <v>11</v>
      </c>
      <c r="T2" s="110" t="str">
        <f>C2</f>
        <v>jan-sept</v>
      </c>
      <c r="U2" s="101" t="str">
        <f>T2</f>
        <v>jan-sept</v>
      </c>
    </row>
    <row r="3" spans="1:27">
      <c r="A3" s="102" t="s">
        <v>12</v>
      </c>
      <c r="B3" s="103"/>
      <c r="C3" s="104"/>
      <c r="D3" s="104"/>
      <c r="E3" s="105" t="s">
        <v>13</v>
      </c>
      <c r="F3" s="239" t="s">
        <v>14</v>
      </c>
      <c r="G3" s="239"/>
      <c r="H3" s="97" t="s">
        <v>15</v>
      </c>
      <c r="I3" s="97"/>
      <c r="J3" s="97" t="s">
        <v>16</v>
      </c>
      <c r="K3" s="97"/>
      <c r="L3" s="98" t="s">
        <v>17</v>
      </c>
      <c r="M3" s="106" t="s">
        <v>18</v>
      </c>
      <c r="N3" s="97"/>
      <c r="O3" s="106" t="s">
        <v>19</v>
      </c>
      <c r="P3" s="107" t="s">
        <v>435</v>
      </c>
      <c r="Q3" s="108" t="s">
        <v>6</v>
      </c>
      <c r="R3" s="109" t="s">
        <v>7</v>
      </c>
      <c r="S3" s="218">
        <v>44562</v>
      </c>
      <c r="U3" s="101"/>
    </row>
    <row r="4" spans="1:27">
      <c r="A4" s="103"/>
      <c r="B4" s="111">
        <f>I366</f>
        <v>-431.30403049593889</v>
      </c>
      <c r="C4" s="112" t="s">
        <v>20</v>
      </c>
      <c r="D4" s="104" t="s">
        <v>21</v>
      </c>
      <c r="E4" s="104" t="s">
        <v>22</v>
      </c>
      <c r="F4" s="106" t="s">
        <v>23</v>
      </c>
      <c r="G4" s="106" t="s">
        <v>20</v>
      </c>
      <c r="H4" s="106" t="s">
        <v>21</v>
      </c>
      <c r="I4" s="106" t="s">
        <v>20</v>
      </c>
      <c r="J4" s="106" t="s">
        <v>21</v>
      </c>
      <c r="K4" s="106" t="s">
        <v>20</v>
      </c>
      <c r="L4" s="99" t="s">
        <v>20</v>
      </c>
      <c r="M4" s="106" t="s">
        <v>20</v>
      </c>
      <c r="N4" s="106" t="s">
        <v>21</v>
      </c>
      <c r="O4" s="106" t="s">
        <v>24</v>
      </c>
      <c r="P4" s="99" t="s">
        <v>20</v>
      </c>
      <c r="Q4" s="109" t="s">
        <v>25</v>
      </c>
      <c r="R4" s="109" t="s">
        <v>21</v>
      </c>
      <c r="S4" s="113"/>
      <c r="T4" s="114" t="s">
        <v>20</v>
      </c>
      <c r="U4" s="112" t="s">
        <v>21</v>
      </c>
      <c r="W4" s="36"/>
    </row>
    <row r="5" spans="1:27">
      <c r="A5" s="115"/>
      <c r="B5" s="115"/>
      <c r="C5" s="116">
        <v>1</v>
      </c>
      <c r="D5" s="116">
        <v>2</v>
      </c>
      <c r="E5" s="116">
        <v>3</v>
      </c>
      <c r="F5" s="116">
        <v>4</v>
      </c>
      <c r="G5" s="116">
        <v>5</v>
      </c>
      <c r="H5" s="116">
        <v>6</v>
      </c>
      <c r="I5" s="116">
        <v>7</v>
      </c>
      <c r="J5" s="116">
        <v>8</v>
      </c>
      <c r="K5" s="116">
        <v>9</v>
      </c>
      <c r="L5" s="116">
        <v>10</v>
      </c>
      <c r="M5" s="116">
        <v>11</v>
      </c>
      <c r="N5" s="116">
        <v>12</v>
      </c>
      <c r="O5" s="116">
        <v>13</v>
      </c>
      <c r="P5" s="116">
        <v>14</v>
      </c>
      <c r="Q5" s="117">
        <v>15</v>
      </c>
      <c r="R5" s="117">
        <v>16</v>
      </c>
      <c r="S5" s="118">
        <v>17</v>
      </c>
      <c r="T5" s="116">
        <v>18</v>
      </c>
      <c r="U5" s="116">
        <v>19</v>
      </c>
    </row>
    <row r="6" spans="1:27" ht="18.75" customHeight="1">
      <c r="A6" s="119"/>
      <c r="Q6" s="121"/>
      <c r="R6" s="177"/>
      <c r="S6" s="121"/>
      <c r="T6" s="121"/>
      <c r="U6" s="121"/>
    </row>
    <row r="7" spans="1:27" ht="21.95" customHeight="1">
      <c r="A7" s="122">
        <v>301</v>
      </c>
      <c r="B7" s="122" t="s">
        <v>26</v>
      </c>
      <c r="C7" s="1">
        <v>30571997</v>
      </c>
      <c r="D7" s="122">
        <f>C7/S7*1000</f>
        <v>43685.077883534068</v>
      </c>
      <c r="E7" s="123">
        <f>D7/D$364</f>
        <v>1.4305886572555113</v>
      </c>
      <c r="F7" s="124">
        <f>($D$364-D7)*0.6</f>
        <v>-7889.1855877256849</v>
      </c>
      <c r="G7" s="124">
        <f t="shared" ref="G7" si="0">F7*S7/1000</f>
        <v>-5521065.0823013028</v>
      </c>
      <c r="H7" s="124">
        <f>IF(D7&lt;D$364*0.9,(D$364*0.9-D7)*0.35,0)</f>
        <v>0</v>
      </c>
      <c r="I7" s="125">
        <f t="shared" ref="I7" si="1">H7*S7/1000</f>
        <v>0</v>
      </c>
      <c r="J7" s="124">
        <f>H7+I$366</f>
        <v>-431.30403049593889</v>
      </c>
      <c r="K7" s="125">
        <f t="shared" ref="K7" si="2">J7*S7/1000</f>
        <v>-301838.20574988145</v>
      </c>
      <c r="L7" s="126">
        <f>+G7+K7</f>
        <v>-5822903.2880511843</v>
      </c>
      <c r="M7" s="126">
        <f>C7+L7</f>
        <v>24749093.711948816</v>
      </c>
      <c r="N7" s="126">
        <f>M7/S7*1000</f>
        <v>35364.58826531245</v>
      </c>
      <c r="O7" s="127">
        <f>N7/N$364</f>
        <v>1.1581112199398573</v>
      </c>
      <c r="P7" s="128">
        <v>-1378549.0722556496</v>
      </c>
      <c r="Q7" s="127">
        <f>(C7-T7)/T7</f>
        <v>0.16066013975606849</v>
      </c>
      <c r="R7" s="127">
        <f>(D7-U7)/U7</f>
        <v>0.15598815708936228</v>
      </c>
      <c r="S7" s="129">
        <v>699827</v>
      </c>
      <c r="T7" s="1">
        <v>26340180</v>
      </c>
      <c r="U7" s="1">
        <v>37790.246911809016</v>
      </c>
      <c r="Y7" s="13"/>
      <c r="Z7" s="13"/>
      <c r="AA7" s="12"/>
    </row>
    <row r="8" spans="1:27" ht="24.95" customHeight="1">
      <c r="A8" s="122">
        <v>1101</v>
      </c>
      <c r="B8" s="122" t="s">
        <v>27</v>
      </c>
      <c r="C8" s="1">
        <v>441003</v>
      </c>
      <c r="D8" s="122">
        <f t="shared" ref="D8:D71" si="3">C8/S8*1000</f>
        <v>29677.187079407806</v>
      </c>
      <c r="E8" s="123">
        <f t="shared" ref="E8:E71" si="4">D8/D$364</f>
        <v>0.97186154339107234</v>
      </c>
      <c r="F8" s="124">
        <f t="shared" ref="F8:F30" si="5">($D$364-D8)*0.6</f>
        <v>515.54889475007224</v>
      </c>
      <c r="G8" s="124">
        <f t="shared" ref="G8:G30" si="6">F8*S8/1000</f>
        <v>7661.0565759860738</v>
      </c>
      <c r="H8" s="124">
        <f t="shared" ref="H8:H30" si="7">IF(D8&lt;D$364*0.9,(D$364*0.9-D8)*0.35,0)</f>
        <v>0</v>
      </c>
      <c r="I8" s="125">
        <f t="shared" ref="I8:I30" si="8">H8*S8/1000</f>
        <v>0</v>
      </c>
      <c r="J8" s="124">
        <f t="shared" ref="J8:J30" si="9">H8+I$366</f>
        <v>-431.30403049593889</v>
      </c>
      <c r="K8" s="125">
        <f t="shared" ref="K8:K30" si="10">J8*S8/1000</f>
        <v>-6409.1778931696517</v>
      </c>
      <c r="L8" s="126">
        <f t="shared" ref="L8:L71" si="11">+G8+K8</f>
        <v>1251.878682816422</v>
      </c>
      <c r="M8" s="126">
        <f t="shared" ref="M8:M30" si="12">C8+L8</f>
        <v>442254.8786828164</v>
      </c>
      <c r="N8" s="126">
        <f t="shared" ref="N8:N30" si="13">M8/S8*1000</f>
        <v>29761.431943661941</v>
      </c>
      <c r="O8" s="127">
        <f t="shared" ref="O8:O71" si="14">N8/N$364</f>
        <v>0.97462037439408167</v>
      </c>
      <c r="P8" s="128">
        <v>2653.930330611719</v>
      </c>
      <c r="Q8" s="127">
        <f t="shared" ref="Q8:Q71" si="15">(C8-T8)/T8</f>
        <v>5.7031367971448366E-2</v>
      </c>
      <c r="R8" s="127">
        <f t="shared" ref="R8:R71" si="16">(D8-U8)/U8</f>
        <v>5.1838683593122957E-2</v>
      </c>
      <c r="S8" s="129">
        <v>14860</v>
      </c>
      <c r="T8" s="1">
        <v>417209</v>
      </c>
      <c r="U8" s="1">
        <v>28214.580374653411</v>
      </c>
      <c r="Y8" s="12"/>
      <c r="Z8" s="12"/>
      <c r="AA8" s="12"/>
    </row>
    <row r="9" spans="1:27">
      <c r="A9" s="122">
        <v>1103</v>
      </c>
      <c r="B9" s="122" t="s">
        <v>28</v>
      </c>
      <c r="C9" s="1">
        <v>5427563</v>
      </c>
      <c r="D9" s="122">
        <f t="shared" si="3"/>
        <v>37509.333167471785</v>
      </c>
      <c r="E9" s="123">
        <f t="shared" si="4"/>
        <v>1.2283468216232469</v>
      </c>
      <c r="F9" s="124">
        <f t="shared" si="5"/>
        <v>-4183.7387580883151</v>
      </c>
      <c r="G9" s="124">
        <f t="shared" si="6"/>
        <v>-605382.81455662113</v>
      </c>
      <c r="H9" s="124">
        <f t="shared" si="7"/>
        <v>0</v>
      </c>
      <c r="I9" s="125">
        <f t="shared" si="8"/>
        <v>0</v>
      </c>
      <c r="J9" s="124">
        <f t="shared" si="9"/>
        <v>-431.30403049593889</v>
      </c>
      <c r="K9" s="125">
        <f t="shared" si="10"/>
        <v>-62409.26190873186</v>
      </c>
      <c r="L9" s="126">
        <f t="shared" si="11"/>
        <v>-667792.07646535302</v>
      </c>
      <c r="M9" s="126">
        <f t="shared" si="12"/>
        <v>4759770.9235346466</v>
      </c>
      <c r="N9" s="126">
        <f t="shared" si="13"/>
        <v>32894.290378887534</v>
      </c>
      <c r="O9" s="127">
        <f t="shared" si="14"/>
        <v>1.0772144856869514</v>
      </c>
      <c r="P9" s="128">
        <v>-142936.71261714771</v>
      </c>
      <c r="Q9" s="130">
        <f t="shared" si="15"/>
        <v>0.11567487011351898</v>
      </c>
      <c r="R9" s="130">
        <f t="shared" si="16"/>
        <v>0.11141877623379168</v>
      </c>
      <c r="S9" s="129">
        <v>144699</v>
      </c>
      <c r="T9" s="1">
        <v>4864825</v>
      </c>
      <c r="U9" s="1">
        <v>33749.054784352084</v>
      </c>
      <c r="V9" s="13"/>
      <c r="W9" s="64"/>
      <c r="X9" s="1"/>
      <c r="Y9" s="13"/>
      <c r="Z9" s="13"/>
      <c r="AA9" s="12"/>
    </row>
    <row r="10" spans="1:27">
      <c r="A10" s="122">
        <v>1106</v>
      </c>
      <c r="B10" s="122" t="s">
        <v>29</v>
      </c>
      <c r="C10" s="1">
        <v>1086298</v>
      </c>
      <c r="D10" s="122">
        <f>C10/S10*1000</f>
        <v>29011.270163444078</v>
      </c>
      <c r="E10" s="123">
        <f t="shared" si="4"/>
        <v>0.95005425282855838</v>
      </c>
      <c r="F10" s="124">
        <f t="shared" si="5"/>
        <v>915.09904432830876</v>
      </c>
      <c r="G10" s="124">
        <f t="shared" si="6"/>
        <v>34264.968615829195</v>
      </c>
      <c r="H10" s="124">
        <f t="shared" si="7"/>
        <v>0</v>
      </c>
      <c r="I10" s="125">
        <f t="shared" si="8"/>
        <v>0</v>
      </c>
      <c r="J10" s="124">
        <f t="shared" si="9"/>
        <v>-431.30403049593889</v>
      </c>
      <c r="K10" s="125">
        <f t="shared" si="10"/>
        <v>-16149.748117889934</v>
      </c>
      <c r="L10" s="126">
        <f t="shared" si="11"/>
        <v>18115.220497939263</v>
      </c>
      <c r="M10" s="126">
        <f t="shared" si="12"/>
        <v>1104413.2204979393</v>
      </c>
      <c r="N10" s="126">
        <f t="shared" si="13"/>
        <v>29495.065177276447</v>
      </c>
      <c r="O10" s="127">
        <f t="shared" si="14"/>
        <v>0.96589745816907602</v>
      </c>
      <c r="P10" s="128">
        <v>6104.5785262063109</v>
      </c>
      <c r="Q10" s="130">
        <f t="shared" si="15"/>
        <v>7.7676587301587302E-2</v>
      </c>
      <c r="R10" s="130">
        <f t="shared" si="16"/>
        <v>7.4194083641094546E-2</v>
      </c>
      <c r="S10" s="129">
        <v>37444</v>
      </c>
      <c r="T10" s="1">
        <v>1008000</v>
      </c>
      <c r="U10" s="1">
        <v>27007.475283337353</v>
      </c>
      <c r="V10" s="13"/>
      <c r="W10" s="9"/>
      <c r="X10" s="1"/>
      <c r="Y10" s="13"/>
      <c r="Z10" s="12"/>
      <c r="AA10" s="12"/>
    </row>
    <row r="11" spans="1:27">
      <c r="A11" s="122">
        <v>1108</v>
      </c>
      <c r="B11" s="122" t="s">
        <v>30</v>
      </c>
      <c r="C11" s="1">
        <v>2437554</v>
      </c>
      <c r="D11" s="122">
        <f t="shared" si="3"/>
        <v>29980.370210934136</v>
      </c>
      <c r="E11" s="123">
        <f t="shared" si="4"/>
        <v>0.98179011328372801</v>
      </c>
      <c r="F11" s="124">
        <f t="shared" si="5"/>
        <v>333.63901583427429</v>
      </c>
      <c r="G11" s="124">
        <f t="shared" si="6"/>
        <v>27126.520182405668</v>
      </c>
      <c r="H11" s="124">
        <f t="shared" si="7"/>
        <v>0</v>
      </c>
      <c r="I11" s="125">
        <f t="shared" si="8"/>
        <v>0</v>
      </c>
      <c r="J11" s="124">
        <f t="shared" si="9"/>
        <v>-431.30403049593889</v>
      </c>
      <c r="K11" s="125">
        <f t="shared" si="10"/>
        <v>-35067.174199472305</v>
      </c>
      <c r="L11" s="126">
        <f t="shared" si="11"/>
        <v>-7940.6540170666376</v>
      </c>
      <c r="M11" s="126">
        <f t="shared" si="12"/>
        <v>2429613.3459829334</v>
      </c>
      <c r="N11" s="126">
        <f t="shared" si="13"/>
        <v>29882.705196272473</v>
      </c>
      <c r="O11" s="127">
        <f t="shared" si="14"/>
        <v>0.97859180235114396</v>
      </c>
      <c r="P11" s="128">
        <v>8764.3573035252884</v>
      </c>
      <c r="Q11" s="130">
        <f t="shared" si="15"/>
        <v>9.3734688053585757E-2</v>
      </c>
      <c r="R11" s="130">
        <f t="shared" si="16"/>
        <v>8.2233019542598484E-2</v>
      </c>
      <c r="S11" s="129">
        <v>81305</v>
      </c>
      <c r="T11" s="1">
        <v>2228652</v>
      </c>
      <c r="U11" s="1">
        <v>27702.324425108764</v>
      </c>
      <c r="V11" s="13"/>
      <c r="W11" s="9"/>
      <c r="X11" s="1"/>
      <c r="Y11" s="13"/>
      <c r="Z11" s="13"/>
      <c r="AA11" s="12"/>
    </row>
    <row r="12" spans="1:27">
      <c r="A12" s="122">
        <v>1111</v>
      </c>
      <c r="B12" s="122" t="s">
        <v>31</v>
      </c>
      <c r="C12" s="1">
        <v>77530</v>
      </c>
      <c r="D12" s="122">
        <f t="shared" si="3"/>
        <v>23629.990856446206</v>
      </c>
      <c r="E12" s="123">
        <f t="shared" si="4"/>
        <v>0.77382938358054776</v>
      </c>
      <c r="F12" s="124">
        <f t="shared" si="5"/>
        <v>4143.8666285270319</v>
      </c>
      <c r="G12" s="124">
        <f t="shared" si="6"/>
        <v>13596.026408197193</v>
      </c>
      <c r="H12" s="124">
        <f t="shared" si="7"/>
        <v>1348.480300001075</v>
      </c>
      <c r="I12" s="125">
        <f t="shared" si="8"/>
        <v>4424.3638643035274</v>
      </c>
      <c r="J12" s="124">
        <f t="shared" si="9"/>
        <v>917.17626950513613</v>
      </c>
      <c r="K12" s="125">
        <f t="shared" si="10"/>
        <v>3009.2553402463514</v>
      </c>
      <c r="L12" s="126">
        <f t="shared" si="11"/>
        <v>16605.281748443544</v>
      </c>
      <c r="M12" s="126">
        <f t="shared" si="12"/>
        <v>94135.281748443551</v>
      </c>
      <c r="N12" s="126">
        <f t="shared" si="13"/>
        <v>28691.033754478376</v>
      </c>
      <c r="O12" s="127">
        <f t="shared" si="14"/>
        <v>0.93956722621668021</v>
      </c>
      <c r="P12" s="128">
        <v>3664.5099942494653</v>
      </c>
      <c r="Q12" s="130">
        <f t="shared" si="15"/>
        <v>2.5230752955489145E-2</v>
      </c>
      <c r="R12" s="130">
        <f t="shared" si="16"/>
        <v>1.7731350922288502E-2</v>
      </c>
      <c r="S12" s="129">
        <v>3281</v>
      </c>
      <c r="T12" s="1">
        <v>75622</v>
      </c>
      <c r="U12" s="1">
        <v>23218.299048203866</v>
      </c>
      <c r="V12" s="12"/>
      <c r="W12" s="10"/>
      <c r="X12" s="1"/>
      <c r="Y12" s="13"/>
      <c r="Z12" s="13"/>
      <c r="AA12" s="12"/>
    </row>
    <row r="13" spans="1:27">
      <c r="A13" s="122">
        <v>1112</v>
      </c>
      <c r="B13" s="122" t="s">
        <v>32</v>
      </c>
      <c r="C13" s="1">
        <v>79838</v>
      </c>
      <c r="D13" s="122">
        <f t="shared" si="3"/>
        <v>25122.089364380114</v>
      </c>
      <c r="E13" s="123">
        <f t="shared" si="4"/>
        <v>0.82269227462652417</v>
      </c>
      <c r="F13" s="124">
        <f t="shared" si="5"/>
        <v>3248.6075237666873</v>
      </c>
      <c r="G13" s="124">
        <f t="shared" si="6"/>
        <v>10324.074710530533</v>
      </c>
      <c r="H13" s="124">
        <f t="shared" si="7"/>
        <v>826.24582222420713</v>
      </c>
      <c r="I13" s="125">
        <f t="shared" si="8"/>
        <v>2625.8092230285301</v>
      </c>
      <c r="J13" s="124">
        <f t="shared" si="9"/>
        <v>394.94179172826824</v>
      </c>
      <c r="K13" s="125">
        <f t="shared" si="10"/>
        <v>1255.1250141124365</v>
      </c>
      <c r="L13" s="126">
        <f t="shared" si="11"/>
        <v>11579.199724642969</v>
      </c>
      <c r="M13" s="126">
        <f t="shared" si="12"/>
        <v>91417.199724642967</v>
      </c>
      <c r="N13" s="126">
        <f t="shared" si="13"/>
        <v>28765.638679875068</v>
      </c>
      <c r="O13" s="127">
        <f t="shared" si="14"/>
        <v>0.94201037076897887</v>
      </c>
      <c r="P13" s="128">
        <v>2703.155443988051</v>
      </c>
      <c r="Q13" s="130">
        <f t="shared" si="15"/>
        <v>0.11585067576066752</v>
      </c>
      <c r="R13" s="130">
        <f t="shared" si="16"/>
        <v>0.11444620669111361</v>
      </c>
      <c r="S13" s="129">
        <v>3178</v>
      </c>
      <c r="T13" s="1">
        <v>71549</v>
      </c>
      <c r="U13" s="1">
        <v>22542.218021424069</v>
      </c>
      <c r="V13" s="12"/>
      <c r="W13" s="10"/>
      <c r="X13" s="1"/>
      <c r="Y13" s="13"/>
      <c r="Z13" s="13"/>
      <c r="AA13" s="12"/>
    </row>
    <row r="14" spans="1:27">
      <c r="A14" s="122">
        <v>1114</v>
      </c>
      <c r="B14" s="122" t="s">
        <v>33</v>
      </c>
      <c r="C14" s="1">
        <v>80598</v>
      </c>
      <c r="D14" s="122">
        <f t="shared" si="3"/>
        <v>28898.529939046253</v>
      </c>
      <c r="E14" s="123">
        <f t="shared" si="4"/>
        <v>0.94636226247272204</v>
      </c>
      <c r="F14" s="124">
        <f t="shared" si="5"/>
        <v>982.7431789670037</v>
      </c>
      <c r="G14" s="124">
        <f t="shared" si="6"/>
        <v>2740.8707261389732</v>
      </c>
      <c r="H14" s="124">
        <f t="shared" si="7"/>
        <v>0</v>
      </c>
      <c r="I14" s="125">
        <f t="shared" si="8"/>
        <v>0</v>
      </c>
      <c r="J14" s="124">
        <f t="shared" si="9"/>
        <v>-431.30403049593889</v>
      </c>
      <c r="K14" s="125">
        <f t="shared" si="10"/>
        <v>-1202.9069410531736</v>
      </c>
      <c r="L14" s="126">
        <f t="shared" si="11"/>
        <v>1537.9637850857996</v>
      </c>
      <c r="M14" s="126">
        <f t="shared" si="12"/>
        <v>82135.963785085798</v>
      </c>
      <c r="N14" s="126">
        <f t="shared" si="13"/>
        <v>29449.969087517318</v>
      </c>
      <c r="O14" s="127">
        <f t="shared" si="14"/>
        <v>0.96442066202674148</v>
      </c>
      <c r="P14" s="128">
        <v>-105.71673673781015</v>
      </c>
      <c r="Q14" s="130">
        <f t="shared" si="15"/>
        <v>0.19645507986461611</v>
      </c>
      <c r="R14" s="130">
        <f t="shared" si="16"/>
        <v>0.19731306127721179</v>
      </c>
      <c r="S14" s="129">
        <v>2789</v>
      </c>
      <c r="T14" s="1">
        <v>67364</v>
      </c>
      <c r="U14" s="1">
        <v>24136.151916875671</v>
      </c>
      <c r="V14" s="12"/>
      <c r="W14" s="10"/>
      <c r="X14" s="1"/>
      <c r="Y14" s="13"/>
      <c r="Z14" s="13"/>
      <c r="AA14" s="12"/>
    </row>
    <row r="15" spans="1:27">
      <c r="A15" s="122">
        <v>1119</v>
      </c>
      <c r="B15" s="122" t="s">
        <v>34</v>
      </c>
      <c r="C15" s="1">
        <v>477941</v>
      </c>
      <c r="D15" s="122">
        <f t="shared" si="3"/>
        <v>24768.915837479271</v>
      </c>
      <c r="E15" s="123">
        <f t="shared" si="4"/>
        <v>0.81112663102221905</v>
      </c>
      <c r="F15" s="124">
        <f t="shared" si="5"/>
        <v>3460.5116399071926</v>
      </c>
      <c r="G15" s="124">
        <f t="shared" si="6"/>
        <v>66774.03260364919</v>
      </c>
      <c r="H15" s="124">
        <f t="shared" si="7"/>
        <v>949.85655663950195</v>
      </c>
      <c r="I15" s="125">
        <f t="shared" si="8"/>
        <v>18328.432116915828</v>
      </c>
      <c r="J15" s="124">
        <f t="shared" si="9"/>
        <v>518.552526143563</v>
      </c>
      <c r="K15" s="125">
        <f t="shared" si="10"/>
        <v>10005.989544466192</v>
      </c>
      <c r="L15" s="126">
        <f t="shared" si="11"/>
        <v>76780.022148115386</v>
      </c>
      <c r="M15" s="126">
        <f t="shared" si="12"/>
        <v>554721.02214811533</v>
      </c>
      <c r="N15" s="126">
        <f t="shared" si="13"/>
        <v>28747.980003530025</v>
      </c>
      <c r="O15" s="127">
        <f t="shared" si="14"/>
        <v>0.94143208858876359</v>
      </c>
      <c r="P15" s="128">
        <v>15748.08399848752</v>
      </c>
      <c r="Q15" s="130">
        <f t="shared" si="15"/>
        <v>8.7445507249014801E-2</v>
      </c>
      <c r="R15" s="130">
        <f t="shared" si="16"/>
        <v>7.7526850051884602E-2</v>
      </c>
      <c r="S15" s="129">
        <v>19296</v>
      </c>
      <c r="T15" s="1">
        <v>439508</v>
      </c>
      <c r="U15" s="1">
        <v>22986.820083682007</v>
      </c>
      <c r="V15" s="12"/>
      <c r="W15" s="10"/>
      <c r="X15" s="1"/>
      <c r="Y15" s="13"/>
      <c r="Z15" s="13"/>
      <c r="AA15" s="12"/>
    </row>
    <row r="16" spans="1:27">
      <c r="A16" s="122">
        <v>1120</v>
      </c>
      <c r="B16" s="122" t="s">
        <v>35</v>
      </c>
      <c r="C16" s="1">
        <v>562629</v>
      </c>
      <c r="D16" s="122">
        <f t="shared" si="3"/>
        <v>27904.03213807469</v>
      </c>
      <c r="E16" s="123">
        <f t="shared" si="4"/>
        <v>0.91379468235924521</v>
      </c>
      <c r="F16" s="124">
        <f t="shared" si="5"/>
        <v>1579.4418595499417</v>
      </c>
      <c r="G16" s="124">
        <f t="shared" si="6"/>
        <v>31846.286214105476</v>
      </c>
      <c r="H16" s="124">
        <f t="shared" si="7"/>
        <v>0</v>
      </c>
      <c r="I16" s="125">
        <f t="shared" si="8"/>
        <v>0</v>
      </c>
      <c r="J16" s="124">
        <f t="shared" si="9"/>
        <v>-431.30403049593889</v>
      </c>
      <c r="K16" s="125">
        <f t="shared" si="10"/>
        <v>-8696.3831668896146</v>
      </c>
      <c r="L16" s="126">
        <f t="shared" si="11"/>
        <v>23149.903047215863</v>
      </c>
      <c r="M16" s="126">
        <f t="shared" si="12"/>
        <v>585778.90304721589</v>
      </c>
      <c r="N16" s="126">
        <f t="shared" si="13"/>
        <v>29052.169967128695</v>
      </c>
      <c r="O16" s="127">
        <f t="shared" si="14"/>
        <v>0.95139362998135091</v>
      </c>
      <c r="P16" s="128">
        <v>4627.5642298872372</v>
      </c>
      <c r="Q16" s="130">
        <f t="shared" si="15"/>
        <v>9.6330230537049408E-2</v>
      </c>
      <c r="R16" s="130">
        <f t="shared" si="16"/>
        <v>7.9202619436559901E-2</v>
      </c>
      <c r="S16" s="129">
        <v>20163</v>
      </c>
      <c r="T16" s="1">
        <v>513193</v>
      </c>
      <c r="U16" s="1">
        <v>25856.156791616282</v>
      </c>
      <c r="V16" s="12"/>
      <c r="W16" s="10"/>
      <c r="X16" s="1"/>
      <c r="Y16" s="13"/>
      <c r="Z16" s="13"/>
      <c r="AA16" s="12"/>
    </row>
    <row r="17" spans="1:27">
      <c r="A17" s="122">
        <v>1121</v>
      </c>
      <c r="B17" s="122" t="s">
        <v>36</v>
      </c>
      <c r="C17" s="1">
        <v>582026</v>
      </c>
      <c r="D17" s="122">
        <f t="shared" si="3"/>
        <v>30074.200382369658</v>
      </c>
      <c r="E17" s="123">
        <f t="shared" si="4"/>
        <v>0.9848628416721692</v>
      </c>
      <c r="F17" s="124">
        <f t="shared" si="5"/>
        <v>277.34091297296106</v>
      </c>
      <c r="G17" s="124">
        <f t="shared" si="6"/>
        <v>5367.3786887657161</v>
      </c>
      <c r="H17" s="124">
        <f t="shared" si="7"/>
        <v>0</v>
      </c>
      <c r="I17" s="125">
        <f t="shared" si="8"/>
        <v>0</v>
      </c>
      <c r="J17" s="124">
        <f t="shared" si="9"/>
        <v>-431.30403049593889</v>
      </c>
      <c r="K17" s="125">
        <f t="shared" si="10"/>
        <v>-8347.0269021879049</v>
      </c>
      <c r="L17" s="126">
        <f t="shared" si="11"/>
        <v>-2979.6482134221887</v>
      </c>
      <c r="M17" s="126">
        <f t="shared" si="12"/>
        <v>579046.35178657784</v>
      </c>
      <c r="N17" s="126">
        <f t="shared" si="13"/>
        <v>29920.237264846684</v>
      </c>
      <c r="O17" s="127">
        <f t="shared" si="14"/>
        <v>0.97982089370652048</v>
      </c>
      <c r="P17" s="128">
        <v>2696.9190368996733</v>
      </c>
      <c r="Q17" s="130">
        <f t="shared" si="15"/>
        <v>0.10278773042402378</v>
      </c>
      <c r="R17" s="130">
        <f t="shared" si="16"/>
        <v>8.8712983903343048E-2</v>
      </c>
      <c r="S17" s="129">
        <v>19353</v>
      </c>
      <c r="T17" s="1">
        <v>527777</v>
      </c>
      <c r="U17" s="1">
        <v>27623.626086046268</v>
      </c>
      <c r="V17" s="12"/>
      <c r="W17" s="10"/>
      <c r="X17" s="1"/>
      <c r="Y17" s="13"/>
      <c r="Z17" s="13"/>
      <c r="AA17" s="12"/>
    </row>
    <row r="18" spans="1:27">
      <c r="A18" s="122">
        <v>1122</v>
      </c>
      <c r="B18" s="122" t="s">
        <v>37</v>
      </c>
      <c r="C18" s="1">
        <v>308606</v>
      </c>
      <c r="D18" s="122">
        <f t="shared" si="3"/>
        <v>25439.452641991593</v>
      </c>
      <c r="E18" s="123">
        <f t="shared" si="4"/>
        <v>0.83308521260847845</v>
      </c>
      <c r="F18" s="124">
        <f t="shared" si="5"/>
        <v>3058.1895571997998</v>
      </c>
      <c r="G18" s="124">
        <f t="shared" si="6"/>
        <v>37098.897518390768</v>
      </c>
      <c r="H18" s="124">
        <f t="shared" si="7"/>
        <v>715.16867506018946</v>
      </c>
      <c r="I18" s="125">
        <f t="shared" si="8"/>
        <v>8675.7111971551585</v>
      </c>
      <c r="J18" s="124">
        <f t="shared" si="9"/>
        <v>283.86464456425057</v>
      </c>
      <c r="K18" s="125">
        <f t="shared" si="10"/>
        <v>3443.5620032089237</v>
      </c>
      <c r="L18" s="126">
        <f t="shared" si="11"/>
        <v>40542.459521599689</v>
      </c>
      <c r="M18" s="126">
        <f t="shared" si="12"/>
        <v>349148.4595215997</v>
      </c>
      <c r="N18" s="126">
        <f t="shared" si="13"/>
        <v>28781.506843755644</v>
      </c>
      <c r="O18" s="127">
        <f t="shared" si="14"/>
        <v>0.94253001766807665</v>
      </c>
      <c r="P18" s="128">
        <v>9423.5723225358633</v>
      </c>
      <c r="Q18" s="130">
        <f t="shared" si="15"/>
        <v>5.4273894075888479E-2</v>
      </c>
      <c r="R18" s="130">
        <f t="shared" si="16"/>
        <v>4.845109703499452E-2</v>
      </c>
      <c r="S18" s="129">
        <v>12131</v>
      </c>
      <c r="T18" s="1">
        <v>292719</v>
      </c>
      <c r="U18" s="1">
        <v>24263.842838196288</v>
      </c>
      <c r="V18" s="12"/>
      <c r="W18" s="10"/>
      <c r="X18" s="1"/>
      <c r="Y18" s="13"/>
      <c r="Z18" s="13"/>
      <c r="AA18" s="12"/>
    </row>
    <row r="19" spans="1:27">
      <c r="A19" s="122">
        <v>1124</v>
      </c>
      <c r="B19" s="122" t="s">
        <v>38</v>
      </c>
      <c r="C19" s="1">
        <v>1036327</v>
      </c>
      <c r="D19" s="122">
        <f t="shared" si="3"/>
        <v>37591.664248403948</v>
      </c>
      <c r="E19" s="123">
        <f t="shared" si="4"/>
        <v>1.2310429805000869</v>
      </c>
      <c r="F19" s="124">
        <f t="shared" si="5"/>
        <v>-4233.1374066476128</v>
      </c>
      <c r="G19" s="124">
        <f t="shared" si="6"/>
        <v>-116699.13202646139</v>
      </c>
      <c r="H19" s="124">
        <f t="shared" si="7"/>
        <v>0</v>
      </c>
      <c r="I19" s="125">
        <f t="shared" si="8"/>
        <v>0</v>
      </c>
      <c r="J19" s="124">
        <f t="shared" si="9"/>
        <v>-431.30403049593889</v>
      </c>
      <c r="K19" s="125">
        <f t="shared" si="10"/>
        <v>-11890.189512712042</v>
      </c>
      <c r="L19" s="126">
        <f t="shared" si="11"/>
        <v>-128589.32153917343</v>
      </c>
      <c r="M19" s="126">
        <f t="shared" si="12"/>
        <v>907737.67846082663</v>
      </c>
      <c r="N19" s="126">
        <f t="shared" si="13"/>
        <v>32927.222811260399</v>
      </c>
      <c r="O19" s="127">
        <f t="shared" si="14"/>
        <v>1.0782929492376876</v>
      </c>
      <c r="P19" s="128">
        <v>-23059.791752738645</v>
      </c>
      <c r="Q19" s="130">
        <f t="shared" si="15"/>
        <v>9.8094834437086095E-2</v>
      </c>
      <c r="R19" s="130">
        <f t="shared" si="16"/>
        <v>9.3673457238068469E-2</v>
      </c>
      <c r="S19" s="129">
        <v>27568</v>
      </c>
      <c r="T19" s="1">
        <v>943750</v>
      </c>
      <c r="U19" s="1">
        <v>34371.927013147833</v>
      </c>
      <c r="V19" s="12"/>
      <c r="W19" s="10"/>
      <c r="X19" s="1"/>
      <c r="Y19" s="13"/>
      <c r="Z19" s="13"/>
      <c r="AA19" s="12"/>
    </row>
    <row r="20" spans="1:27">
      <c r="A20" s="122">
        <v>1127</v>
      </c>
      <c r="B20" s="122" t="s">
        <v>39</v>
      </c>
      <c r="C20" s="1">
        <v>370539</v>
      </c>
      <c r="D20" s="122">
        <f t="shared" si="3"/>
        <v>32350.183342063909</v>
      </c>
      <c r="E20" s="123">
        <f t="shared" si="4"/>
        <v>1.0593961964008942</v>
      </c>
      <c r="F20" s="124">
        <f t="shared" si="5"/>
        <v>-1088.2488628435894</v>
      </c>
      <c r="G20" s="124">
        <f t="shared" si="6"/>
        <v>-12464.802475010474</v>
      </c>
      <c r="H20" s="124">
        <f t="shared" si="7"/>
        <v>0</v>
      </c>
      <c r="I20" s="125">
        <f t="shared" si="8"/>
        <v>0</v>
      </c>
      <c r="J20" s="124">
        <f t="shared" si="9"/>
        <v>-431.30403049593889</v>
      </c>
      <c r="K20" s="125">
        <f t="shared" si="10"/>
        <v>-4940.1563653004841</v>
      </c>
      <c r="L20" s="126">
        <f t="shared" si="11"/>
        <v>-17404.958840310959</v>
      </c>
      <c r="M20" s="126">
        <f t="shared" si="12"/>
        <v>353134.04115968902</v>
      </c>
      <c r="N20" s="126">
        <f t="shared" si="13"/>
        <v>30830.630448724376</v>
      </c>
      <c r="O20" s="127">
        <f t="shared" si="14"/>
        <v>1.0096342355980101</v>
      </c>
      <c r="P20" s="128">
        <v>-2940.8468636052039</v>
      </c>
      <c r="Q20" s="130">
        <f t="shared" si="15"/>
        <v>6.7888052152410922E-2</v>
      </c>
      <c r="R20" s="130">
        <f t="shared" si="16"/>
        <v>5.4928698280472317E-2</v>
      </c>
      <c r="S20" s="129">
        <v>11454</v>
      </c>
      <c r="T20" s="1">
        <v>346983</v>
      </c>
      <c r="U20" s="1">
        <v>30665.753424657534</v>
      </c>
      <c r="V20" s="12"/>
      <c r="W20" s="10"/>
      <c r="X20" s="1"/>
      <c r="Y20" s="13"/>
      <c r="Z20" s="13"/>
      <c r="AA20" s="12"/>
    </row>
    <row r="21" spans="1:27">
      <c r="A21" s="122">
        <v>1130</v>
      </c>
      <c r="B21" s="122" t="s">
        <v>40</v>
      </c>
      <c r="C21" s="1">
        <v>349004</v>
      </c>
      <c r="D21" s="122">
        <f t="shared" si="3"/>
        <v>26304.19053361471</v>
      </c>
      <c r="E21" s="123">
        <f t="shared" si="4"/>
        <v>0.86140344572581862</v>
      </c>
      <c r="F21" s="124">
        <f t="shared" si="5"/>
        <v>2539.3468222259294</v>
      </c>
      <c r="G21" s="124">
        <f t="shared" si="6"/>
        <v>33692.053637293626</v>
      </c>
      <c r="H21" s="124">
        <f t="shared" si="7"/>
        <v>412.51041299209845</v>
      </c>
      <c r="I21" s="125">
        <f t="shared" si="8"/>
        <v>5473.1881595791629</v>
      </c>
      <c r="J21" s="124">
        <f t="shared" si="9"/>
        <v>-18.793617503840437</v>
      </c>
      <c r="K21" s="125">
        <f t="shared" si="10"/>
        <v>-249.3537170409549</v>
      </c>
      <c r="L21" s="126">
        <f t="shared" si="11"/>
        <v>33442.699920252671</v>
      </c>
      <c r="M21" s="126">
        <f t="shared" si="12"/>
        <v>382446.69992025266</v>
      </c>
      <c r="N21" s="126">
        <f t="shared" si="13"/>
        <v>28824.743738336798</v>
      </c>
      <c r="O21" s="127">
        <f t="shared" si="14"/>
        <v>0.94394592932394361</v>
      </c>
      <c r="P21" s="128">
        <v>6491.7118725089458</v>
      </c>
      <c r="Q21" s="130">
        <f t="shared" si="15"/>
        <v>8.5403818462849446E-2</v>
      </c>
      <c r="R21" s="131">
        <f t="shared" si="16"/>
        <v>6.9206203445089057E-2</v>
      </c>
      <c r="S21" s="129">
        <v>13268</v>
      </c>
      <c r="T21" s="1">
        <v>321543</v>
      </c>
      <c r="U21" s="1">
        <v>24601.606732976281</v>
      </c>
      <c r="V21" s="13"/>
      <c r="W21" s="1"/>
      <c r="X21" s="1"/>
      <c r="Y21" s="13"/>
      <c r="Z21" s="13"/>
      <c r="AA21" s="12"/>
    </row>
    <row r="22" spans="1:27">
      <c r="A22" s="122">
        <v>1133</v>
      </c>
      <c r="B22" s="122" t="s">
        <v>41</v>
      </c>
      <c r="C22" s="1">
        <v>90614</v>
      </c>
      <c r="D22" s="122">
        <f t="shared" si="3"/>
        <v>35759.273875295978</v>
      </c>
      <c r="E22" s="123">
        <f t="shared" si="4"/>
        <v>1.1710362914786965</v>
      </c>
      <c r="F22" s="124">
        <f t="shared" si="5"/>
        <v>-3133.7031827828309</v>
      </c>
      <c r="G22" s="124">
        <f t="shared" si="6"/>
        <v>-7940.8038651716934</v>
      </c>
      <c r="H22" s="124">
        <f t="shared" si="7"/>
        <v>0</v>
      </c>
      <c r="I22" s="125">
        <f t="shared" si="8"/>
        <v>0</v>
      </c>
      <c r="J22" s="124">
        <f t="shared" si="9"/>
        <v>-431.30403049593889</v>
      </c>
      <c r="K22" s="125">
        <f t="shared" si="10"/>
        <v>-1092.9244132767092</v>
      </c>
      <c r="L22" s="126">
        <f t="shared" si="11"/>
        <v>-9033.7282784484032</v>
      </c>
      <c r="M22" s="126">
        <f t="shared" si="12"/>
        <v>81580.271721551602</v>
      </c>
      <c r="N22" s="126">
        <f t="shared" si="13"/>
        <v>32194.266662017206</v>
      </c>
      <c r="O22" s="127">
        <f t="shared" si="14"/>
        <v>1.0542902736291311</v>
      </c>
      <c r="P22" s="128">
        <v>445.28755435868152</v>
      </c>
      <c r="Q22" s="130">
        <f t="shared" si="15"/>
        <v>4.4577910475290208E-2</v>
      </c>
      <c r="R22" s="131">
        <f t="shared" si="16"/>
        <v>6.3540256127170194E-2</v>
      </c>
      <c r="S22" s="129">
        <v>2534</v>
      </c>
      <c r="T22" s="1">
        <v>86747</v>
      </c>
      <c r="U22" s="1">
        <v>33622.86821705426</v>
      </c>
      <c r="V22" s="13"/>
      <c r="W22" s="1"/>
      <c r="X22" s="1"/>
      <c r="Y22" s="13"/>
      <c r="Z22" s="13"/>
      <c r="AA22" s="12"/>
    </row>
    <row r="23" spans="1:27">
      <c r="A23" s="122">
        <v>1134</v>
      </c>
      <c r="B23" s="122" t="s">
        <v>42</v>
      </c>
      <c r="C23" s="1">
        <v>140477</v>
      </c>
      <c r="D23" s="122">
        <f t="shared" si="3"/>
        <v>37123.942917547567</v>
      </c>
      <c r="E23" s="123">
        <f t="shared" si="4"/>
        <v>1.2157261523496719</v>
      </c>
      <c r="F23" s="124">
        <f t="shared" si="5"/>
        <v>-3952.5046081337841</v>
      </c>
      <c r="G23" s="124">
        <f t="shared" si="6"/>
        <v>-14956.27743717824</v>
      </c>
      <c r="H23" s="124">
        <f t="shared" si="7"/>
        <v>0</v>
      </c>
      <c r="I23" s="125">
        <f t="shared" si="8"/>
        <v>0</v>
      </c>
      <c r="J23" s="124">
        <f t="shared" si="9"/>
        <v>-431.30403049593889</v>
      </c>
      <c r="K23" s="125">
        <f t="shared" si="10"/>
        <v>-1632.0544513966327</v>
      </c>
      <c r="L23" s="126">
        <f t="shared" si="11"/>
        <v>-16588.331888574874</v>
      </c>
      <c r="M23" s="126">
        <f t="shared" si="12"/>
        <v>123888.66811142513</v>
      </c>
      <c r="N23" s="126">
        <f t="shared" si="13"/>
        <v>32740.134278917842</v>
      </c>
      <c r="O23" s="127">
        <f t="shared" si="14"/>
        <v>1.0721662179775213</v>
      </c>
      <c r="P23" s="128">
        <v>3313.3449509444763</v>
      </c>
      <c r="Q23" s="130">
        <f t="shared" si="15"/>
        <v>1.7986158918801405E-2</v>
      </c>
      <c r="R23" s="130">
        <f t="shared" si="16"/>
        <v>2.4711754577620083E-2</v>
      </c>
      <c r="S23" s="129">
        <v>3784</v>
      </c>
      <c r="T23" s="1">
        <v>137995</v>
      </c>
      <c r="U23" s="1">
        <v>36228.668941979522</v>
      </c>
      <c r="V23" s="12"/>
      <c r="W23" s="10"/>
      <c r="Y23" s="13"/>
      <c r="Z23" s="13"/>
      <c r="AA23" s="12"/>
    </row>
    <row r="24" spans="1:27">
      <c r="A24" s="122">
        <v>1135</v>
      </c>
      <c r="B24" s="122" t="s">
        <v>43</v>
      </c>
      <c r="C24" s="1">
        <v>131567</v>
      </c>
      <c r="D24" s="122">
        <f t="shared" si="3"/>
        <v>29075.580110497238</v>
      </c>
      <c r="E24" s="123">
        <f t="shared" si="4"/>
        <v>0.95216025985109887</v>
      </c>
      <c r="F24" s="124">
        <f t="shared" si="5"/>
        <v>876.51307609641299</v>
      </c>
      <c r="G24" s="124">
        <f t="shared" si="6"/>
        <v>3966.2216693362689</v>
      </c>
      <c r="H24" s="124">
        <f t="shared" si="7"/>
        <v>0</v>
      </c>
      <c r="I24" s="125">
        <f t="shared" si="8"/>
        <v>0</v>
      </c>
      <c r="J24" s="124">
        <f t="shared" si="9"/>
        <v>-431.30403049593889</v>
      </c>
      <c r="K24" s="125">
        <f t="shared" si="10"/>
        <v>-1951.6507379941236</v>
      </c>
      <c r="L24" s="126">
        <f t="shared" si="11"/>
        <v>2014.5709313421453</v>
      </c>
      <c r="M24" s="126">
        <f t="shared" si="12"/>
        <v>133581.57093134214</v>
      </c>
      <c r="N24" s="126">
        <f t="shared" si="13"/>
        <v>29520.789156097711</v>
      </c>
      <c r="O24" s="127">
        <f t="shared" si="14"/>
        <v>0.96673986097809228</v>
      </c>
      <c r="P24" s="128">
        <v>3051.9277756405122</v>
      </c>
      <c r="Q24" s="130">
        <f t="shared" si="15"/>
        <v>2.0769648537512609E-2</v>
      </c>
      <c r="R24" s="130">
        <f t="shared" si="16"/>
        <v>2.8890688835269587E-2</v>
      </c>
      <c r="S24" s="129">
        <v>4525</v>
      </c>
      <c r="T24" s="1">
        <v>128890</v>
      </c>
      <c r="U24" s="1">
        <v>28259.153694365272</v>
      </c>
      <c r="V24" s="12"/>
      <c r="W24" s="10"/>
      <c r="Y24" s="13"/>
      <c r="Z24" s="13"/>
      <c r="AA24" s="12"/>
    </row>
    <row r="25" spans="1:27">
      <c r="A25" s="122">
        <v>1144</v>
      </c>
      <c r="B25" s="122" t="s">
        <v>44</v>
      </c>
      <c r="C25" s="1">
        <v>13680</v>
      </c>
      <c r="D25" s="122">
        <f t="shared" si="3"/>
        <v>26156.787762906308</v>
      </c>
      <c r="E25" s="123">
        <f t="shared" si="4"/>
        <v>0.85657633445487913</v>
      </c>
      <c r="F25" s="124">
        <f t="shared" si="5"/>
        <v>2627.788484650971</v>
      </c>
      <c r="G25" s="124">
        <f t="shared" si="6"/>
        <v>1374.3333774724579</v>
      </c>
      <c r="H25" s="124">
        <f t="shared" si="7"/>
        <v>464.10138274003924</v>
      </c>
      <c r="I25" s="125">
        <f t="shared" si="8"/>
        <v>242.72502317304054</v>
      </c>
      <c r="J25" s="124">
        <f t="shared" si="9"/>
        <v>32.797352244100352</v>
      </c>
      <c r="K25" s="125">
        <f t="shared" si="10"/>
        <v>17.153015223664482</v>
      </c>
      <c r="L25" s="126">
        <f t="shared" si="11"/>
        <v>1391.4863926961223</v>
      </c>
      <c r="M25" s="126">
        <f t="shared" si="12"/>
        <v>15071.486392696122</v>
      </c>
      <c r="N25" s="126">
        <f t="shared" si="13"/>
        <v>28817.373599801384</v>
      </c>
      <c r="O25" s="127">
        <f t="shared" si="14"/>
        <v>0.94370457376039685</v>
      </c>
      <c r="P25" s="128">
        <v>475.45174550212391</v>
      </c>
      <c r="Q25" s="130">
        <f t="shared" si="15"/>
        <v>0.1486146095717884</v>
      </c>
      <c r="R25" s="130">
        <f t="shared" si="16"/>
        <v>0.11347534809349263</v>
      </c>
      <c r="S25" s="129">
        <v>523</v>
      </c>
      <c r="T25" s="1">
        <v>11910</v>
      </c>
      <c r="U25" s="1">
        <v>23491.124260355031</v>
      </c>
      <c r="V25" s="12"/>
      <c r="W25" s="10"/>
      <c r="Y25" s="13"/>
      <c r="Z25" s="13"/>
      <c r="AA25" s="12"/>
    </row>
    <row r="26" spans="1:27">
      <c r="A26" s="122">
        <v>1145</v>
      </c>
      <c r="B26" s="122" t="s">
        <v>45</v>
      </c>
      <c r="C26" s="1">
        <v>24335</v>
      </c>
      <c r="D26" s="122">
        <f t="shared" si="3"/>
        <v>28461.988304093567</v>
      </c>
      <c r="E26" s="123">
        <f t="shared" si="4"/>
        <v>0.9320664996713357</v>
      </c>
      <c r="F26" s="124">
        <f t="shared" si="5"/>
        <v>1244.6681599386152</v>
      </c>
      <c r="G26" s="124">
        <f t="shared" si="6"/>
        <v>1064.191276747516</v>
      </c>
      <c r="H26" s="124">
        <f t="shared" si="7"/>
        <v>0</v>
      </c>
      <c r="I26" s="125">
        <f t="shared" si="8"/>
        <v>0</v>
      </c>
      <c r="J26" s="124">
        <f t="shared" si="9"/>
        <v>-431.30403049593889</v>
      </c>
      <c r="K26" s="125">
        <f t="shared" si="10"/>
        <v>-368.76494607402776</v>
      </c>
      <c r="L26" s="126">
        <f t="shared" si="11"/>
        <v>695.42633067348822</v>
      </c>
      <c r="M26" s="126">
        <f t="shared" si="12"/>
        <v>25030.426330673487</v>
      </c>
      <c r="N26" s="126">
        <f t="shared" si="13"/>
        <v>29275.352433536242</v>
      </c>
      <c r="O26" s="127">
        <f t="shared" si="14"/>
        <v>0.95870235690618688</v>
      </c>
      <c r="P26" s="128">
        <v>233.70325926467171</v>
      </c>
      <c r="Q26" s="130">
        <f t="shared" si="15"/>
        <v>0.1391190375883537</v>
      </c>
      <c r="R26" s="130">
        <f t="shared" si="16"/>
        <v>0.14444824946011214</v>
      </c>
      <c r="S26" s="129">
        <v>855</v>
      </c>
      <c r="T26" s="1">
        <v>21363</v>
      </c>
      <c r="U26" s="1">
        <v>24869.615832363212</v>
      </c>
      <c r="V26" s="12"/>
      <c r="Y26" s="13"/>
      <c r="Z26" s="13"/>
      <c r="AA26" s="12"/>
    </row>
    <row r="27" spans="1:27">
      <c r="A27" s="122">
        <v>1146</v>
      </c>
      <c r="B27" s="122" t="s">
        <v>46</v>
      </c>
      <c r="C27" s="1">
        <v>300308</v>
      </c>
      <c r="D27" s="122">
        <f t="shared" si="3"/>
        <v>26615.970929717274</v>
      </c>
      <c r="E27" s="123">
        <f t="shared" si="4"/>
        <v>0.87161355681702668</v>
      </c>
      <c r="F27" s="124">
        <f t="shared" si="5"/>
        <v>2352.2785845643912</v>
      </c>
      <c r="G27" s="124">
        <f t="shared" si="6"/>
        <v>26540.759269640024</v>
      </c>
      <c r="H27" s="124">
        <f t="shared" si="7"/>
        <v>303.38727435620109</v>
      </c>
      <c r="I27" s="125">
        <f t="shared" si="8"/>
        <v>3423.118616561017</v>
      </c>
      <c r="J27" s="124">
        <f t="shared" si="9"/>
        <v>-127.9167561397378</v>
      </c>
      <c r="K27" s="125">
        <f t="shared" si="10"/>
        <v>-1443.2847595246617</v>
      </c>
      <c r="L27" s="126">
        <f t="shared" si="11"/>
        <v>25097.474510115364</v>
      </c>
      <c r="M27" s="126">
        <f t="shared" si="12"/>
        <v>325405.47451011534</v>
      </c>
      <c r="N27" s="126">
        <f t="shared" si="13"/>
        <v>28840.332758141925</v>
      </c>
      <c r="O27" s="127">
        <f t="shared" si="14"/>
        <v>0.94445643487850395</v>
      </c>
      <c r="P27" s="128">
        <v>7465.8489378593986</v>
      </c>
      <c r="Q27" s="130">
        <f t="shared" si="15"/>
        <v>7.6747112795488043E-2</v>
      </c>
      <c r="R27" s="130">
        <f t="shared" si="16"/>
        <v>6.672686580058193E-2</v>
      </c>
      <c r="S27" s="129">
        <v>11283</v>
      </c>
      <c r="T27" s="1">
        <v>278903</v>
      </c>
      <c r="U27" s="1">
        <v>24951.064591161208</v>
      </c>
      <c r="V27" s="12"/>
      <c r="Y27" s="13"/>
      <c r="Z27" s="13"/>
      <c r="AA27" s="12"/>
    </row>
    <row r="28" spans="1:27">
      <c r="A28" s="122">
        <v>1149</v>
      </c>
      <c r="B28" s="122" t="s">
        <v>47</v>
      </c>
      <c r="C28" s="1">
        <v>1091622</v>
      </c>
      <c r="D28" s="122">
        <f t="shared" si="3"/>
        <v>25660.468724289509</v>
      </c>
      <c r="E28" s="123">
        <f t="shared" si="4"/>
        <v>0.84032299529595367</v>
      </c>
      <c r="F28" s="124">
        <f t="shared" si="5"/>
        <v>2925.5799078210503</v>
      </c>
      <c r="G28" s="124">
        <f t="shared" si="6"/>
        <v>124457.0948586153</v>
      </c>
      <c r="H28" s="124">
        <f t="shared" si="7"/>
        <v>637.81304625591883</v>
      </c>
      <c r="I28" s="125">
        <f t="shared" si="8"/>
        <v>27133.204800773045</v>
      </c>
      <c r="J28" s="124">
        <f t="shared" si="9"/>
        <v>206.50901575997995</v>
      </c>
      <c r="K28" s="125">
        <f t="shared" si="10"/>
        <v>8785.1000394453076</v>
      </c>
      <c r="L28" s="126">
        <f t="shared" si="11"/>
        <v>133242.19489806061</v>
      </c>
      <c r="M28" s="126">
        <f t="shared" si="12"/>
        <v>1224864.1948980605</v>
      </c>
      <c r="N28" s="126">
        <f t="shared" si="13"/>
        <v>28792.557647870537</v>
      </c>
      <c r="O28" s="127">
        <f t="shared" si="14"/>
        <v>0.94289190680245027</v>
      </c>
      <c r="P28" s="128">
        <v>32278.074006512164</v>
      </c>
      <c r="Q28" s="130">
        <f t="shared" si="15"/>
        <v>7.6492967830115555E-2</v>
      </c>
      <c r="R28" s="130">
        <f t="shared" si="16"/>
        <v>7.1533220252609039E-2</v>
      </c>
      <c r="S28" s="129">
        <v>42541</v>
      </c>
      <c r="T28" s="1">
        <v>1014054</v>
      </c>
      <c r="U28" s="1">
        <v>23947.431810131067</v>
      </c>
      <c r="V28" s="12"/>
      <c r="Y28" s="13"/>
      <c r="Z28" s="13"/>
      <c r="AA28" s="12"/>
    </row>
    <row r="29" spans="1:27">
      <c r="A29" s="122">
        <v>1151</v>
      </c>
      <c r="B29" s="122" t="s">
        <v>48</v>
      </c>
      <c r="C29" s="1">
        <v>5792</v>
      </c>
      <c r="D29" s="122">
        <f t="shared" si="3"/>
        <v>30808.51063829787</v>
      </c>
      <c r="E29" s="123">
        <f t="shared" si="4"/>
        <v>1.0089098612480059</v>
      </c>
      <c r="F29" s="124">
        <f t="shared" si="5"/>
        <v>-163.24524058396636</v>
      </c>
      <c r="G29" s="124">
        <f t="shared" si="6"/>
        <v>-30.690105229785676</v>
      </c>
      <c r="H29" s="124">
        <f t="shared" si="7"/>
        <v>0</v>
      </c>
      <c r="I29" s="125">
        <f t="shared" si="8"/>
        <v>0</v>
      </c>
      <c r="J29" s="124">
        <f t="shared" si="9"/>
        <v>-431.30403049593889</v>
      </c>
      <c r="K29" s="125">
        <f t="shared" si="10"/>
        <v>-81.085157733236514</v>
      </c>
      <c r="L29" s="126">
        <f t="shared" si="11"/>
        <v>-111.77526296302219</v>
      </c>
      <c r="M29" s="126">
        <f t="shared" si="12"/>
        <v>5680.2247370369778</v>
      </c>
      <c r="N29" s="126">
        <f t="shared" si="13"/>
        <v>30213.961367217966</v>
      </c>
      <c r="O29" s="127">
        <f t="shared" si="14"/>
        <v>0.98943970153685501</v>
      </c>
      <c r="P29" s="128">
        <v>-163.63296755349887</v>
      </c>
      <c r="Q29" s="130">
        <f t="shared" si="15"/>
        <v>7.2791257640303766E-2</v>
      </c>
      <c r="R29" s="130">
        <f t="shared" si="16"/>
        <v>9.5616603547544143E-2</v>
      </c>
      <c r="S29" s="129">
        <v>188</v>
      </c>
      <c r="T29" s="1">
        <v>5399</v>
      </c>
      <c r="U29" s="1">
        <v>28119.791666666668</v>
      </c>
      <c r="V29" s="12"/>
      <c r="Y29" s="13"/>
      <c r="Z29" s="13"/>
      <c r="AA29" s="12"/>
    </row>
    <row r="30" spans="1:27">
      <c r="A30" s="122">
        <v>1160</v>
      </c>
      <c r="B30" s="122" t="s">
        <v>49</v>
      </c>
      <c r="C30" s="1">
        <v>308575</v>
      </c>
      <c r="D30" s="122">
        <f t="shared" si="3"/>
        <v>35165.242165242162</v>
      </c>
      <c r="E30" s="123">
        <f t="shared" si="4"/>
        <v>1.1515830807343155</v>
      </c>
      <c r="F30" s="124">
        <f t="shared" si="5"/>
        <v>-2777.2841567505411</v>
      </c>
      <c r="G30" s="124">
        <f t="shared" si="6"/>
        <v>-24370.668475486</v>
      </c>
      <c r="H30" s="124">
        <f t="shared" si="7"/>
        <v>0</v>
      </c>
      <c r="I30" s="125">
        <f t="shared" si="8"/>
        <v>0</v>
      </c>
      <c r="J30" s="124">
        <f t="shared" si="9"/>
        <v>-431.30403049593889</v>
      </c>
      <c r="K30" s="125">
        <f t="shared" si="10"/>
        <v>-3784.6928676018638</v>
      </c>
      <c r="L30" s="126">
        <f t="shared" si="11"/>
        <v>-28155.361343087865</v>
      </c>
      <c r="M30" s="126">
        <f t="shared" si="12"/>
        <v>280419.63865691214</v>
      </c>
      <c r="N30" s="126">
        <f t="shared" si="13"/>
        <v>31956.653977995684</v>
      </c>
      <c r="O30" s="127">
        <f t="shared" si="14"/>
        <v>1.0465089893313788</v>
      </c>
      <c r="P30" s="128">
        <v>-2015.477075967814</v>
      </c>
      <c r="Q30" s="130">
        <f t="shared" si="15"/>
        <v>0.15954200768080326</v>
      </c>
      <c r="R30" s="130">
        <f t="shared" si="16"/>
        <v>0.15029209992722412</v>
      </c>
      <c r="S30" s="129">
        <v>8775</v>
      </c>
      <c r="T30" s="1">
        <v>266118</v>
      </c>
      <c r="U30" s="1">
        <v>30570.706490522687</v>
      </c>
      <c r="V30" s="12"/>
      <c r="Y30" s="13"/>
      <c r="Z30" s="13"/>
      <c r="AA30" s="12"/>
    </row>
    <row r="31" spans="1:27" ht="27.95" customHeight="1">
      <c r="A31" s="122">
        <v>1505</v>
      </c>
      <c r="B31" s="122" t="s">
        <v>50</v>
      </c>
      <c r="C31" s="1">
        <v>624950</v>
      </c>
      <c r="D31" s="122">
        <f t="shared" si="3"/>
        <v>26025.486194977719</v>
      </c>
      <c r="E31" s="123">
        <f t="shared" si="4"/>
        <v>0.85227650158610668</v>
      </c>
      <c r="F31" s="124">
        <f t="shared" ref="F31:F94" si="17">($D$364-D31)*0.6</f>
        <v>2706.5694254081245</v>
      </c>
      <c r="G31" s="124">
        <f t="shared" ref="G31:G94" si="18">F31*S31/1000</f>
        <v>64992.851612325299</v>
      </c>
      <c r="H31" s="124">
        <f t="shared" ref="H31:H94" si="19">IF(D31&lt;D$364*0.9,(D$364*0.9-D31)*0.35,0)</f>
        <v>510.05693151504545</v>
      </c>
      <c r="I31" s="125">
        <f t="shared" ref="I31:I94" si="20">H31*S31/1000</f>
        <v>12247.997096470786</v>
      </c>
      <c r="J31" s="124">
        <f t="shared" ref="J31:J94" si="21">H31+I$366</f>
        <v>78.752901019106559</v>
      </c>
      <c r="K31" s="125">
        <f t="shared" ref="K31:K94" si="22">J31*S31/1000</f>
        <v>1891.0934121718058</v>
      </c>
      <c r="L31" s="126">
        <f t="shared" si="11"/>
        <v>66883.945024497109</v>
      </c>
      <c r="M31" s="126">
        <f t="shared" ref="M31:M94" si="23">C31+L31</f>
        <v>691833.94502449711</v>
      </c>
      <c r="N31" s="126">
        <f t="shared" ref="N31:N94" si="24">M31/S31*1000</f>
        <v>28810.80852140495</v>
      </c>
      <c r="O31" s="127">
        <f t="shared" si="14"/>
        <v>0.94348958211695799</v>
      </c>
      <c r="P31" s="128">
        <v>15591.023450750567</v>
      </c>
      <c r="Q31" s="130">
        <f t="shared" si="15"/>
        <v>7.2350866957797466E-2</v>
      </c>
      <c r="R31" s="130">
        <f t="shared" si="16"/>
        <v>7.6191377287967307E-2</v>
      </c>
      <c r="S31" s="129">
        <v>24013</v>
      </c>
      <c r="T31" s="1">
        <v>582785</v>
      </c>
      <c r="U31" s="1">
        <v>24182.953649529027</v>
      </c>
      <c r="V31" s="12"/>
      <c r="Y31" s="1"/>
      <c r="Z31" s="1"/>
    </row>
    <row r="32" spans="1:27">
      <c r="A32" s="122">
        <v>1506</v>
      </c>
      <c r="B32" s="122" t="s">
        <v>51</v>
      </c>
      <c r="C32" s="1">
        <v>897114</v>
      </c>
      <c r="D32" s="122">
        <f t="shared" si="3"/>
        <v>28033.060433722891</v>
      </c>
      <c r="E32" s="123">
        <f t="shared" si="4"/>
        <v>0.91802007064197744</v>
      </c>
      <c r="F32" s="124">
        <f t="shared" si="17"/>
        <v>1502.0248821610214</v>
      </c>
      <c r="G32" s="124">
        <f t="shared" si="18"/>
        <v>48067.800278917006</v>
      </c>
      <c r="H32" s="124">
        <f t="shared" si="19"/>
        <v>0</v>
      </c>
      <c r="I32" s="125">
        <f t="shared" si="20"/>
        <v>0</v>
      </c>
      <c r="J32" s="124">
        <f t="shared" si="21"/>
        <v>-431.30403049593889</v>
      </c>
      <c r="K32" s="125">
        <f t="shared" si="22"/>
        <v>-13802.591583931036</v>
      </c>
      <c r="L32" s="126">
        <f t="shared" si="11"/>
        <v>34265.208694985966</v>
      </c>
      <c r="M32" s="126">
        <f t="shared" si="23"/>
        <v>931379.20869498595</v>
      </c>
      <c r="N32" s="126">
        <f t="shared" si="24"/>
        <v>29103.781285387973</v>
      </c>
      <c r="O32" s="127">
        <f t="shared" si="14"/>
        <v>0.95308378529444371</v>
      </c>
      <c r="P32" s="128">
        <v>10116.903044430459</v>
      </c>
      <c r="Q32" s="130">
        <f t="shared" si="15"/>
        <v>5.9877225813768857E-2</v>
      </c>
      <c r="R32" s="130">
        <f t="shared" si="16"/>
        <v>5.5505505489807296E-2</v>
      </c>
      <c r="S32" s="129">
        <v>32002</v>
      </c>
      <c r="T32" s="1">
        <v>846432</v>
      </c>
      <c r="U32" s="1">
        <v>26558.895513021649</v>
      </c>
      <c r="V32" s="12"/>
      <c r="Y32" s="1"/>
      <c r="Z32" s="1"/>
    </row>
    <row r="33" spans="1:26">
      <c r="A33" s="122">
        <v>1507</v>
      </c>
      <c r="B33" s="122" t="s">
        <v>52</v>
      </c>
      <c r="C33" s="1">
        <v>1963672</v>
      </c>
      <c r="D33" s="122">
        <f t="shared" si="3"/>
        <v>29258.753762255266</v>
      </c>
      <c r="E33" s="123">
        <f t="shared" si="4"/>
        <v>0.95815878752253236</v>
      </c>
      <c r="F33" s="124">
        <f t="shared" si="17"/>
        <v>766.60888504159595</v>
      </c>
      <c r="G33" s="124">
        <f t="shared" si="18"/>
        <v>51450.188710681672</v>
      </c>
      <c r="H33" s="124">
        <f t="shared" si="19"/>
        <v>0</v>
      </c>
      <c r="I33" s="125">
        <f t="shared" si="20"/>
        <v>0</v>
      </c>
      <c r="J33" s="124">
        <f t="shared" si="21"/>
        <v>-431.30403049593889</v>
      </c>
      <c r="K33" s="125">
        <f t="shared" si="22"/>
        <v>-28946.538702704442</v>
      </c>
      <c r="L33" s="126">
        <f t="shared" si="11"/>
        <v>22503.65000797723</v>
      </c>
      <c r="M33" s="126">
        <f t="shared" si="23"/>
        <v>1986175.6500079772</v>
      </c>
      <c r="N33" s="126">
        <f t="shared" si="24"/>
        <v>29594.058616800921</v>
      </c>
      <c r="O33" s="127">
        <f t="shared" si="14"/>
        <v>0.96913927204666561</v>
      </c>
      <c r="P33" s="128">
        <v>8737.3968915663681</v>
      </c>
      <c r="Q33" s="130">
        <f t="shared" si="15"/>
        <v>8.5522384346850278E-2</v>
      </c>
      <c r="R33" s="130">
        <f t="shared" si="16"/>
        <v>7.8340992407016516E-2</v>
      </c>
      <c r="S33" s="129">
        <v>67114</v>
      </c>
      <c r="T33" s="1">
        <v>1808965</v>
      </c>
      <c r="U33" s="1">
        <v>27133.118344082795</v>
      </c>
      <c r="V33" s="13"/>
      <c r="W33" s="59"/>
      <c r="X33" s="1"/>
      <c r="Y33" s="1"/>
      <c r="Z33" s="1"/>
    </row>
    <row r="34" spans="1:26">
      <c r="A34" s="122">
        <v>1511</v>
      </c>
      <c r="B34" s="122" t="s">
        <v>53</v>
      </c>
      <c r="C34" s="1">
        <v>77550</v>
      </c>
      <c r="D34" s="122">
        <f t="shared" si="3"/>
        <v>25467.9802955665</v>
      </c>
      <c r="E34" s="123">
        <f t="shared" si="4"/>
        <v>0.8340194294989961</v>
      </c>
      <c r="F34" s="124">
        <f t="shared" si="17"/>
        <v>3041.0729650548556</v>
      </c>
      <c r="G34" s="124">
        <f t="shared" si="18"/>
        <v>9260.0671785920349</v>
      </c>
      <c r="H34" s="124">
        <f t="shared" si="19"/>
        <v>705.18399630897193</v>
      </c>
      <c r="I34" s="125">
        <f t="shared" si="20"/>
        <v>2147.2852687608192</v>
      </c>
      <c r="J34" s="124">
        <f t="shared" si="21"/>
        <v>273.87996581303304</v>
      </c>
      <c r="K34" s="125">
        <f t="shared" si="22"/>
        <v>833.96449590068551</v>
      </c>
      <c r="L34" s="126">
        <f t="shared" si="11"/>
        <v>10094.03167449272</v>
      </c>
      <c r="M34" s="126">
        <f t="shared" si="23"/>
        <v>87644.031674492726</v>
      </c>
      <c r="N34" s="126">
        <f t="shared" si="24"/>
        <v>28782.93322643439</v>
      </c>
      <c r="O34" s="127">
        <f t="shared" si="14"/>
        <v>0.94257672851260255</v>
      </c>
      <c r="P34" s="128">
        <v>2749.5796654951546</v>
      </c>
      <c r="Q34" s="130">
        <f t="shared" si="15"/>
        <v>7.1709898978731632E-2</v>
      </c>
      <c r="R34" s="130">
        <f t="shared" si="16"/>
        <v>8.5084275386347927E-2</v>
      </c>
      <c r="S34" s="129">
        <v>3045</v>
      </c>
      <c r="T34" s="1">
        <v>72361</v>
      </c>
      <c r="U34" s="1">
        <v>23470.96983457671</v>
      </c>
      <c r="V34" s="12"/>
      <c r="Y34" s="1"/>
      <c r="Z34" s="1"/>
    </row>
    <row r="35" spans="1:26">
      <c r="A35" s="122">
        <v>1514</v>
      </c>
      <c r="B35" s="122" t="s">
        <v>54</v>
      </c>
      <c r="C35" s="1">
        <v>68062</v>
      </c>
      <c r="D35" s="122">
        <f t="shared" si="3"/>
        <v>28101.568951279933</v>
      </c>
      <c r="E35" s="123">
        <f t="shared" si="4"/>
        <v>0.92026357146401516</v>
      </c>
      <c r="F35" s="124">
        <f t="shared" si="17"/>
        <v>1460.9197716267961</v>
      </c>
      <c r="G35" s="124">
        <f t="shared" si="18"/>
        <v>3538.3476868800999</v>
      </c>
      <c r="H35" s="124">
        <f t="shared" si="19"/>
        <v>0</v>
      </c>
      <c r="I35" s="125">
        <f t="shared" si="20"/>
        <v>0</v>
      </c>
      <c r="J35" s="124">
        <f t="shared" si="21"/>
        <v>-431.30403049593889</v>
      </c>
      <c r="K35" s="125">
        <f t="shared" si="22"/>
        <v>-1044.618361861164</v>
      </c>
      <c r="L35" s="126">
        <f t="shared" si="11"/>
        <v>2493.7293250189359</v>
      </c>
      <c r="M35" s="126">
        <f t="shared" si="23"/>
        <v>70555.72932501894</v>
      </c>
      <c r="N35" s="126">
        <f t="shared" si="24"/>
        <v>29131.184692410792</v>
      </c>
      <c r="O35" s="127">
        <f t="shared" si="14"/>
        <v>0.95398118562325884</v>
      </c>
      <c r="P35" s="128">
        <v>1274.4008116246055</v>
      </c>
      <c r="Q35" s="130">
        <f t="shared" si="15"/>
        <v>4.3303646703557797E-2</v>
      </c>
      <c r="R35" s="130">
        <f t="shared" si="16"/>
        <v>5.3211154496366153E-2</v>
      </c>
      <c r="S35" s="129">
        <v>2422</v>
      </c>
      <c r="T35" s="1">
        <v>65237</v>
      </c>
      <c r="U35" s="1">
        <v>26681.799591002044</v>
      </c>
      <c r="V35" s="12"/>
      <c r="Y35" s="1"/>
      <c r="Z35" s="1"/>
    </row>
    <row r="36" spans="1:26">
      <c r="A36" s="122">
        <v>1515</v>
      </c>
      <c r="B36" s="122" t="s">
        <v>55</v>
      </c>
      <c r="C36" s="1">
        <v>266863</v>
      </c>
      <c r="D36" s="122">
        <f t="shared" si="3"/>
        <v>30446.434683399886</v>
      </c>
      <c r="E36" s="123">
        <f t="shared" si="4"/>
        <v>0.99705268302520467</v>
      </c>
      <c r="F36" s="124">
        <f t="shared" si="17"/>
        <v>54.00033235482406</v>
      </c>
      <c r="G36" s="124">
        <f t="shared" si="18"/>
        <v>473.31291309003285</v>
      </c>
      <c r="H36" s="124">
        <f t="shared" si="19"/>
        <v>0</v>
      </c>
      <c r="I36" s="125">
        <f t="shared" si="20"/>
        <v>0</v>
      </c>
      <c r="J36" s="124">
        <f t="shared" si="21"/>
        <v>-431.30403049593889</v>
      </c>
      <c r="K36" s="125">
        <f t="shared" si="22"/>
        <v>-3780.3798272969043</v>
      </c>
      <c r="L36" s="126">
        <f t="shared" si="11"/>
        <v>-3307.0669142068714</v>
      </c>
      <c r="M36" s="126">
        <f t="shared" si="23"/>
        <v>263555.93308579311</v>
      </c>
      <c r="N36" s="126">
        <f t="shared" si="24"/>
        <v>30069.130985258769</v>
      </c>
      <c r="O36" s="127">
        <f t="shared" si="14"/>
        <v>0.98469683024773447</v>
      </c>
      <c r="P36" s="128">
        <v>2289.3544648594648</v>
      </c>
      <c r="Q36" s="130">
        <f t="shared" si="15"/>
        <v>5.1983632665289582E-2</v>
      </c>
      <c r="R36" s="130">
        <f t="shared" si="16"/>
        <v>6.314558107805307E-2</v>
      </c>
      <c r="S36" s="129">
        <v>8765</v>
      </c>
      <c r="T36" s="1">
        <v>253676</v>
      </c>
      <c r="U36" s="1">
        <v>28638.067283811244</v>
      </c>
      <c r="V36" s="12"/>
      <c r="Y36" s="1"/>
      <c r="Z36" s="1"/>
    </row>
    <row r="37" spans="1:26">
      <c r="A37" s="122">
        <v>1516</v>
      </c>
      <c r="B37" s="122" t="s">
        <v>56</v>
      </c>
      <c r="C37" s="1">
        <v>244932</v>
      </c>
      <c r="D37" s="122">
        <f t="shared" si="3"/>
        <v>28623.58303143625</v>
      </c>
      <c r="E37" s="123">
        <f t="shared" si="4"/>
        <v>0.93735836580065934</v>
      </c>
      <c r="F37" s="124">
        <f t="shared" si="17"/>
        <v>1147.7113235330055</v>
      </c>
      <c r="G37" s="124">
        <f t="shared" si="18"/>
        <v>9820.9657954719278</v>
      </c>
      <c r="H37" s="124">
        <f t="shared" si="19"/>
        <v>0</v>
      </c>
      <c r="I37" s="125">
        <f t="shared" si="20"/>
        <v>0</v>
      </c>
      <c r="J37" s="124">
        <f t="shared" si="21"/>
        <v>-431.30403049593889</v>
      </c>
      <c r="K37" s="125">
        <f t="shared" si="22"/>
        <v>-3690.6685889537493</v>
      </c>
      <c r="L37" s="126">
        <f t="shared" si="11"/>
        <v>6130.2972065181784</v>
      </c>
      <c r="M37" s="126">
        <f t="shared" si="23"/>
        <v>251062.29720651818</v>
      </c>
      <c r="N37" s="126">
        <f t="shared" si="24"/>
        <v>29339.990324473321</v>
      </c>
      <c r="O37" s="127">
        <f t="shared" si="14"/>
        <v>0.96081910335791654</v>
      </c>
      <c r="P37" s="128">
        <v>2677.6505140675899</v>
      </c>
      <c r="Q37" s="130">
        <f t="shared" si="15"/>
        <v>1.7801934776104519E-2</v>
      </c>
      <c r="R37" s="130">
        <f t="shared" si="16"/>
        <v>1.9942922835701218E-2</v>
      </c>
      <c r="S37" s="129">
        <v>8557</v>
      </c>
      <c r="T37" s="1">
        <v>240648</v>
      </c>
      <c r="U37" s="1">
        <v>28063.906705539361</v>
      </c>
      <c r="V37" s="12"/>
      <c r="Y37" s="1"/>
      <c r="Z37" s="1"/>
    </row>
    <row r="38" spans="1:26">
      <c r="A38" s="122">
        <v>1517</v>
      </c>
      <c r="B38" s="122" t="s">
        <v>57</v>
      </c>
      <c r="C38" s="1">
        <v>120305</v>
      </c>
      <c r="D38" s="122">
        <f t="shared" si="3"/>
        <v>23469.566913772924</v>
      </c>
      <c r="E38" s="123">
        <f t="shared" si="4"/>
        <v>0.76857585803224804</v>
      </c>
      <c r="F38" s="124">
        <f t="shared" si="17"/>
        <v>4240.1209941310017</v>
      </c>
      <c r="G38" s="124">
        <f t="shared" si="18"/>
        <v>21734.860215915516</v>
      </c>
      <c r="H38" s="124">
        <f t="shared" si="19"/>
        <v>1404.6286799367235</v>
      </c>
      <c r="I38" s="125">
        <f t="shared" si="20"/>
        <v>7200.1266133556446</v>
      </c>
      <c r="J38" s="124">
        <f t="shared" si="21"/>
        <v>973.3246494407847</v>
      </c>
      <c r="K38" s="125">
        <f t="shared" si="22"/>
        <v>4989.2621530334627</v>
      </c>
      <c r="L38" s="126">
        <f t="shared" si="11"/>
        <v>26724.122368948978</v>
      </c>
      <c r="M38" s="126">
        <f t="shared" si="23"/>
        <v>147029.12236894897</v>
      </c>
      <c r="N38" s="126">
        <f t="shared" si="24"/>
        <v>28683.012557344708</v>
      </c>
      <c r="O38" s="127">
        <f t="shared" si="14"/>
        <v>0.93930454993926504</v>
      </c>
      <c r="P38" s="128">
        <v>7231.840530485435</v>
      </c>
      <c r="Q38" s="130">
        <f t="shared" si="15"/>
        <v>5.0111727942460112E-2</v>
      </c>
      <c r="R38" s="130">
        <f t="shared" si="16"/>
        <v>5.2979766216200763E-2</v>
      </c>
      <c r="S38" s="129">
        <v>5126</v>
      </c>
      <c r="T38" s="1">
        <v>114564</v>
      </c>
      <c r="U38" s="1">
        <v>22288.715953307394</v>
      </c>
      <c r="V38" s="12"/>
      <c r="X38" s="12"/>
      <c r="Y38" s="13"/>
      <c r="Z38" s="1"/>
    </row>
    <row r="39" spans="1:26">
      <c r="A39" s="122">
        <v>1520</v>
      </c>
      <c r="B39" s="122" t="s">
        <v>58</v>
      </c>
      <c r="C39" s="1">
        <v>257695</v>
      </c>
      <c r="D39" s="122">
        <f t="shared" si="3"/>
        <v>23787.962706544819</v>
      </c>
      <c r="E39" s="123">
        <f t="shared" si="4"/>
        <v>0.77900260857786252</v>
      </c>
      <c r="F39" s="124">
        <f t="shared" si="17"/>
        <v>4049.0835184678645</v>
      </c>
      <c r="G39" s="124">
        <f t="shared" si="18"/>
        <v>43863.721755562372</v>
      </c>
      <c r="H39" s="124">
        <f t="shared" si="19"/>
        <v>1293.1901524665604</v>
      </c>
      <c r="I39" s="125">
        <f t="shared" si="20"/>
        <v>14009.128921670248</v>
      </c>
      <c r="J39" s="124">
        <f t="shared" si="21"/>
        <v>861.88612197062162</v>
      </c>
      <c r="K39" s="125">
        <f t="shared" si="22"/>
        <v>9336.8123593077435</v>
      </c>
      <c r="L39" s="126">
        <f t="shared" si="11"/>
        <v>53200.534114870112</v>
      </c>
      <c r="M39" s="126">
        <f t="shared" si="23"/>
        <v>310895.53411487013</v>
      </c>
      <c r="N39" s="126">
        <f t="shared" si="24"/>
        <v>28698.932346983303</v>
      </c>
      <c r="O39" s="127">
        <f t="shared" si="14"/>
        <v>0.93982588746654583</v>
      </c>
      <c r="P39" s="128">
        <v>14305.180514387175</v>
      </c>
      <c r="Q39" s="130">
        <f t="shared" si="15"/>
        <v>6.8072830966009176E-2</v>
      </c>
      <c r="R39" s="131">
        <f t="shared" si="16"/>
        <v>6.7777047850261271E-2</v>
      </c>
      <c r="S39" s="129">
        <v>10833</v>
      </c>
      <c r="T39" s="1">
        <v>241271</v>
      </c>
      <c r="U39" s="1">
        <v>22278.024007386888</v>
      </c>
      <c r="V39" s="13"/>
      <c r="W39" s="59"/>
      <c r="X39" s="13"/>
      <c r="Y39" s="13"/>
      <c r="Z39" s="1"/>
    </row>
    <row r="40" spans="1:26">
      <c r="A40" s="122">
        <v>1525</v>
      </c>
      <c r="B40" s="122" t="s">
        <v>59</v>
      </c>
      <c r="C40" s="1">
        <v>120629</v>
      </c>
      <c r="D40" s="122">
        <f t="shared" si="3"/>
        <v>27004.477277815087</v>
      </c>
      <c r="E40" s="123">
        <f t="shared" si="4"/>
        <v>0.88433627134078818</v>
      </c>
      <c r="F40" s="124">
        <f t="shared" si="17"/>
        <v>2119.1747757057033</v>
      </c>
      <c r="G40" s="124">
        <f t="shared" si="18"/>
        <v>9466.3537230773782</v>
      </c>
      <c r="H40" s="124">
        <f t="shared" si="19"/>
        <v>167.41005252196646</v>
      </c>
      <c r="I40" s="125">
        <f t="shared" si="20"/>
        <v>747.82070461562421</v>
      </c>
      <c r="J40" s="124">
        <f t="shared" si="21"/>
        <v>-263.89397797397243</v>
      </c>
      <c r="K40" s="125">
        <f t="shared" si="22"/>
        <v>-1178.8143996097347</v>
      </c>
      <c r="L40" s="126">
        <f t="shared" si="11"/>
        <v>8287.539323467643</v>
      </c>
      <c r="M40" s="126">
        <f t="shared" si="23"/>
        <v>128916.53932346764</v>
      </c>
      <c r="N40" s="126">
        <f t="shared" si="24"/>
        <v>28859.758075546823</v>
      </c>
      <c r="O40" s="127">
        <f t="shared" si="14"/>
        <v>0.94509257060469221</v>
      </c>
      <c r="P40" s="128">
        <v>1084.7458836672886</v>
      </c>
      <c r="Q40" s="130">
        <f t="shared" si="15"/>
        <v>5.3592796066135047E-2</v>
      </c>
      <c r="R40" s="130">
        <f t="shared" si="16"/>
        <v>5.7130716805107944E-2</v>
      </c>
      <c r="S40" s="129">
        <v>4467</v>
      </c>
      <c r="T40" s="1">
        <v>114493</v>
      </c>
      <c r="U40" s="1">
        <v>25545.069165551093</v>
      </c>
      <c r="V40" s="12"/>
      <c r="W40" s="10"/>
      <c r="X40" s="12"/>
      <c r="Y40" s="13"/>
      <c r="Z40" s="1"/>
    </row>
    <row r="41" spans="1:26">
      <c r="A41" s="122">
        <v>1528</v>
      </c>
      <c r="B41" s="122" t="s">
        <v>60</v>
      </c>
      <c r="C41" s="1">
        <v>179543</v>
      </c>
      <c r="D41" s="122">
        <f t="shared" si="3"/>
        <v>23755.358560465731</v>
      </c>
      <c r="E41" s="123">
        <f t="shared" si="4"/>
        <v>0.77793489566947316</v>
      </c>
      <c r="F41" s="124">
        <f t="shared" si="17"/>
        <v>4068.646006115317</v>
      </c>
      <c r="G41" s="124">
        <f t="shared" si="18"/>
        <v>30750.826514219567</v>
      </c>
      <c r="H41" s="124">
        <f t="shared" si="19"/>
        <v>1304.6016035942412</v>
      </c>
      <c r="I41" s="125">
        <f t="shared" si="20"/>
        <v>9860.178919965274</v>
      </c>
      <c r="J41" s="124">
        <f t="shared" si="21"/>
        <v>873.29757309830234</v>
      </c>
      <c r="K41" s="125">
        <f t="shared" si="22"/>
        <v>6600.383057476969</v>
      </c>
      <c r="L41" s="126">
        <f t="shared" si="11"/>
        <v>37351.209571696534</v>
      </c>
      <c r="M41" s="126">
        <f t="shared" si="23"/>
        <v>216894.20957169653</v>
      </c>
      <c r="N41" s="126">
        <f t="shared" si="24"/>
        <v>28697.302139679352</v>
      </c>
      <c r="O41" s="127">
        <f t="shared" si="14"/>
        <v>0.93977250182112637</v>
      </c>
      <c r="P41" s="128">
        <v>11744.604765784043</v>
      </c>
      <c r="Q41" s="130">
        <f t="shared" si="15"/>
        <v>4.7904995886662149E-3</v>
      </c>
      <c r="R41" s="130">
        <f t="shared" si="16"/>
        <v>9.8423703195962015E-3</v>
      </c>
      <c r="S41" s="129">
        <v>7558</v>
      </c>
      <c r="T41" s="1">
        <v>178687</v>
      </c>
      <c r="U41" s="1">
        <v>23523.828330700369</v>
      </c>
      <c r="V41" s="12"/>
      <c r="W41" s="10"/>
      <c r="X41" s="12"/>
      <c r="Y41" s="13"/>
      <c r="Z41" s="1"/>
    </row>
    <row r="42" spans="1:26">
      <c r="A42" s="122">
        <v>1531</v>
      </c>
      <c r="B42" s="122" t="s">
        <v>61</v>
      </c>
      <c r="C42" s="1">
        <v>228893</v>
      </c>
      <c r="D42" s="122">
        <f t="shared" si="3"/>
        <v>23975.384937676758</v>
      </c>
      <c r="E42" s="123">
        <f t="shared" si="4"/>
        <v>0.78514026772750856</v>
      </c>
      <c r="F42" s="124">
        <f t="shared" si="17"/>
        <v>3936.6301797887008</v>
      </c>
      <c r="G42" s="124">
        <f t="shared" si="18"/>
        <v>37583.008326442723</v>
      </c>
      <c r="H42" s="124">
        <f t="shared" si="19"/>
        <v>1227.5923715703818</v>
      </c>
      <c r="I42" s="125">
        <f t="shared" si="20"/>
        <v>11719.824371382436</v>
      </c>
      <c r="J42" s="124">
        <f t="shared" si="21"/>
        <v>796.288341074443</v>
      </c>
      <c r="K42" s="125">
        <f t="shared" si="22"/>
        <v>7602.1647922377078</v>
      </c>
      <c r="L42" s="126">
        <f t="shared" si="11"/>
        <v>45185.173118680432</v>
      </c>
      <c r="M42" s="126">
        <f t="shared" si="23"/>
        <v>274078.17311868042</v>
      </c>
      <c r="N42" s="126">
        <f t="shared" si="24"/>
        <v>28708.3034585399</v>
      </c>
      <c r="O42" s="127">
        <f t="shared" si="14"/>
        <v>0.9401327704240281</v>
      </c>
      <c r="P42" s="128">
        <v>12800.957197531101</v>
      </c>
      <c r="Q42" s="130">
        <f t="shared" si="15"/>
        <v>5.5278165816056025E-2</v>
      </c>
      <c r="R42" s="130">
        <f t="shared" si="16"/>
        <v>4.0024328287762673E-2</v>
      </c>
      <c r="S42" s="129">
        <v>9547</v>
      </c>
      <c r="T42" s="1">
        <v>216903</v>
      </c>
      <c r="U42" s="1">
        <v>23052.715485173772</v>
      </c>
      <c r="V42" s="12"/>
      <c r="W42" s="10"/>
      <c r="X42" s="12"/>
      <c r="Y42" s="13"/>
      <c r="Z42" s="1"/>
    </row>
    <row r="43" spans="1:26">
      <c r="A43" s="122">
        <v>1532</v>
      </c>
      <c r="B43" s="122" t="s">
        <v>62</v>
      </c>
      <c r="C43" s="1">
        <v>235026</v>
      </c>
      <c r="D43" s="122">
        <f t="shared" si="3"/>
        <v>27338.141212050716</v>
      </c>
      <c r="E43" s="123">
        <f t="shared" si="4"/>
        <v>0.89526301939249897</v>
      </c>
      <c r="F43" s="124">
        <f t="shared" si="17"/>
        <v>1918.9764151643262</v>
      </c>
      <c r="G43" s="124">
        <f t="shared" si="18"/>
        <v>16497.440241167715</v>
      </c>
      <c r="H43" s="124">
        <f t="shared" si="19"/>
        <v>50.627675539496522</v>
      </c>
      <c r="I43" s="125">
        <f t="shared" si="20"/>
        <v>435.24612661305156</v>
      </c>
      <c r="J43" s="124">
        <f t="shared" si="21"/>
        <v>-380.67635495644237</v>
      </c>
      <c r="K43" s="125">
        <f t="shared" si="22"/>
        <v>-3272.6746235605351</v>
      </c>
      <c r="L43" s="126">
        <f t="shared" si="11"/>
        <v>13224.76561760718</v>
      </c>
      <c r="M43" s="126">
        <f t="shared" si="23"/>
        <v>248250.76561760719</v>
      </c>
      <c r="N43" s="126">
        <f t="shared" si="24"/>
        <v>28876.441272258598</v>
      </c>
      <c r="O43" s="127">
        <f t="shared" si="14"/>
        <v>0.94563890800727757</v>
      </c>
      <c r="P43" s="128">
        <v>5360.5704773713878</v>
      </c>
      <c r="Q43" s="130">
        <f t="shared" si="15"/>
        <v>0.10208388040664741</v>
      </c>
      <c r="R43" s="130">
        <f t="shared" si="16"/>
        <v>9.0418225746067532E-2</v>
      </c>
      <c r="S43" s="129">
        <v>8597</v>
      </c>
      <c r="T43" s="1">
        <v>213256</v>
      </c>
      <c r="U43" s="1">
        <v>25071.243827886199</v>
      </c>
      <c r="V43" s="12"/>
      <c r="W43" s="10"/>
      <c r="X43" s="12"/>
      <c r="Y43" s="13"/>
      <c r="Z43" s="1"/>
    </row>
    <row r="44" spans="1:26">
      <c r="A44" s="122">
        <v>1535</v>
      </c>
      <c r="B44" s="122" t="s">
        <v>63</v>
      </c>
      <c r="C44" s="1">
        <v>187696</v>
      </c>
      <c r="D44" s="122">
        <f t="shared" si="3"/>
        <v>27061.130334486737</v>
      </c>
      <c r="E44" s="123">
        <f t="shared" si="4"/>
        <v>0.88619153231776049</v>
      </c>
      <c r="F44" s="124">
        <f t="shared" si="17"/>
        <v>2085.1829417027134</v>
      </c>
      <c r="G44" s="124">
        <f t="shared" si="18"/>
        <v>14462.82888365002</v>
      </c>
      <c r="H44" s="124">
        <f t="shared" si="19"/>
        <v>147.5814826868889</v>
      </c>
      <c r="I44" s="125">
        <f t="shared" si="20"/>
        <v>1023.6251639162614</v>
      </c>
      <c r="J44" s="124">
        <f t="shared" si="21"/>
        <v>-283.72254780904996</v>
      </c>
      <c r="K44" s="125">
        <f t="shared" si="22"/>
        <v>-1967.8995916035703</v>
      </c>
      <c r="L44" s="126">
        <f t="shared" si="11"/>
        <v>12494.929292046449</v>
      </c>
      <c r="M44" s="126">
        <f t="shared" si="23"/>
        <v>200190.92929204644</v>
      </c>
      <c r="N44" s="126">
        <f t="shared" si="24"/>
        <v>28862.590728380397</v>
      </c>
      <c r="O44" s="127">
        <f t="shared" si="14"/>
        <v>0.94518533365354063</v>
      </c>
      <c r="P44" s="128">
        <v>4498.8879671180384</v>
      </c>
      <c r="Q44" s="130">
        <f t="shared" si="15"/>
        <v>0.10767778105635881</v>
      </c>
      <c r="R44" s="130">
        <f t="shared" si="16"/>
        <v>0.11119117655567262</v>
      </c>
      <c r="S44" s="129">
        <v>6936</v>
      </c>
      <c r="T44" s="1">
        <v>169450</v>
      </c>
      <c r="U44" s="1">
        <v>24353.262431733256</v>
      </c>
      <c r="V44" s="12"/>
      <c r="W44" s="10"/>
      <c r="X44" s="12"/>
      <c r="Y44" s="13"/>
      <c r="Z44" s="1"/>
    </row>
    <row r="45" spans="1:26">
      <c r="A45" s="122">
        <v>1539</v>
      </c>
      <c r="B45" s="122" t="s">
        <v>64</v>
      </c>
      <c r="C45" s="1">
        <v>178768</v>
      </c>
      <c r="D45" s="122">
        <f t="shared" si="3"/>
        <v>25469.155150306309</v>
      </c>
      <c r="E45" s="123">
        <f t="shared" si="4"/>
        <v>0.83405790336572871</v>
      </c>
      <c r="F45" s="124">
        <f t="shared" si="17"/>
        <v>3040.3680522109703</v>
      </c>
      <c r="G45" s="124">
        <f t="shared" si="18"/>
        <v>21340.343358468799</v>
      </c>
      <c r="H45" s="124">
        <f t="shared" si="19"/>
        <v>704.77279715003874</v>
      </c>
      <c r="I45" s="125">
        <f t="shared" si="20"/>
        <v>4946.8002631961217</v>
      </c>
      <c r="J45" s="124">
        <f t="shared" si="21"/>
        <v>273.46876665409985</v>
      </c>
      <c r="K45" s="125">
        <f t="shared" si="22"/>
        <v>1919.4772731451269</v>
      </c>
      <c r="L45" s="126">
        <f t="shared" si="11"/>
        <v>23259.820631613926</v>
      </c>
      <c r="M45" s="126">
        <f t="shared" si="23"/>
        <v>202027.82063161393</v>
      </c>
      <c r="N45" s="126">
        <f t="shared" si="24"/>
        <v>28782.99196917138</v>
      </c>
      <c r="O45" s="127">
        <f t="shared" si="14"/>
        <v>0.94257865220593917</v>
      </c>
      <c r="P45" s="128">
        <v>3648.795031891801</v>
      </c>
      <c r="Q45" s="130">
        <f t="shared" si="15"/>
        <v>2.1496405837514141E-2</v>
      </c>
      <c r="R45" s="130">
        <f t="shared" si="16"/>
        <v>2.251513711559678E-2</v>
      </c>
      <c r="S45" s="129">
        <v>7019</v>
      </c>
      <c r="T45" s="1">
        <v>175006</v>
      </c>
      <c r="U45" s="1">
        <v>24908.340449758041</v>
      </c>
      <c r="V45" s="12"/>
      <c r="W45" s="10"/>
      <c r="X45" s="12"/>
      <c r="Y45" s="13"/>
      <c r="Z45" s="1"/>
    </row>
    <row r="46" spans="1:26">
      <c r="A46" s="122">
        <v>1547</v>
      </c>
      <c r="B46" s="122" t="s">
        <v>65</v>
      </c>
      <c r="C46" s="1">
        <v>94596</v>
      </c>
      <c r="D46" s="122">
        <f t="shared" si="3"/>
        <v>26889.141557703242</v>
      </c>
      <c r="E46" s="123">
        <f t="shared" si="4"/>
        <v>0.88055928430168318</v>
      </c>
      <c r="F46" s="124">
        <f t="shared" si="17"/>
        <v>2188.3762077728102</v>
      </c>
      <c r="G46" s="124">
        <f t="shared" si="18"/>
        <v>7698.7074989447465</v>
      </c>
      <c r="H46" s="124">
        <f t="shared" si="19"/>
        <v>207.77755456111225</v>
      </c>
      <c r="I46" s="125">
        <f t="shared" si="20"/>
        <v>730.96143694599289</v>
      </c>
      <c r="J46" s="124">
        <f t="shared" si="21"/>
        <v>-223.52647593482664</v>
      </c>
      <c r="K46" s="125">
        <f t="shared" si="22"/>
        <v>-786.36614233872012</v>
      </c>
      <c r="L46" s="126">
        <f t="shared" si="11"/>
        <v>6912.3413566060262</v>
      </c>
      <c r="M46" s="126">
        <f t="shared" si="23"/>
        <v>101508.34135660602</v>
      </c>
      <c r="N46" s="126">
        <f t="shared" si="24"/>
        <v>28853.991289541224</v>
      </c>
      <c r="O46" s="127">
        <f t="shared" si="14"/>
        <v>0.94490372125273681</v>
      </c>
      <c r="P46" s="128">
        <v>3177.6253738969999</v>
      </c>
      <c r="Q46" s="130">
        <f t="shared" si="15"/>
        <v>6.8422598206419841E-2</v>
      </c>
      <c r="R46" s="131">
        <f t="shared" si="16"/>
        <v>6.9637405026438698E-2</v>
      </c>
      <c r="S46" s="129">
        <v>3518</v>
      </c>
      <c r="T46" s="1">
        <v>88538</v>
      </c>
      <c r="U46" s="1">
        <v>25138.557637705846</v>
      </c>
      <c r="V46" s="13"/>
      <c r="W46" s="59"/>
      <c r="X46" s="13"/>
      <c r="Y46" s="13"/>
      <c r="Z46" s="1"/>
    </row>
    <row r="47" spans="1:26">
      <c r="A47" s="122">
        <v>1554</v>
      </c>
      <c r="B47" s="122" t="s">
        <v>66</v>
      </c>
      <c r="C47" s="1">
        <v>157943</v>
      </c>
      <c r="D47" s="122">
        <f t="shared" si="3"/>
        <v>27100.720658888124</v>
      </c>
      <c r="E47" s="123">
        <f t="shared" si="4"/>
        <v>0.88748802695093221</v>
      </c>
      <c r="F47" s="124">
        <f t="shared" si="17"/>
        <v>2061.4287470618815</v>
      </c>
      <c r="G47" s="124">
        <f t="shared" si="18"/>
        <v>12014.006737876647</v>
      </c>
      <c r="H47" s="124">
        <f t="shared" si="19"/>
        <v>133.72486914640376</v>
      </c>
      <c r="I47" s="125">
        <f t="shared" si="20"/>
        <v>779.34853738524112</v>
      </c>
      <c r="J47" s="124">
        <f t="shared" si="21"/>
        <v>-297.57916134953513</v>
      </c>
      <c r="K47" s="125">
        <f t="shared" si="22"/>
        <v>-1734.2913523450909</v>
      </c>
      <c r="L47" s="126">
        <f t="shared" si="11"/>
        <v>10279.715385531556</v>
      </c>
      <c r="M47" s="126">
        <f t="shared" si="23"/>
        <v>168222.71538553154</v>
      </c>
      <c r="N47" s="126">
        <f t="shared" si="24"/>
        <v>28864.570244600473</v>
      </c>
      <c r="O47" s="127">
        <f t="shared" si="14"/>
        <v>0.94525015838519943</v>
      </c>
      <c r="P47" s="128">
        <v>3071.997271102071</v>
      </c>
      <c r="Q47" s="130">
        <f t="shared" si="15"/>
        <v>7.1890057685782147E-2</v>
      </c>
      <c r="R47" s="131">
        <f t="shared" si="16"/>
        <v>6.8211642937375028E-2</v>
      </c>
      <c r="S47" s="129">
        <v>5828</v>
      </c>
      <c r="T47" s="1">
        <v>147350</v>
      </c>
      <c r="U47" s="1">
        <v>25370.179063360883</v>
      </c>
      <c r="V47" s="12"/>
      <c r="W47" s="58"/>
      <c r="X47" s="12"/>
      <c r="Y47" s="13"/>
      <c r="Z47" s="1"/>
    </row>
    <row r="48" spans="1:26">
      <c r="A48" s="122">
        <v>1557</v>
      </c>
      <c r="B48" s="122" t="s">
        <v>67</v>
      </c>
      <c r="C48" s="1">
        <v>58617</v>
      </c>
      <c r="D48" s="122">
        <f t="shared" si="3"/>
        <v>21962.158111652305</v>
      </c>
      <c r="E48" s="123">
        <f t="shared" si="4"/>
        <v>0.71921158907271621</v>
      </c>
      <c r="F48" s="124">
        <f t="shared" si="17"/>
        <v>5144.5662754033729</v>
      </c>
      <c r="G48" s="124">
        <f t="shared" si="18"/>
        <v>13730.847389051602</v>
      </c>
      <c r="H48" s="124">
        <f t="shared" si="19"/>
        <v>1932.2217606789402</v>
      </c>
      <c r="I48" s="125">
        <f t="shared" si="20"/>
        <v>5157.0998792520913</v>
      </c>
      <c r="J48" s="124">
        <f t="shared" si="21"/>
        <v>1500.9177301830014</v>
      </c>
      <c r="K48" s="125">
        <f t="shared" si="22"/>
        <v>4005.9494218584309</v>
      </c>
      <c r="L48" s="126">
        <f t="shared" si="11"/>
        <v>17736.796810910033</v>
      </c>
      <c r="M48" s="126">
        <f t="shared" si="23"/>
        <v>76353.796810910033</v>
      </c>
      <c r="N48" s="126">
        <f t="shared" si="24"/>
        <v>28607.64211723868</v>
      </c>
      <c r="O48" s="127">
        <f t="shared" si="14"/>
        <v>0.9368363364912885</v>
      </c>
      <c r="P48" s="128">
        <v>3323.7669383272805</v>
      </c>
      <c r="Q48" s="130">
        <f t="shared" si="15"/>
        <v>4.5369429137017817E-2</v>
      </c>
      <c r="R48" s="131">
        <f t="shared" si="16"/>
        <v>4.1061050073508146E-2</v>
      </c>
      <c r="S48" s="129">
        <v>2669</v>
      </c>
      <c r="T48" s="1">
        <v>56073</v>
      </c>
      <c r="U48" s="1">
        <v>21095.936794582394</v>
      </c>
      <c r="V48" s="12"/>
      <c r="W48" s="58"/>
      <c r="X48" s="12"/>
      <c r="Y48" s="13"/>
      <c r="Z48" s="1"/>
    </row>
    <row r="49" spans="1:26">
      <c r="A49" s="122">
        <v>1560</v>
      </c>
      <c r="B49" s="122" t="s">
        <v>68</v>
      </c>
      <c r="C49" s="1">
        <v>65682</v>
      </c>
      <c r="D49" s="122">
        <f t="shared" si="3"/>
        <v>22189.864864864867</v>
      </c>
      <c r="E49" s="123">
        <f t="shared" si="4"/>
        <v>0.72666847627788134</v>
      </c>
      <c r="F49" s="124">
        <f t="shared" si="17"/>
        <v>5007.9422234758358</v>
      </c>
      <c r="G49" s="124">
        <f t="shared" si="18"/>
        <v>14823.508981488474</v>
      </c>
      <c r="H49" s="124">
        <f t="shared" si="19"/>
        <v>1852.5243970545434</v>
      </c>
      <c r="I49" s="125">
        <f t="shared" si="20"/>
        <v>5483.4722152814484</v>
      </c>
      <c r="J49" s="124">
        <f t="shared" si="21"/>
        <v>1421.2203665586046</v>
      </c>
      <c r="K49" s="125">
        <f t="shared" si="22"/>
        <v>4206.8122850134696</v>
      </c>
      <c r="L49" s="126">
        <f t="shared" si="11"/>
        <v>19030.321266501946</v>
      </c>
      <c r="M49" s="126">
        <f t="shared" si="23"/>
        <v>84712.321266501938</v>
      </c>
      <c r="N49" s="126">
        <f t="shared" si="24"/>
        <v>28619.027454899304</v>
      </c>
      <c r="O49" s="127">
        <f t="shared" si="14"/>
        <v>0.9372091808515467</v>
      </c>
      <c r="P49" s="128">
        <v>4018.9278521726319</v>
      </c>
      <c r="Q49" s="130">
        <f t="shared" si="15"/>
        <v>3.4753292583023503E-2</v>
      </c>
      <c r="R49" s="131">
        <f t="shared" si="16"/>
        <v>4.3492762959569289E-2</v>
      </c>
      <c r="S49" s="129">
        <v>2960</v>
      </c>
      <c r="T49" s="1">
        <v>63476</v>
      </c>
      <c r="U49" s="1">
        <v>21264.991624790622</v>
      </c>
      <c r="V49" s="12"/>
      <c r="W49" s="58"/>
      <c r="X49" s="12"/>
      <c r="Y49" s="13"/>
      <c r="Z49" s="1"/>
    </row>
    <row r="50" spans="1:26">
      <c r="A50" s="122">
        <v>1563</v>
      </c>
      <c r="B50" s="122" t="s">
        <v>69</v>
      </c>
      <c r="C50" s="1">
        <v>193442</v>
      </c>
      <c r="D50" s="122">
        <f t="shared" si="3"/>
        <v>27905.654933641086</v>
      </c>
      <c r="E50" s="123">
        <f t="shared" si="4"/>
        <v>0.91384782528682618</v>
      </c>
      <c r="F50" s="124">
        <f t="shared" si="17"/>
        <v>1578.468182210104</v>
      </c>
      <c r="G50" s="124">
        <f t="shared" si="18"/>
        <v>10941.941439080441</v>
      </c>
      <c r="H50" s="124">
        <f t="shared" si="19"/>
        <v>0</v>
      </c>
      <c r="I50" s="125">
        <f t="shared" si="20"/>
        <v>0</v>
      </c>
      <c r="J50" s="124">
        <f t="shared" si="21"/>
        <v>-431.30403049593889</v>
      </c>
      <c r="K50" s="125">
        <f t="shared" si="22"/>
        <v>-2989.7995393978481</v>
      </c>
      <c r="L50" s="126">
        <f t="shared" si="11"/>
        <v>7952.1418996825932</v>
      </c>
      <c r="M50" s="126">
        <f t="shared" si="23"/>
        <v>201394.14189968258</v>
      </c>
      <c r="N50" s="126">
        <f t="shared" si="24"/>
        <v>29052.819085355248</v>
      </c>
      <c r="O50" s="127">
        <f t="shared" si="14"/>
        <v>0.95141488715238309</v>
      </c>
      <c r="P50" s="128">
        <v>4452.3758985060795</v>
      </c>
      <c r="Q50" s="130">
        <f t="shared" si="15"/>
        <v>5.2596639387079924E-2</v>
      </c>
      <c r="R50" s="131">
        <f t="shared" si="16"/>
        <v>5.6240943966608267E-2</v>
      </c>
      <c r="S50" s="129">
        <v>6932</v>
      </c>
      <c r="T50" s="1">
        <v>183776</v>
      </c>
      <c r="U50" s="1">
        <v>26419.78148361127</v>
      </c>
      <c r="V50" s="12"/>
      <c r="W50" s="58"/>
      <c r="X50" s="12"/>
      <c r="Y50" s="13"/>
      <c r="Z50" s="1"/>
    </row>
    <row r="51" spans="1:26">
      <c r="A51" s="122">
        <v>1566</v>
      </c>
      <c r="B51" s="122" t="s">
        <v>70</v>
      </c>
      <c r="C51" s="1">
        <v>141454</v>
      </c>
      <c r="D51" s="122">
        <f t="shared" si="3"/>
        <v>24184.305009403317</v>
      </c>
      <c r="E51" s="123">
        <f t="shared" si="4"/>
        <v>0.79198193310537157</v>
      </c>
      <c r="F51" s="124">
        <f t="shared" si="17"/>
        <v>3811.2781367527655</v>
      </c>
      <c r="G51" s="124">
        <f t="shared" si="18"/>
        <v>22292.165821866925</v>
      </c>
      <c r="H51" s="124">
        <f t="shared" si="19"/>
        <v>1154.4703464660861</v>
      </c>
      <c r="I51" s="125">
        <f t="shared" si="20"/>
        <v>6752.4970564801379</v>
      </c>
      <c r="J51" s="124">
        <f t="shared" si="21"/>
        <v>723.16631597014725</v>
      </c>
      <c r="K51" s="125">
        <f t="shared" si="22"/>
        <v>4229.7997821093913</v>
      </c>
      <c r="L51" s="126">
        <f t="shared" si="11"/>
        <v>26521.965603976318</v>
      </c>
      <c r="M51" s="126">
        <f t="shared" si="23"/>
        <v>167975.96560397631</v>
      </c>
      <c r="N51" s="126">
        <f t="shared" si="24"/>
        <v>28718.74946212623</v>
      </c>
      <c r="O51" s="127">
        <f t="shared" si="14"/>
        <v>0.94047485369292128</v>
      </c>
      <c r="P51" s="128">
        <v>6596.617130864106</v>
      </c>
      <c r="Q51" s="130">
        <f t="shared" si="15"/>
        <v>7.9834498763321021E-2</v>
      </c>
      <c r="R51" s="131">
        <f t="shared" si="16"/>
        <v>8.4080727771964639E-2</v>
      </c>
      <c r="S51" s="129">
        <v>5849</v>
      </c>
      <c r="T51" s="1">
        <v>130996</v>
      </c>
      <c r="U51" s="1">
        <v>22308.58310626703</v>
      </c>
      <c r="V51" s="12"/>
      <c r="W51" s="58"/>
      <c r="X51" s="12"/>
      <c r="Y51" s="13"/>
      <c r="Z51" s="1"/>
    </row>
    <row r="52" spans="1:26">
      <c r="A52" s="122">
        <v>1573</v>
      </c>
      <c r="B52" s="122" t="s">
        <v>71</v>
      </c>
      <c r="C52" s="1">
        <v>53378</v>
      </c>
      <c r="D52" s="122">
        <f t="shared" si="3"/>
        <v>25178.301886792455</v>
      </c>
      <c r="E52" s="123">
        <f t="shared" si="4"/>
        <v>0.82453310909117161</v>
      </c>
      <c r="F52" s="124">
        <f t="shared" si="17"/>
        <v>3214.880010319283</v>
      </c>
      <c r="G52" s="124">
        <f t="shared" si="18"/>
        <v>6815.5456218768795</v>
      </c>
      <c r="H52" s="124">
        <f t="shared" si="19"/>
        <v>806.57143937988781</v>
      </c>
      <c r="I52" s="125">
        <f t="shared" si="20"/>
        <v>1709.9314514853622</v>
      </c>
      <c r="J52" s="124">
        <f t="shared" si="21"/>
        <v>375.26740888394892</v>
      </c>
      <c r="K52" s="125">
        <f t="shared" si="22"/>
        <v>795.56690683397176</v>
      </c>
      <c r="L52" s="126">
        <f t="shared" si="11"/>
        <v>7611.1125287108516</v>
      </c>
      <c r="M52" s="126">
        <f t="shared" si="23"/>
        <v>60989.112528710852</v>
      </c>
      <c r="N52" s="126">
        <f t="shared" si="24"/>
        <v>28768.449305995684</v>
      </c>
      <c r="O52" s="127">
        <f t="shared" si="14"/>
        <v>0.94210241249221116</v>
      </c>
      <c r="P52" s="128">
        <v>1577.38346169121</v>
      </c>
      <c r="Q52" s="130">
        <f t="shared" si="15"/>
        <v>1.0698123568060894E-2</v>
      </c>
      <c r="R52" s="131">
        <f t="shared" si="16"/>
        <v>1.4512078751336756E-2</v>
      </c>
      <c r="S52" s="129">
        <v>2120</v>
      </c>
      <c r="T52" s="1">
        <v>52813</v>
      </c>
      <c r="U52" s="1">
        <v>24818.139097744359</v>
      </c>
      <c r="V52" s="12"/>
      <c r="W52" s="58"/>
      <c r="X52" s="12"/>
      <c r="Y52" s="13"/>
      <c r="Z52" s="1"/>
    </row>
    <row r="53" spans="1:26">
      <c r="A53" s="122">
        <v>1576</v>
      </c>
      <c r="B53" s="122" t="s">
        <v>72</v>
      </c>
      <c r="C53" s="1">
        <v>87067</v>
      </c>
      <c r="D53" s="122">
        <f t="shared" si="3"/>
        <v>25729.018912529551</v>
      </c>
      <c r="E53" s="123">
        <f t="shared" si="4"/>
        <v>0.8425678607397189</v>
      </c>
      <c r="F53" s="124">
        <f t="shared" si="17"/>
        <v>2884.4497948770249</v>
      </c>
      <c r="G53" s="124">
        <f t="shared" si="18"/>
        <v>9760.9781058638528</v>
      </c>
      <c r="H53" s="124">
        <f t="shared" si="19"/>
        <v>613.82048037190407</v>
      </c>
      <c r="I53" s="125">
        <f t="shared" si="20"/>
        <v>2077.1685055785233</v>
      </c>
      <c r="J53" s="124">
        <f t="shared" si="21"/>
        <v>182.51644987596518</v>
      </c>
      <c r="K53" s="125">
        <f t="shared" si="22"/>
        <v>617.63566638026623</v>
      </c>
      <c r="L53" s="126">
        <f t="shared" si="11"/>
        <v>10378.61377224412</v>
      </c>
      <c r="M53" s="126">
        <f t="shared" si="23"/>
        <v>97445.61377224412</v>
      </c>
      <c r="N53" s="126">
        <f t="shared" si="24"/>
        <v>28795.985157282539</v>
      </c>
      <c r="O53" s="127">
        <f t="shared" si="14"/>
        <v>0.94300415007463856</v>
      </c>
      <c r="P53" s="128">
        <v>2109.3145445108767</v>
      </c>
      <c r="Q53" s="130">
        <f t="shared" si="15"/>
        <v>4.031400475547537E-2</v>
      </c>
      <c r="R53" s="131">
        <f t="shared" si="16"/>
        <v>6.6137402036639745E-2</v>
      </c>
      <c r="S53" s="129">
        <v>3384</v>
      </c>
      <c r="T53" s="1">
        <v>83693</v>
      </c>
      <c r="U53" s="1">
        <v>24132.929642445211</v>
      </c>
      <c r="V53" s="12"/>
      <c r="W53" s="58"/>
      <c r="X53" s="12"/>
      <c r="Y53" s="13"/>
      <c r="Z53" s="1"/>
    </row>
    <row r="54" spans="1:26">
      <c r="A54" s="122">
        <v>1577</v>
      </c>
      <c r="B54" s="122" t="s">
        <v>73</v>
      </c>
      <c r="C54" s="1">
        <v>239964</v>
      </c>
      <c r="D54" s="122">
        <f t="shared" si="3"/>
        <v>22200.38856508465</v>
      </c>
      <c r="E54" s="123">
        <f t="shared" si="4"/>
        <v>0.72701310393785523</v>
      </c>
      <c r="F54" s="124">
        <f t="shared" si="17"/>
        <v>5001.6280033439662</v>
      </c>
      <c r="G54" s="124">
        <f t="shared" si="18"/>
        <v>54062.597088144925</v>
      </c>
      <c r="H54" s="124">
        <f t="shared" si="19"/>
        <v>1848.8411019776195</v>
      </c>
      <c r="I54" s="125">
        <f t="shared" si="20"/>
        <v>19984.123471276089</v>
      </c>
      <c r="J54" s="124">
        <f t="shared" si="21"/>
        <v>1417.5370714816806</v>
      </c>
      <c r="K54" s="125">
        <f t="shared" si="22"/>
        <v>15322.158205645486</v>
      </c>
      <c r="L54" s="126">
        <f t="shared" si="11"/>
        <v>69384.755293790411</v>
      </c>
      <c r="M54" s="126">
        <f t="shared" si="23"/>
        <v>309348.75529379043</v>
      </c>
      <c r="N54" s="126">
        <f t="shared" si="24"/>
        <v>28619.5536399103</v>
      </c>
      <c r="O54" s="127">
        <f t="shared" si="14"/>
        <v>0.93722641223454561</v>
      </c>
      <c r="P54" s="128">
        <v>16949.843531802057</v>
      </c>
      <c r="Q54" s="130">
        <f t="shared" si="15"/>
        <v>4.1406456820716683E-2</v>
      </c>
      <c r="R54" s="131">
        <f t="shared" si="16"/>
        <v>3.8708762233707526E-2</v>
      </c>
      <c r="S54" s="129">
        <v>10809</v>
      </c>
      <c r="T54" s="1">
        <v>230423</v>
      </c>
      <c r="U54" s="1">
        <v>21373.063723216772</v>
      </c>
      <c r="V54" s="13"/>
      <c r="W54" s="59"/>
      <c r="X54" s="13"/>
      <c r="Y54" s="13"/>
      <c r="Z54" s="13"/>
    </row>
    <row r="55" spans="1:26">
      <c r="A55" s="122">
        <v>1578</v>
      </c>
      <c r="B55" s="122" t="s">
        <v>74</v>
      </c>
      <c r="C55" s="1">
        <v>62565</v>
      </c>
      <c r="D55" s="122">
        <f t="shared" si="3"/>
        <v>25116.419108791652</v>
      </c>
      <c r="E55" s="123">
        <f t="shared" si="4"/>
        <v>0.82250658642996832</v>
      </c>
      <c r="F55" s="124">
        <f t="shared" si="17"/>
        <v>3252.0096771197645</v>
      </c>
      <c r="G55" s="124">
        <f t="shared" si="18"/>
        <v>8100.7561057053335</v>
      </c>
      <c r="H55" s="124">
        <f t="shared" si="19"/>
        <v>828.23041168016891</v>
      </c>
      <c r="I55" s="125">
        <f t="shared" si="20"/>
        <v>2063.1219554953009</v>
      </c>
      <c r="J55" s="124">
        <f t="shared" si="21"/>
        <v>396.92638118423002</v>
      </c>
      <c r="K55" s="125">
        <f t="shared" si="22"/>
        <v>988.74361552991695</v>
      </c>
      <c r="L55" s="126">
        <f t="shared" si="11"/>
        <v>9089.49972123525</v>
      </c>
      <c r="M55" s="126">
        <f t="shared" si="23"/>
        <v>71654.499721235246</v>
      </c>
      <c r="N55" s="126">
        <f t="shared" si="24"/>
        <v>28765.35516709564</v>
      </c>
      <c r="O55" s="127">
        <f t="shared" si="14"/>
        <v>0.94200108635915092</v>
      </c>
      <c r="P55" s="128">
        <v>3400.3343174871652</v>
      </c>
      <c r="Q55" s="130">
        <f t="shared" si="15"/>
        <v>2.0236775161437612E-2</v>
      </c>
      <c r="R55" s="130">
        <f t="shared" si="16"/>
        <v>2.4742035910845839E-2</v>
      </c>
      <c r="S55" s="129">
        <v>2491</v>
      </c>
      <c r="T55" s="1">
        <v>61324</v>
      </c>
      <c r="U55" s="1">
        <v>24509.992006394885</v>
      </c>
      <c r="V55" s="12"/>
      <c r="W55" s="10"/>
      <c r="X55" s="12"/>
      <c r="Y55" s="13"/>
      <c r="Z55" s="13"/>
    </row>
    <row r="56" spans="1:26">
      <c r="A56" s="122">
        <v>1579</v>
      </c>
      <c r="B56" s="122" t="s">
        <v>75</v>
      </c>
      <c r="C56" s="1">
        <v>316935</v>
      </c>
      <c r="D56" s="122">
        <f t="shared" si="3"/>
        <v>23853.014224429895</v>
      </c>
      <c r="E56" s="123">
        <f t="shared" si="4"/>
        <v>0.78113290038761396</v>
      </c>
      <c r="F56" s="124">
        <f t="shared" si="17"/>
        <v>4010.0526077368186</v>
      </c>
      <c r="G56" s="124">
        <f t="shared" si="18"/>
        <v>53281.568998999108</v>
      </c>
      <c r="H56" s="124">
        <f t="shared" si="19"/>
        <v>1270.4221212067837</v>
      </c>
      <c r="I56" s="125">
        <f t="shared" si="20"/>
        <v>16880.098724474534</v>
      </c>
      <c r="J56" s="124">
        <f t="shared" si="21"/>
        <v>839.11809071084485</v>
      </c>
      <c r="K56" s="125">
        <f t="shared" si="22"/>
        <v>11149.362071274996</v>
      </c>
      <c r="L56" s="126">
        <f t="shared" si="11"/>
        <v>64430.931070274106</v>
      </c>
      <c r="M56" s="126">
        <f t="shared" si="23"/>
        <v>381365.93107027409</v>
      </c>
      <c r="N56" s="126">
        <f t="shared" si="24"/>
        <v>28702.184922877557</v>
      </c>
      <c r="O56" s="127">
        <f t="shared" si="14"/>
        <v>0.93993240205703332</v>
      </c>
      <c r="P56" s="128">
        <v>15263.486983722207</v>
      </c>
      <c r="Q56" s="130">
        <f t="shared" si="15"/>
        <v>4.564845149604585E-2</v>
      </c>
      <c r="R56" s="130">
        <f t="shared" si="16"/>
        <v>4.8009364685244568E-2</v>
      </c>
      <c r="S56" s="129">
        <v>13287</v>
      </c>
      <c r="T56" s="1">
        <v>303099</v>
      </c>
      <c r="U56" s="1">
        <v>22760.306375309752</v>
      </c>
      <c r="V56" s="12"/>
      <c r="Y56" s="13"/>
      <c r="Z56" s="13"/>
    </row>
    <row r="57" spans="1:26" ht="30.95" customHeight="1">
      <c r="A57" s="122">
        <v>1804</v>
      </c>
      <c r="B57" s="122" t="s">
        <v>76</v>
      </c>
      <c r="C57" s="1">
        <v>1541964</v>
      </c>
      <c r="D57" s="122">
        <f t="shared" si="3"/>
        <v>29202.204420203398</v>
      </c>
      <c r="E57" s="123">
        <f t="shared" si="4"/>
        <v>0.9563069229675385</v>
      </c>
      <c r="F57" s="124">
        <f t="shared" si="17"/>
        <v>800.53849027271713</v>
      </c>
      <c r="G57" s="124">
        <f t="shared" si="18"/>
        <v>42270.833901870283</v>
      </c>
      <c r="H57" s="124">
        <f t="shared" si="19"/>
        <v>0</v>
      </c>
      <c r="I57" s="125">
        <f t="shared" si="20"/>
        <v>0</v>
      </c>
      <c r="J57" s="124">
        <f t="shared" si="21"/>
        <v>-431.30403049593889</v>
      </c>
      <c r="K57" s="125">
        <f t="shared" si="22"/>
        <v>-22774.146722277059</v>
      </c>
      <c r="L57" s="126">
        <f t="shared" si="11"/>
        <v>19496.687179593224</v>
      </c>
      <c r="M57" s="126">
        <f t="shared" si="23"/>
        <v>1561460.6871795931</v>
      </c>
      <c r="N57" s="126">
        <f t="shared" si="24"/>
        <v>29571.438879980175</v>
      </c>
      <c r="O57" s="127">
        <f t="shared" si="14"/>
        <v>0.96839852622466804</v>
      </c>
      <c r="P57" s="128">
        <v>3015.0149695351247</v>
      </c>
      <c r="Q57" s="130">
        <f t="shared" si="15"/>
        <v>7.8875172907426572E-2</v>
      </c>
      <c r="R57" s="130">
        <f t="shared" si="16"/>
        <v>7.391017722505043E-2</v>
      </c>
      <c r="S57" s="129">
        <v>52803</v>
      </c>
      <c r="T57" s="1">
        <v>1429233</v>
      </c>
      <c r="U57" s="1">
        <v>27192.408675799088</v>
      </c>
      <c r="V57" s="12"/>
      <c r="Y57" s="13"/>
      <c r="Z57" s="13"/>
    </row>
    <row r="58" spans="1:26">
      <c r="A58" s="122">
        <v>1806</v>
      </c>
      <c r="B58" s="122" t="s">
        <v>77</v>
      </c>
      <c r="C58" s="1">
        <v>550808</v>
      </c>
      <c r="D58" s="122">
        <f t="shared" si="3"/>
        <v>25583.279145378539</v>
      </c>
      <c r="E58" s="123">
        <f t="shared" si="4"/>
        <v>0.83779520911819383</v>
      </c>
      <c r="F58" s="124">
        <f t="shared" si="17"/>
        <v>2971.893655167632</v>
      </c>
      <c r="G58" s="124">
        <f t="shared" si="18"/>
        <v>63984.870395759121</v>
      </c>
      <c r="H58" s="124">
        <f t="shared" si="19"/>
        <v>664.82939887475823</v>
      </c>
      <c r="I58" s="125">
        <f t="shared" si="20"/>
        <v>14313.776957773543</v>
      </c>
      <c r="J58" s="124">
        <f t="shared" si="21"/>
        <v>233.52536837881934</v>
      </c>
      <c r="K58" s="125">
        <f t="shared" si="22"/>
        <v>5027.8011811959796</v>
      </c>
      <c r="L58" s="126">
        <f t="shared" si="11"/>
        <v>69012.671576955094</v>
      </c>
      <c r="M58" s="126">
        <f t="shared" si="23"/>
        <v>619820.67157695512</v>
      </c>
      <c r="N58" s="126">
        <f t="shared" si="24"/>
        <v>28788.698168924995</v>
      </c>
      <c r="O58" s="127">
        <f t="shared" si="14"/>
        <v>0.94276551749356252</v>
      </c>
      <c r="P58" s="128">
        <v>18958.218127458436</v>
      </c>
      <c r="Q58" s="130">
        <f t="shared" si="15"/>
        <v>2.9874913523923491E-2</v>
      </c>
      <c r="R58" s="130">
        <f t="shared" si="16"/>
        <v>3.6141221636865006E-2</v>
      </c>
      <c r="S58" s="129">
        <v>21530</v>
      </c>
      <c r="T58" s="1">
        <v>534830</v>
      </c>
      <c r="U58" s="1">
        <v>24690.919163473525</v>
      </c>
      <c r="V58" s="12"/>
      <c r="Y58" s="13"/>
      <c r="Z58" s="13"/>
    </row>
    <row r="59" spans="1:26">
      <c r="A59" s="122">
        <v>1811</v>
      </c>
      <c r="B59" s="122" t="s">
        <v>78</v>
      </c>
      <c r="C59" s="1">
        <v>39829</v>
      </c>
      <c r="D59" s="122">
        <f t="shared" si="3"/>
        <v>28327.88051209104</v>
      </c>
      <c r="E59" s="123">
        <f t="shared" si="4"/>
        <v>0.92767476923652037</v>
      </c>
      <c r="F59" s="124">
        <f t="shared" si="17"/>
        <v>1325.1328351401316</v>
      </c>
      <c r="G59" s="124">
        <f t="shared" si="18"/>
        <v>1863.1367662070252</v>
      </c>
      <c r="H59" s="124">
        <f t="shared" si="19"/>
        <v>0</v>
      </c>
      <c r="I59" s="125">
        <f t="shared" si="20"/>
        <v>0</v>
      </c>
      <c r="J59" s="124">
        <f t="shared" si="21"/>
        <v>-431.30403049593889</v>
      </c>
      <c r="K59" s="125">
        <f t="shared" si="22"/>
        <v>-606.41346687729003</v>
      </c>
      <c r="L59" s="126">
        <f t="shared" si="11"/>
        <v>1256.7232993297353</v>
      </c>
      <c r="M59" s="126">
        <f t="shared" si="23"/>
        <v>41085.723299329737</v>
      </c>
      <c r="N59" s="126">
        <f t="shared" si="24"/>
        <v>29221.709316735232</v>
      </c>
      <c r="O59" s="127">
        <f t="shared" si="14"/>
        <v>0.95694566473226084</v>
      </c>
      <c r="P59" s="128">
        <v>864.28535967968037</v>
      </c>
      <c r="Q59" s="130">
        <f t="shared" si="15"/>
        <v>0.13712670587563525</v>
      </c>
      <c r="R59" s="130">
        <f t="shared" si="16"/>
        <v>0.12984780093048548</v>
      </c>
      <c r="S59" s="129">
        <v>1406</v>
      </c>
      <c r="T59" s="1">
        <v>35026</v>
      </c>
      <c r="U59" s="1">
        <v>25072.297780959198</v>
      </c>
      <c r="V59" s="12"/>
      <c r="Y59" s="1"/>
      <c r="Z59" s="1"/>
    </row>
    <row r="60" spans="1:26">
      <c r="A60" s="122">
        <v>1812</v>
      </c>
      <c r="B60" s="122" t="s">
        <v>79</v>
      </c>
      <c r="C60" s="1">
        <v>47654</v>
      </c>
      <c r="D60" s="122">
        <f t="shared" si="3"/>
        <v>24055.527511357901</v>
      </c>
      <c r="E60" s="123">
        <f t="shared" si="4"/>
        <v>0.78776475788355615</v>
      </c>
      <c r="F60" s="124">
        <f t="shared" si="17"/>
        <v>3888.544635580015</v>
      </c>
      <c r="G60" s="124">
        <f t="shared" si="18"/>
        <v>7703.2069230840098</v>
      </c>
      <c r="H60" s="124">
        <f t="shared" si="19"/>
        <v>1199.5424707819816</v>
      </c>
      <c r="I60" s="125">
        <f t="shared" si="20"/>
        <v>2376.2936346191054</v>
      </c>
      <c r="J60" s="124">
        <f t="shared" si="21"/>
        <v>768.23844028604276</v>
      </c>
      <c r="K60" s="125">
        <f t="shared" si="22"/>
        <v>1521.8803502066507</v>
      </c>
      <c r="L60" s="126">
        <f t="shared" si="11"/>
        <v>9225.087273290661</v>
      </c>
      <c r="M60" s="126">
        <f t="shared" si="23"/>
        <v>56879.087273290657</v>
      </c>
      <c r="N60" s="126">
        <f t="shared" si="24"/>
        <v>28712.310587223958</v>
      </c>
      <c r="O60" s="127">
        <f t="shared" si="14"/>
        <v>0.94026399493183044</v>
      </c>
      <c r="P60" s="128">
        <v>2139.6234375520207</v>
      </c>
      <c r="Q60" s="130">
        <f t="shared" si="15"/>
        <v>0.17005499901787469</v>
      </c>
      <c r="R60" s="130">
        <f t="shared" si="16"/>
        <v>0.17537074611083819</v>
      </c>
      <c r="S60" s="129">
        <v>1981</v>
      </c>
      <c r="T60" s="1">
        <v>40728</v>
      </c>
      <c r="U60" s="1">
        <v>20466.331658291459</v>
      </c>
      <c r="V60" s="12"/>
      <c r="Y60" s="1"/>
      <c r="Z60" s="1"/>
    </row>
    <row r="61" spans="1:26">
      <c r="A61" s="122">
        <v>1813</v>
      </c>
      <c r="B61" s="122" t="s">
        <v>80</v>
      </c>
      <c r="C61" s="1">
        <v>234339</v>
      </c>
      <c r="D61" s="122">
        <f t="shared" si="3"/>
        <v>30132.313231323133</v>
      </c>
      <c r="E61" s="123">
        <f t="shared" si="4"/>
        <v>0.98676590758349214</v>
      </c>
      <c r="F61" s="124">
        <f t="shared" si="17"/>
        <v>242.47320360087613</v>
      </c>
      <c r="G61" s="124">
        <f t="shared" si="18"/>
        <v>1885.7141044040136</v>
      </c>
      <c r="H61" s="124">
        <f t="shared" si="19"/>
        <v>0</v>
      </c>
      <c r="I61" s="125">
        <f t="shared" si="20"/>
        <v>0</v>
      </c>
      <c r="J61" s="124">
        <f t="shared" si="21"/>
        <v>-431.30403049593889</v>
      </c>
      <c r="K61" s="125">
        <f t="shared" si="22"/>
        <v>-3354.2514451669167</v>
      </c>
      <c r="L61" s="126">
        <f t="shared" si="11"/>
        <v>-1468.5373407629031</v>
      </c>
      <c r="M61" s="126">
        <f t="shared" si="23"/>
        <v>232870.46265923709</v>
      </c>
      <c r="N61" s="126">
        <f t="shared" si="24"/>
        <v>29943.482404428069</v>
      </c>
      <c r="O61" s="127">
        <f t="shared" si="14"/>
        <v>0.9805821200710495</v>
      </c>
      <c r="P61" s="128">
        <v>-732.68930140193129</v>
      </c>
      <c r="Q61" s="130">
        <f t="shared" si="15"/>
        <v>0.32788780280492985</v>
      </c>
      <c r="R61" s="130">
        <f t="shared" si="16"/>
        <v>0.33232718596976552</v>
      </c>
      <c r="S61" s="129">
        <v>7777</v>
      </c>
      <c r="T61" s="1">
        <v>176475</v>
      </c>
      <c r="U61" s="1">
        <v>22616.301422529799</v>
      </c>
      <c r="V61" s="12"/>
      <c r="Y61" s="1"/>
      <c r="Z61" s="1"/>
    </row>
    <row r="62" spans="1:26">
      <c r="A62" s="122">
        <v>1815</v>
      </c>
      <c r="B62" s="122" t="s">
        <v>81</v>
      </c>
      <c r="C62" s="1">
        <v>33709</v>
      </c>
      <c r="D62" s="122">
        <f t="shared" si="3"/>
        <v>28688.510638297874</v>
      </c>
      <c r="E62" s="123">
        <f t="shared" si="4"/>
        <v>0.93948459980135446</v>
      </c>
      <c r="F62" s="124">
        <f t="shared" si="17"/>
        <v>1108.7547594160314</v>
      </c>
      <c r="G62" s="124">
        <f t="shared" si="18"/>
        <v>1302.786842313837</v>
      </c>
      <c r="H62" s="124">
        <f t="shared" si="19"/>
        <v>0</v>
      </c>
      <c r="I62" s="125">
        <f t="shared" si="20"/>
        <v>0</v>
      </c>
      <c r="J62" s="124">
        <f t="shared" si="21"/>
        <v>-431.30403049593889</v>
      </c>
      <c r="K62" s="125">
        <f t="shared" si="22"/>
        <v>-506.78223583272819</v>
      </c>
      <c r="L62" s="126">
        <f t="shared" si="11"/>
        <v>796.00460648110879</v>
      </c>
      <c r="M62" s="126">
        <f t="shared" si="23"/>
        <v>34505.00460648111</v>
      </c>
      <c r="N62" s="126">
        <f t="shared" si="24"/>
        <v>29365.961367217966</v>
      </c>
      <c r="O62" s="127">
        <f t="shared" si="14"/>
        <v>0.96166959695819443</v>
      </c>
      <c r="P62" s="128">
        <v>-148.50604720937031</v>
      </c>
      <c r="Q62" s="130">
        <f t="shared" si="15"/>
        <v>0.34106460852959897</v>
      </c>
      <c r="R62" s="130">
        <f t="shared" si="16"/>
        <v>0.34905392960169046</v>
      </c>
      <c r="S62" s="129">
        <v>1175</v>
      </c>
      <c r="T62" s="1">
        <v>25136</v>
      </c>
      <c r="U62" s="1">
        <v>21265.651438240267</v>
      </c>
      <c r="V62" s="12"/>
      <c r="Y62" s="1"/>
      <c r="Z62" s="1"/>
    </row>
    <row r="63" spans="1:26">
      <c r="A63" s="122">
        <v>1816</v>
      </c>
      <c r="B63" s="122" t="s">
        <v>82</v>
      </c>
      <c r="C63" s="1">
        <v>12722</v>
      </c>
      <c r="D63" s="122">
        <f t="shared" si="3"/>
        <v>27536.796536796537</v>
      </c>
      <c r="E63" s="123">
        <f t="shared" si="4"/>
        <v>0.90176853725016315</v>
      </c>
      <c r="F63" s="124">
        <f t="shared" si="17"/>
        <v>1799.7832203168334</v>
      </c>
      <c r="G63" s="124">
        <f t="shared" si="18"/>
        <v>831.49984778637702</v>
      </c>
      <c r="H63" s="124">
        <f t="shared" si="19"/>
        <v>0</v>
      </c>
      <c r="I63" s="125">
        <f t="shared" si="20"/>
        <v>0</v>
      </c>
      <c r="J63" s="124">
        <f t="shared" si="21"/>
        <v>-431.30403049593889</v>
      </c>
      <c r="K63" s="125">
        <f t="shared" si="22"/>
        <v>-199.26246208912374</v>
      </c>
      <c r="L63" s="126">
        <f t="shared" si="11"/>
        <v>632.23738569725333</v>
      </c>
      <c r="M63" s="126">
        <f t="shared" si="23"/>
        <v>13354.237385697254</v>
      </c>
      <c r="N63" s="126">
        <f t="shared" si="24"/>
        <v>28905.275726617434</v>
      </c>
      <c r="O63" s="127">
        <f t="shared" si="14"/>
        <v>0.94658317193771802</v>
      </c>
      <c r="P63" s="128">
        <v>-106.43050532306506</v>
      </c>
      <c r="Q63" s="130">
        <f t="shared" si="15"/>
        <v>0.35527857675508684</v>
      </c>
      <c r="R63" s="130">
        <f t="shared" si="16"/>
        <v>0.36407908699375618</v>
      </c>
      <c r="S63" s="129">
        <v>462</v>
      </c>
      <c r="T63" s="1">
        <v>9387</v>
      </c>
      <c r="U63" s="1">
        <v>20187.096774193549</v>
      </c>
      <c r="V63" s="12"/>
      <c r="Y63" s="1"/>
      <c r="Z63" s="1"/>
    </row>
    <row r="64" spans="1:26">
      <c r="A64" s="122">
        <v>1818</v>
      </c>
      <c r="B64" s="122" t="s">
        <v>55</v>
      </c>
      <c r="C64" s="1">
        <v>49594</v>
      </c>
      <c r="D64" s="122">
        <f t="shared" si="3"/>
        <v>27174.794520547945</v>
      </c>
      <c r="E64" s="123">
        <f t="shared" si="4"/>
        <v>0.88991378035286439</v>
      </c>
      <c r="F64" s="124">
        <f t="shared" si="17"/>
        <v>2016.9844300659888</v>
      </c>
      <c r="G64" s="124">
        <f t="shared" si="18"/>
        <v>3680.9965848704296</v>
      </c>
      <c r="H64" s="124">
        <f t="shared" si="19"/>
        <v>107.79901756546641</v>
      </c>
      <c r="I64" s="125">
        <f t="shared" si="20"/>
        <v>196.73320705697623</v>
      </c>
      <c r="J64" s="124">
        <f t="shared" si="21"/>
        <v>-323.5050129304725</v>
      </c>
      <c r="K64" s="125">
        <f t="shared" si="22"/>
        <v>-590.39664859811228</v>
      </c>
      <c r="L64" s="126">
        <f t="shared" si="11"/>
        <v>3090.5999362723173</v>
      </c>
      <c r="M64" s="126">
        <f t="shared" si="23"/>
        <v>52684.599936272316</v>
      </c>
      <c r="N64" s="126">
        <f t="shared" si="24"/>
        <v>28868.273937683462</v>
      </c>
      <c r="O64" s="127">
        <f t="shared" si="14"/>
        <v>0.94537144605529588</v>
      </c>
      <c r="P64" s="128">
        <v>1101.9770060722092</v>
      </c>
      <c r="Q64" s="130">
        <f t="shared" si="15"/>
        <v>9.1057089429105703E-2</v>
      </c>
      <c r="R64" s="130">
        <f t="shared" si="16"/>
        <v>7.1926225395280319E-2</v>
      </c>
      <c r="S64" s="129">
        <v>1825</v>
      </c>
      <c r="T64" s="1">
        <v>45455</v>
      </c>
      <c r="U64" s="1">
        <v>25351.366424986056</v>
      </c>
      <c r="V64" s="12"/>
      <c r="Y64" s="1"/>
      <c r="Z64" s="1"/>
    </row>
    <row r="65" spans="1:26">
      <c r="A65" s="122">
        <v>1820</v>
      </c>
      <c r="B65" s="122" t="s">
        <v>83</v>
      </c>
      <c r="C65" s="1">
        <v>177704</v>
      </c>
      <c r="D65" s="122">
        <f t="shared" si="3"/>
        <v>24233.465157507158</v>
      </c>
      <c r="E65" s="123">
        <f t="shared" si="4"/>
        <v>0.79359181807464763</v>
      </c>
      <c r="F65" s="124">
        <f t="shared" si="17"/>
        <v>3781.7820478904605</v>
      </c>
      <c r="G65" s="124">
        <f t="shared" si="18"/>
        <v>27731.807757180748</v>
      </c>
      <c r="H65" s="124">
        <f t="shared" si="19"/>
        <v>1137.2642946297415</v>
      </c>
      <c r="I65" s="125">
        <f t="shared" si="20"/>
        <v>8339.5590725198945</v>
      </c>
      <c r="J65" s="124">
        <f t="shared" si="21"/>
        <v>705.96026413380264</v>
      </c>
      <c r="K65" s="125">
        <f t="shared" si="22"/>
        <v>5176.8066168931755</v>
      </c>
      <c r="L65" s="126">
        <f t="shared" si="11"/>
        <v>32908.614374073921</v>
      </c>
      <c r="M65" s="126">
        <f t="shared" si="23"/>
        <v>210612.61437407392</v>
      </c>
      <c r="N65" s="126">
        <f t="shared" si="24"/>
        <v>28721.207469531422</v>
      </c>
      <c r="O65" s="127">
        <f t="shared" si="14"/>
        <v>0.94055534794138507</v>
      </c>
      <c r="P65" s="128">
        <v>5513.2205540479554</v>
      </c>
      <c r="Q65" s="130">
        <f t="shared" si="15"/>
        <v>6.1483415068304952E-2</v>
      </c>
      <c r="R65" s="130">
        <f t="shared" si="16"/>
        <v>7.0313428476073428E-2</v>
      </c>
      <c r="S65" s="129">
        <v>7333</v>
      </c>
      <c r="T65" s="1">
        <v>167411</v>
      </c>
      <c r="U65" s="1">
        <v>22641.466053556938</v>
      </c>
      <c r="V65" s="12"/>
      <c r="Y65" s="1"/>
      <c r="Z65" s="1"/>
    </row>
    <row r="66" spans="1:26">
      <c r="A66" s="122">
        <v>1822</v>
      </c>
      <c r="B66" s="122" t="s">
        <v>84</v>
      </c>
      <c r="C66" s="1">
        <v>44426</v>
      </c>
      <c r="D66" s="122">
        <f t="shared" si="3"/>
        <v>19683.650863978735</v>
      </c>
      <c r="E66" s="123">
        <f t="shared" si="4"/>
        <v>0.64459556955487285</v>
      </c>
      <c r="F66" s="124">
        <f t="shared" si="17"/>
        <v>6511.6706240075146</v>
      </c>
      <c r="G66" s="124">
        <f t="shared" si="18"/>
        <v>14696.840598384959</v>
      </c>
      <c r="H66" s="124">
        <f t="shared" si="19"/>
        <v>2729.6992973646893</v>
      </c>
      <c r="I66" s="125">
        <f t="shared" si="20"/>
        <v>6160.9313141521043</v>
      </c>
      <c r="J66" s="124">
        <f t="shared" si="21"/>
        <v>2298.3952668687502</v>
      </c>
      <c r="K66" s="125">
        <f t="shared" si="22"/>
        <v>5187.4781173227693</v>
      </c>
      <c r="L66" s="126">
        <f t="shared" si="11"/>
        <v>19884.318715707726</v>
      </c>
      <c r="M66" s="126">
        <f t="shared" si="23"/>
        <v>64310.318715707726</v>
      </c>
      <c r="N66" s="126">
        <f t="shared" si="24"/>
        <v>28493.716754854999</v>
      </c>
      <c r="O66" s="127">
        <f t="shared" si="14"/>
        <v>0.93310553551539632</v>
      </c>
      <c r="P66" s="128">
        <v>4101.9987372816249</v>
      </c>
      <c r="Q66" s="130">
        <f t="shared" si="15"/>
        <v>3.9496466844494364E-2</v>
      </c>
      <c r="R66" s="130">
        <f t="shared" si="16"/>
        <v>4.9168343585183141E-2</v>
      </c>
      <c r="S66" s="129">
        <v>2257</v>
      </c>
      <c r="T66" s="1">
        <v>42738</v>
      </c>
      <c r="U66" s="1">
        <v>18761.194029850747</v>
      </c>
      <c r="V66" s="12"/>
      <c r="Y66" s="1"/>
      <c r="Z66" s="1"/>
    </row>
    <row r="67" spans="1:26">
      <c r="A67" s="122">
        <v>1824</v>
      </c>
      <c r="B67" s="122" t="s">
        <v>85</v>
      </c>
      <c r="C67" s="1">
        <v>322946</v>
      </c>
      <c r="D67" s="122">
        <f t="shared" si="3"/>
        <v>24404.594574170635</v>
      </c>
      <c r="E67" s="123">
        <f t="shared" si="4"/>
        <v>0.79919592396760741</v>
      </c>
      <c r="F67" s="124">
        <f t="shared" si="17"/>
        <v>3679.1043978923749</v>
      </c>
      <c r="G67" s="124">
        <f t="shared" si="18"/>
        <v>48685.5884973098</v>
      </c>
      <c r="H67" s="124">
        <f t="shared" si="19"/>
        <v>1077.3689987975249</v>
      </c>
      <c r="I67" s="125">
        <f t="shared" si="20"/>
        <v>14256.823961087648</v>
      </c>
      <c r="J67" s="124">
        <f t="shared" si="21"/>
        <v>646.06496830158608</v>
      </c>
      <c r="K67" s="125">
        <f t="shared" si="22"/>
        <v>8549.3777255348887</v>
      </c>
      <c r="L67" s="126">
        <f t="shared" si="11"/>
        <v>57234.96622284469</v>
      </c>
      <c r="M67" s="126">
        <f t="shared" si="23"/>
        <v>380180.96622284467</v>
      </c>
      <c r="N67" s="126">
        <f t="shared" si="24"/>
        <v>28729.763940364595</v>
      </c>
      <c r="O67" s="127">
        <f t="shared" si="14"/>
        <v>0.94083555323603307</v>
      </c>
      <c r="P67" s="128">
        <v>10766.828772905559</v>
      </c>
      <c r="Q67" s="130">
        <f t="shared" si="15"/>
        <v>5.691956249959091E-2</v>
      </c>
      <c r="R67" s="130">
        <f t="shared" si="16"/>
        <v>5.9715012109466677E-2</v>
      </c>
      <c r="S67" s="129">
        <v>13233</v>
      </c>
      <c r="T67" s="1">
        <v>305554</v>
      </c>
      <c r="U67" s="1">
        <v>23029.394030750678</v>
      </c>
      <c r="V67" s="12"/>
      <c r="Y67" s="1"/>
      <c r="Z67" s="1"/>
    </row>
    <row r="68" spans="1:26">
      <c r="A68" s="122">
        <v>1825</v>
      </c>
      <c r="B68" s="122" t="s">
        <v>86</v>
      </c>
      <c r="C68" s="1">
        <v>32493</v>
      </c>
      <c r="D68" s="122">
        <f t="shared" si="3"/>
        <v>22240.246406570845</v>
      </c>
      <c r="E68" s="123">
        <f t="shared" si="4"/>
        <v>0.72831835915760912</v>
      </c>
      <c r="F68" s="124">
        <f t="shared" si="17"/>
        <v>4977.7132984522486</v>
      </c>
      <c r="G68" s="124">
        <f t="shared" si="18"/>
        <v>7272.4391290387357</v>
      </c>
      <c r="H68" s="124">
        <f t="shared" si="19"/>
        <v>1834.8908574574514</v>
      </c>
      <c r="I68" s="125">
        <f t="shared" si="20"/>
        <v>2680.7755427453362</v>
      </c>
      <c r="J68" s="124">
        <f t="shared" si="21"/>
        <v>1403.5868269615125</v>
      </c>
      <c r="K68" s="125">
        <f t="shared" si="22"/>
        <v>2050.6403541907698</v>
      </c>
      <c r="L68" s="126">
        <f t="shared" si="11"/>
        <v>9323.0794832295051</v>
      </c>
      <c r="M68" s="126">
        <f t="shared" si="23"/>
        <v>41816.079483229507</v>
      </c>
      <c r="N68" s="126">
        <f t="shared" si="24"/>
        <v>28621.546531984601</v>
      </c>
      <c r="O68" s="127">
        <f t="shared" si="14"/>
        <v>0.93729167499553301</v>
      </c>
      <c r="P68" s="128">
        <v>2173.3888148730448</v>
      </c>
      <c r="Q68" s="130">
        <f t="shared" si="15"/>
        <v>7.0151170832921647E-2</v>
      </c>
      <c r="R68" s="130">
        <f t="shared" si="16"/>
        <v>6.4291342382091249E-2</v>
      </c>
      <c r="S68" s="129">
        <v>1461</v>
      </c>
      <c r="T68" s="1">
        <v>30363</v>
      </c>
      <c r="U68" s="1">
        <v>20896.765313145217</v>
      </c>
      <c r="V68" s="12"/>
      <c r="Y68" s="1"/>
      <c r="Z68" s="1"/>
    </row>
    <row r="69" spans="1:26">
      <c r="A69" s="122">
        <v>1826</v>
      </c>
      <c r="B69" s="122" t="s">
        <v>87</v>
      </c>
      <c r="C69" s="1">
        <v>26154</v>
      </c>
      <c r="D69" s="122">
        <f t="shared" si="3"/>
        <v>20545.168892380203</v>
      </c>
      <c r="E69" s="123">
        <f t="shared" si="4"/>
        <v>0.67280835934863492</v>
      </c>
      <c r="F69" s="124">
        <f t="shared" si="17"/>
        <v>5994.7598069666337</v>
      </c>
      <c r="G69" s="124">
        <f t="shared" si="18"/>
        <v>7631.3292342685245</v>
      </c>
      <c r="H69" s="124">
        <f t="shared" si="19"/>
        <v>2428.1679874241759</v>
      </c>
      <c r="I69" s="125">
        <f t="shared" si="20"/>
        <v>3091.0578479909759</v>
      </c>
      <c r="J69" s="124">
        <f t="shared" si="21"/>
        <v>1996.863956928237</v>
      </c>
      <c r="K69" s="125">
        <f t="shared" si="22"/>
        <v>2542.0078171696459</v>
      </c>
      <c r="L69" s="126">
        <f t="shared" si="11"/>
        <v>10173.337051438171</v>
      </c>
      <c r="M69" s="126">
        <f t="shared" si="23"/>
        <v>36327.337051438168</v>
      </c>
      <c r="N69" s="126">
        <f t="shared" si="24"/>
        <v>28536.792656275073</v>
      </c>
      <c r="O69" s="127">
        <f t="shared" si="14"/>
        <v>0.93451617500508444</v>
      </c>
      <c r="P69" s="128">
        <v>2678.0324512891111</v>
      </c>
      <c r="Q69" s="130">
        <f t="shared" si="15"/>
        <v>2.512444636067887E-2</v>
      </c>
      <c r="R69" s="130">
        <f t="shared" si="16"/>
        <v>2.0292752190872076E-2</v>
      </c>
      <c r="S69" s="129">
        <v>1273</v>
      </c>
      <c r="T69" s="1">
        <v>25513</v>
      </c>
      <c r="U69" s="1">
        <v>20136.543014996052</v>
      </c>
      <c r="V69" s="12"/>
      <c r="Y69" s="1"/>
      <c r="Z69" s="1"/>
    </row>
    <row r="70" spans="1:26">
      <c r="A70" s="122">
        <v>1827</v>
      </c>
      <c r="B70" s="122" t="s">
        <v>88</v>
      </c>
      <c r="C70" s="1">
        <v>40238</v>
      </c>
      <c r="D70" s="122">
        <f t="shared" si="3"/>
        <v>29392.257121986851</v>
      </c>
      <c r="E70" s="123">
        <f t="shared" si="4"/>
        <v>0.96253072415148133</v>
      </c>
      <c r="F70" s="124">
        <f t="shared" si="17"/>
        <v>686.50686920264491</v>
      </c>
      <c r="G70" s="124">
        <f t="shared" si="18"/>
        <v>939.82790393842095</v>
      </c>
      <c r="H70" s="124">
        <f t="shared" si="19"/>
        <v>0</v>
      </c>
      <c r="I70" s="125">
        <f t="shared" si="20"/>
        <v>0</v>
      </c>
      <c r="J70" s="124">
        <f t="shared" si="21"/>
        <v>-431.30403049593889</v>
      </c>
      <c r="K70" s="125">
        <f t="shared" si="22"/>
        <v>-590.4552177489403</v>
      </c>
      <c r="L70" s="126">
        <f t="shared" si="11"/>
        <v>349.37268618948065</v>
      </c>
      <c r="M70" s="126">
        <f t="shared" si="23"/>
        <v>40587.372686189483</v>
      </c>
      <c r="N70" s="126">
        <f t="shared" si="24"/>
        <v>29647.459960693559</v>
      </c>
      <c r="O70" s="127">
        <f t="shared" si="14"/>
        <v>0.97088804669824524</v>
      </c>
      <c r="P70" s="128">
        <v>76.762060740746108</v>
      </c>
      <c r="Q70" s="130">
        <f t="shared" si="15"/>
        <v>0.30617412192430044</v>
      </c>
      <c r="R70" s="130">
        <f t="shared" si="16"/>
        <v>0.30808233831863846</v>
      </c>
      <c r="S70" s="129">
        <v>1369</v>
      </c>
      <c r="T70" s="1">
        <v>30806</v>
      </c>
      <c r="U70" s="1">
        <v>22469.73012399708</v>
      </c>
      <c r="V70" s="12"/>
      <c r="Y70" s="1"/>
      <c r="Z70" s="1"/>
    </row>
    <row r="71" spans="1:26">
      <c r="A71" s="122">
        <v>1828</v>
      </c>
      <c r="B71" s="122" t="s">
        <v>89</v>
      </c>
      <c r="C71" s="1">
        <v>36361</v>
      </c>
      <c r="D71" s="122">
        <f t="shared" si="3"/>
        <v>21414.016489988222</v>
      </c>
      <c r="E71" s="123">
        <f t="shared" si="4"/>
        <v>0.70126117615110273</v>
      </c>
      <c r="F71" s="124">
        <f t="shared" si="17"/>
        <v>5473.4512484018223</v>
      </c>
      <c r="G71" s="124">
        <f t="shared" si="18"/>
        <v>9293.9202197862942</v>
      </c>
      <c r="H71" s="124">
        <f t="shared" si="19"/>
        <v>2124.0713282613692</v>
      </c>
      <c r="I71" s="125">
        <f t="shared" si="20"/>
        <v>3606.673115387805</v>
      </c>
      <c r="J71" s="124">
        <f t="shared" si="21"/>
        <v>1692.7672977654304</v>
      </c>
      <c r="K71" s="125">
        <f t="shared" si="22"/>
        <v>2874.3188716057007</v>
      </c>
      <c r="L71" s="126">
        <f t="shared" si="11"/>
        <v>12168.239091391995</v>
      </c>
      <c r="M71" s="126">
        <f t="shared" si="23"/>
        <v>48529.239091391995</v>
      </c>
      <c r="N71" s="126">
        <f t="shared" si="24"/>
        <v>28580.235036155475</v>
      </c>
      <c r="O71" s="127">
        <f t="shared" si="14"/>
        <v>0.93593881584520788</v>
      </c>
      <c r="P71" s="128">
        <v>2326.7415179017353</v>
      </c>
      <c r="Q71" s="130">
        <f t="shared" si="15"/>
        <v>-1.0611956137247965E-2</v>
      </c>
      <c r="R71" s="130">
        <f t="shared" si="16"/>
        <v>-8.8639207240629216E-3</v>
      </c>
      <c r="S71" s="129">
        <v>1698</v>
      </c>
      <c r="T71" s="1">
        <v>36751</v>
      </c>
      <c r="U71" s="1">
        <v>21605.526161081718</v>
      </c>
      <c r="V71" s="12"/>
      <c r="Y71" s="1"/>
      <c r="Z71" s="1"/>
    </row>
    <row r="72" spans="1:26">
      <c r="A72" s="122">
        <v>1832</v>
      </c>
      <c r="B72" s="122" t="s">
        <v>90</v>
      </c>
      <c r="C72" s="1">
        <v>122188</v>
      </c>
      <c r="D72" s="122">
        <f t="shared" ref="D72:D135" si="25">C72/S72*1000</f>
        <v>27644.343891402717</v>
      </c>
      <c r="E72" s="123">
        <f t="shared" ref="E72:E135" si="26">D72/D$364</f>
        <v>0.90529047272725272</v>
      </c>
      <c r="F72" s="124">
        <f t="shared" si="17"/>
        <v>1735.2548075531251</v>
      </c>
      <c r="G72" s="124">
        <f t="shared" si="18"/>
        <v>7669.8262493848133</v>
      </c>
      <c r="H72" s="124">
        <f t="shared" si="19"/>
        <v>0</v>
      </c>
      <c r="I72" s="125">
        <f t="shared" si="20"/>
        <v>0</v>
      </c>
      <c r="J72" s="124">
        <f t="shared" si="21"/>
        <v>-431.30403049593889</v>
      </c>
      <c r="K72" s="125">
        <f t="shared" si="22"/>
        <v>-1906.3638147920499</v>
      </c>
      <c r="L72" s="126">
        <f t="shared" ref="L72:L135" si="27">+G72+K72</f>
        <v>5763.4624345927632</v>
      </c>
      <c r="M72" s="126">
        <f t="shared" si="23"/>
        <v>127951.46243459276</v>
      </c>
      <c r="N72" s="126">
        <f t="shared" si="24"/>
        <v>28948.294668459901</v>
      </c>
      <c r="O72" s="127">
        <f t="shared" ref="O72:O135" si="28">N72/N$364</f>
        <v>0.94799194612855364</v>
      </c>
      <c r="P72" s="128">
        <v>5566.8589543272965</v>
      </c>
      <c r="Q72" s="130">
        <f t="shared" ref="Q72:Q135" si="29">(C72-T72)/T72</f>
        <v>2.0367602234674192E-2</v>
      </c>
      <c r="R72" s="130">
        <f t="shared" ref="R72:R135" si="30">(D72-U72)/U72</f>
        <v>2.2214421424239194E-2</v>
      </c>
      <c r="S72" s="129">
        <v>4420</v>
      </c>
      <c r="T72" s="1">
        <v>119749</v>
      </c>
      <c r="U72" s="1">
        <v>27043.586269196028</v>
      </c>
      <c r="V72" s="12"/>
      <c r="Y72" s="1"/>
      <c r="Z72" s="1"/>
    </row>
    <row r="73" spans="1:26">
      <c r="A73" s="122">
        <v>1833</v>
      </c>
      <c r="B73" s="122" t="s">
        <v>91</v>
      </c>
      <c r="C73" s="1">
        <v>660147</v>
      </c>
      <c r="D73" s="122">
        <f t="shared" si="25"/>
        <v>25300.743522918903</v>
      </c>
      <c r="E73" s="123">
        <f t="shared" si="26"/>
        <v>0.82854279899684824</v>
      </c>
      <c r="F73" s="124">
        <f t="shared" si="17"/>
        <v>3141.4150286434137</v>
      </c>
      <c r="G73" s="124">
        <f t="shared" si="18"/>
        <v>81965.800927363947</v>
      </c>
      <c r="H73" s="124">
        <f t="shared" si="19"/>
        <v>763.7168667356309</v>
      </c>
      <c r="I73" s="125">
        <f t="shared" si="20"/>
        <v>19926.900486866081</v>
      </c>
      <c r="J73" s="124">
        <f t="shared" si="21"/>
        <v>332.41283623969201</v>
      </c>
      <c r="K73" s="125">
        <f t="shared" si="22"/>
        <v>8673.3157231660443</v>
      </c>
      <c r="L73" s="126">
        <f t="shared" si="27"/>
        <v>90639.116650529992</v>
      </c>
      <c r="M73" s="126">
        <f t="shared" si="23"/>
        <v>750786.11665053002</v>
      </c>
      <c r="N73" s="126">
        <f t="shared" si="24"/>
        <v>28774.571387802011</v>
      </c>
      <c r="O73" s="127">
        <f t="shared" si="28"/>
        <v>0.94230289698749514</v>
      </c>
      <c r="P73" s="128">
        <v>20087.839567192044</v>
      </c>
      <c r="Q73" s="130">
        <f t="shared" si="29"/>
        <v>3.4444016133733227E-2</v>
      </c>
      <c r="R73" s="130">
        <f t="shared" si="30"/>
        <v>3.4087201932246146E-2</v>
      </c>
      <c r="S73" s="129">
        <v>26092</v>
      </c>
      <c r="T73" s="1">
        <v>638166</v>
      </c>
      <c r="U73" s="1">
        <v>24466.740789019666</v>
      </c>
      <c r="V73" s="12"/>
      <c r="Y73" s="1"/>
      <c r="Z73" s="1"/>
    </row>
    <row r="74" spans="1:26">
      <c r="A74" s="122">
        <v>1834</v>
      </c>
      <c r="B74" s="122" t="s">
        <v>92</v>
      </c>
      <c r="C74" s="1">
        <v>79551</v>
      </c>
      <c r="D74" s="122">
        <f t="shared" si="25"/>
        <v>42563.40288924559</v>
      </c>
      <c r="E74" s="123">
        <f t="shared" si="26"/>
        <v>1.3938563083231297</v>
      </c>
      <c r="F74" s="124">
        <f t="shared" si="17"/>
        <v>-7216.180591152598</v>
      </c>
      <c r="G74" s="124">
        <f t="shared" si="18"/>
        <v>-13487.041524864206</v>
      </c>
      <c r="H74" s="124">
        <f t="shared" si="19"/>
        <v>0</v>
      </c>
      <c r="I74" s="125">
        <f t="shared" si="20"/>
        <v>0</v>
      </c>
      <c r="J74" s="124">
        <f t="shared" si="21"/>
        <v>-431.30403049593889</v>
      </c>
      <c r="K74" s="125">
        <f t="shared" si="22"/>
        <v>-806.10723299690972</v>
      </c>
      <c r="L74" s="126">
        <f t="shared" si="27"/>
        <v>-14293.148757861116</v>
      </c>
      <c r="M74" s="126">
        <f t="shared" si="23"/>
        <v>65257.851242138888</v>
      </c>
      <c r="N74" s="126">
        <f t="shared" si="24"/>
        <v>34915.918267597051</v>
      </c>
      <c r="O74" s="127">
        <f t="shared" si="28"/>
        <v>1.1434182803669044</v>
      </c>
      <c r="P74" s="128">
        <v>-5079.6149806249487</v>
      </c>
      <c r="Q74" s="130">
        <f t="shared" si="29"/>
        <v>0.19299061215920338</v>
      </c>
      <c r="R74" s="130">
        <f t="shared" si="30"/>
        <v>0.19745874179275871</v>
      </c>
      <c r="S74" s="129">
        <v>1869</v>
      </c>
      <c r="T74" s="1">
        <v>66682</v>
      </c>
      <c r="U74" s="1">
        <v>35544.776119402981</v>
      </c>
      <c r="V74" s="12"/>
      <c r="Y74" s="1"/>
      <c r="Z74" s="1"/>
    </row>
    <row r="75" spans="1:26">
      <c r="A75" s="122">
        <v>1835</v>
      </c>
      <c r="B75" s="122" t="s">
        <v>93</v>
      </c>
      <c r="C75" s="1">
        <v>11855</v>
      </c>
      <c r="D75" s="122">
        <f t="shared" si="25"/>
        <v>26344.444444444445</v>
      </c>
      <c r="E75" s="123">
        <f t="shared" si="26"/>
        <v>0.86272167133129252</v>
      </c>
      <c r="F75" s="124">
        <f t="shared" si="17"/>
        <v>2515.1944757280885</v>
      </c>
      <c r="G75" s="124">
        <f t="shared" si="18"/>
        <v>1131.83751407764</v>
      </c>
      <c r="H75" s="124">
        <f t="shared" si="19"/>
        <v>398.42154420169118</v>
      </c>
      <c r="I75" s="125">
        <f t="shared" si="20"/>
        <v>179.28969489076101</v>
      </c>
      <c r="J75" s="124">
        <f t="shared" si="21"/>
        <v>-32.882486294247713</v>
      </c>
      <c r="K75" s="125">
        <f t="shared" si="22"/>
        <v>-14.797118832411471</v>
      </c>
      <c r="L75" s="126">
        <f t="shared" si="27"/>
        <v>1117.0403952452284</v>
      </c>
      <c r="M75" s="126">
        <f t="shared" si="23"/>
        <v>12972.040395245229</v>
      </c>
      <c r="N75" s="126">
        <f t="shared" si="24"/>
        <v>28826.756433878287</v>
      </c>
      <c r="O75" s="127">
        <f t="shared" si="28"/>
        <v>0.94401184060421739</v>
      </c>
      <c r="P75" s="128">
        <v>604.86842347219033</v>
      </c>
      <c r="Q75" s="130">
        <f t="shared" si="29"/>
        <v>2.6584689989608591E-2</v>
      </c>
      <c r="R75" s="130">
        <f t="shared" si="30"/>
        <v>8.3342955009044553E-3</v>
      </c>
      <c r="S75" s="129">
        <v>450</v>
      </c>
      <c r="T75" s="1">
        <v>11548</v>
      </c>
      <c r="U75" s="1">
        <v>26126.696832579186</v>
      </c>
      <c r="V75" s="12"/>
      <c r="Y75" s="1"/>
      <c r="Z75" s="1"/>
    </row>
    <row r="76" spans="1:26">
      <c r="A76" s="122">
        <v>1836</v>
      </c>
      <c r="B76" s="122" t="s">
        <v>94</v>
      </c>
      <c r="C76" s="1">
        <v>26250</v>
      </c>
      <c r="D76" s="122">
        <f t="shared" si="25"/>
        <v>22766.695576756287</v>
      </c>
      <c r="E76" s="123">
        <f t="shared" si="26"/>
        <v>0.74555839277954172</v>
      </c>
      <c r="F76" s="124">
        <f t="shared" si="17"/>
        <v>4661.8437963409833</v>
      </c>
      <c r="G76" s="124">
        <f t="shared" si="18"/>
        <v>5375.1058971811544</v>
      </c>
      <c r="H76" s="124">
        <f t="shared" si="19"/>
        <v>1650.6336478925466</v>
      </c>
      <c r="I76" s="125">
        <f t="shared" si="20"/>
        <v>1903.1805960201061</v>
      </c>
      <c r="J76" s="124">
        <f t="shared" si="21"/>
        <v>1219.3296173966078</v>
      </c>
      <c r="K76" s="125">
        <f t="shared" si="22"/>
        <v>1405.8870488582886</v>
      </c>
      <c r="L76" s="126">
        <f t="shared" si="27"/>
        <v>6780.9929460394433</v>
      </c>
      <c r="M76" s="126">
        <f t="shared" si="23"/>
        <v>33030.992946039441</v>
      </c>
      <c r="N76" s="126">
        <f t="shared" si="24"/>
        <v>28647.86899049388</v>
      </c>
      <c r="O76" s="127">
        <f t="shared" si="28"/>
        <v>0.93815367667662986</v>
      </c>
      <c r="P76" s="128">
        <v>1678.8975383631932</v>
      </c>
      <c r="Q76" s="130">
        <f t="shared" si="29"/>
        <v>-2.6948882381287762E-2</v>
      </c>
      <c r="R76" s="130">
        <f t="shared" si="30"/>
        <v>1.7779399694854266E-2</v>
      </c>
      <c r="S76" s="129">
        <v>1153</v>
      </c>
      <c r="T76" s="1">
        <v>26977</v>
      </c>
      <c r="U76" s="1">
        <v>22368.98839137645</v>
      </c>
      <c r="V76" s="12"/>
      <c r="Y76" s="1"/>
      <c r="Z76" s="1"/>
    </row>
    <row r="77" spans="1:26">
      <c r="A77" s="122">
        <v>1837</v>
      </c>
      <c r="B77" s="122" t="s">
        <v>95</v>
      </c>
      <c r="C77" s="1">
        <v>162691</v>
      </c>
      <c r="D77" s="122">
        <f t="shared" si="25"/>
        <v>26181.36466044416</v>
      </c>
      <c r="E77" s="123">
        <f t="shared" si="26"/>
        <v>0.85738117291578153</v>
      </c>
      <c r="F77" s="124">
        <f t="shared" si="17"/>
        <v>2613.0423461282594</v>
      </c>
      <c r="G77" s="124">
        <f t="shared" si="18"/>
        <v>16237.445138841003</v>
      </c>
      <c r="H77" s="124">
        <f t="shared" si="19"/>
        <v>455.49946860179097</v>
      </c>
      <c r="I77" s="125">
        <f t="shared" si="20"/>
        <v>2830.4736978915294</v>
      </c>
      <c r="J77" s="124">
        <f t="shared" si="21"/>
        <v>24.195438105852077</v>
      </c>
      <c r="K77" s="125">
        <f t="shared" si="22"/>
        <v>150.3504523897648</v>
      </c>
      <c r="L77" s="126">
        <f t="shared" si="27"/>
        <v>16387.79559123077</v>
      </c>
      <c r="M77" s="126">
        <f t="shared" si="23"/>
        <v>179078.79559123077</v>
      </c>
      <c r="N77" s="126">
        <f t="shared" si="24"/>
        <v>28818.602444678269</v>
      </c>
      <c r="O77" s="127">
        <f t="shared" si="28"/>
        <v>0.94374481568344171</v>
      </c>
      <c r="P77" s="128">
        <v>4932.0837410137483</v>
      </c>
      <c r="Q77" s="130">
        <f t="shared" si="29"/>
        <v>-2.0936390443521694E-2</v>
      </c>
      <c r="R77" s="130">
        <f t="shared" si="30"/>
        <v>-1.5736986015558417E-2</v>
      </c>
      <c r="S77" s="129">
        <v>6214</v>
      </c>
      <c r="T77" s="1">
        <v>166170</v>
      </c>
      <c r="U77" s="1">
        <v>26599.967984632625</v>
      </c>
      <c r="V77" s="12"/>
      <c r="Y77" s="1"/>
      <c r="Z77" s="1"/>
    </row>
    <row r="78" spans="1:26">
      <c r="A78" s="122">
        <v>1838</v>
      </c>
      <c r="B78" s="122" t="s">
        <v>96</v>
      </c>
      <c r="C78" s="1">
        <v>48049</v>
      </c>
      <c r="D78" s="122">
        <f t="shared" si="25"/>
        <v>25369.060190073917</v>
      </c>
      <c r="E78" s="123">
        <f t="shared" si="26"/>
        <v>0.8307800171470372</v>
      </c>
      <c r="F78" s="124">
        <f t="shared" si="17"/>
        <v>3100.4250283504057</v>
      </c>
      <c r="G78" s="124">
        <f t="shared" si="18"/>
        <v>5872.2050036956689</v>
      </c>
      <c r="H78" s="124">
        <f t="shared" si="19"/>
        <v>739.8060332313762</v>
      </c>
      <c r="I78" s="125">
        <f t="shared" si="20"/>
        <v>1401.1926269402265</v>
      </c>
      <c r="J78" s="124">
        <f t="shared" si="21"/>
        <v>308.50200273543732</v>
      </c>
      <c r="K78" s="125">
        <f t="shared" si="22"/>
        <v>584.30279318091834</v>
      </c>
      <c r="L78" s="126">
        <f t="shared" si="27"/>
        <v>6456.5077968765872</v>
      </c>
      <c r="M78" s="126">
        <f t="shared" si="23"/>
        <v>54505.507796876584</v>
      </c>
      <c r="N78" s="126">
        <f t="shared" si="24"/>
        <v>28777.987221159758</v>
      </c>
      <c r="O78" s="127">
        <f t="shared" si="28"/>
        <v>0.94241475789500451</v>
      </c>
      <c r="P78" s="128">
        <v>2394.6768756807314</v>
      </c>
      <c r="Q78" s="130">
        <f t="shared" si="29"/>
        <v>-5.6084437086092714E-3</v>
      </c>
      <c r="R78" s="130">
        <f t="shared" si="30"/>
        <v>8.042126757903922E-3</v>
      </c>
      <c r="S78" s="129">
        <v>1894</v>
      </c>
      <c r="T78" s="1">
        <v>48320</v>
      </c>
      <c r="U78" s="1">
        <v>25166.666666666668</v>
      </c>
      <c r="V78" s="12"/>
      <c r="Y78" s="1"/>
      <c r="Z78" s="1"/>
    </row>
    <row r="79" spans="1:26">
      <c r="A79" s="122">
        <v>1839</v>
      </c>
      <c r="B79" s="122" t="s">
        <v>97</v>
      </c>
      <c r="C79" s="1">
        <v>23872</v>
      </c>
      <c r="D79" s="122">
        <f t="shared" si="25"/>
        <v>23588.932806324108</v>
      </c>
      <c r="E79" s="123">
        <f t="shared" si="26"/>
        <v>0.77248482421063436</v>
      </c>
      <c r="F79" s="124">
        <f t="shared" si="17"/>
        <v>4168.5014586002908</v>
      </c>
      <c r="G79" s="124">
        <f t="shared" si="18"/>
        <v>4218.5234761034935</v>
      </c>
      <c r="H79" s="124">
        <f t="shared" si="19"/>
        <v>1362.850617543809</v>
      </c>
      <c r="I79" s="125">
        <f t="shared" si="20"/>
        <v>1379.2048249543348</v>
      </c>
      <c r="J79" s="124">
        <f t="shared" si="21"/>
        <v>931.54658704787016</v>
      </c>
      <c r="K79" s="125">
        <f t="shared" si="22"/>
        <v>942.72514609244467</v>
      </c>
      <c r="L79" s="126">
        <f t="shared" si="27"/>
        <v>5161.248622195938</v>
      </c>
      <c r="M79" s="126">
        <f t="shared" si="23"/>
        <v>29033.248622195937</v>
      </c>
      <c r="N79" s="126">
        <f t="shared" si="24"/>
        <v>28688.980851972272</v>
      </c>
      <c r="O79" s="127">
        <f t="shared" si="28"/>
        <v>0.93949999824818453</v>
      </c>
      <c r="P79" s="128">
        <v>2185.3927656752385</v>
      </c>
      <c r="Q79" s="130">
        <f t="shared" si="29"/>
        <v>-4.0745800851884596E-2</v>
      </c>
      <c r="R79" s="130">
        <f t="shared" si="30"/>
        <v>-5.3068236216435631E-2</v>
      </c>
      <c r="S79" s="129">
        <v>1012</v>
      </c>
      <c r="T79" s="1">
        <v>24886</v>
      </c>
      <c r="U79" s="1">
        <v>24910.910910910912</v>
      </c>
      <c r="V79" s="12"/>
      <c r="Y79" s="1"/>
      <c r="Z79" s="1"/>
    </row>
    <row r="80" spans="1:26">
      <c r="A80" s="122">
        <v>1840</v>
      </c>
      <c r="B80" s="122" t="s">
        <v>98</v>
      </c>
      <c r="C80" s="1">
        <v>103157</v>
      </c>
      <c r="D80" s="122">
        <f t="shared" si="25"/>
        <v>22342.863331167424</v>
      </c>
      <c r="E80" s="123">
        <f t="shared" si="26"/>
        <v>0.73167883407221712</v>
      </c>
      <c r="F80" s="124">
        <f t="shared" si="17"/>
        <v>4916.1431436943012</v>
      </c>
      <c r="G80" s="124">
        <f t="shared" si="18"/>
        <v>22697.832894436589</v>
      </c>
      <c r="H80" s="124">
        <f t="shared" si="19"/>
        <v>1798.9749338486486</v>
      </c>
      <c r="I80" s="125">
        <f t="shared" si="20"/>
        <v>8305.8672695792102</v>
      </c>
      <c r="J80" s="124">
        <f t="shared" si="21"/>
        <v>1367.6709033527097</v>
      </c>
      <c r="K80" s="125">
        <f t="shared" si="22"/>
        <v>6314.5365607794611</v>
      </c>
      <c r="L80" s="126">
        <f t="shared" si="27"/>
        <v>29012.369455216052</v>
      </c>
      <c r="M80" s="126">
        <f t="shared" si="23"/>
        <v>132169.36945521605</v>
      </c>
      <c r="N80" s="126">
        <f t="shared" si="24"/>
        <v>28626.677378214434</v>
      </c>
      <c r="O80" s="127">
        <f t="shared" si="28"/>
        <v>0.93745969874126356</v>
      </c>
      <c r="P80" s="128">
        <v>10087.802024824679</v>
      </c>
      <c r="Q80" s="130">
        <f t="shared" si="29"/>
        <v>4.2326812707137659E-2</v>
      </c>
      <c r="R80" s="130">
        <f t="shared" si="30"/>
        <v>4.5713189616517595E-2</v>
      </c>
      <c r="S80" s="129">
        <v>4617</v>
      </c>
      <c r="T80" s="1">
        <v>98968</v>
      </c>
      <c r="U80" s="1">
        <v>21366.14853195164</v>
      </c>
      <c r="V80" s="12"/>
      <c r="Y80" s="1"/>
      <c r="Z80" s="1"/>
    </row>
    <row r="81" spans="1:28">
      <c r="A81" s="122">
        <v>1841</v>
      </c>
      <c r="B81" s="122" t="s">
        <v>99</v>
      </c>
      <c r="C81" s="1">
        <v>244151</v>
      </c>
      <c r="D81" s="122">
        <f t="shared" si="25"/>
        <v>25424.45069249193</v>
      </c>
      <c r="E81" s="123">
        <f t="shared" si="26"/>
        <v>0.83259393229422207</v>
      </c>
      <c r="F81" s="124">
        <f t="shared" si="17"/>
        <v>3067.1907268995978</v>
      </c>
      <c r="G81" s="124">
        <f t="shared" si="18"/>
        <v>29454.232550416837</v>
      </c>
      <c r="H81" s="124">
        <f t="shared" si="19"/>
        <v>720.41935738507163</v>
      </c>
      <c r="I81" s="125">
        <f t="shared" si="20"/>
        <v>6918.1870889688435</v>
      </c>
      <c r="J81" s="124">
        <f t="shared" si="21"/>
        <v>289.11532688913275</v>
      </c>
      <c r="K81" s="125">
        <f t="shared" si="22"/>
        <v>2776.374484116342</v>
      </c>
      <c r="L81" s="126">
        <f t="shared" si="27"/>
        <v>32230.607034533179</v>
      </c>
      <c r="M81" s="126">
        <f t="shared" si="23"/>
        <v>276381.60703453317</v>
      </c>
      <c r="N81" s="126">
        <f t="shared" si="24"/>
        <v>28780.756746280658</v>
      </c>
      <c r="O81" s="127">
        <f t="shared" si="28"/>
        <v>0.94250545365236371</v>
      </c>
      <c r="P81" s="128">
        <v>7719.4101568965598</v>
      </c>
      <c r="Q81" s="127">
        <f t="shared" si="29"/>
        <v>4.6506444464447218E-2</v>
      </c>
      <c r="R81" s="127">
        <f t="shared" si="30"/>
        <v>5.053859467221395E-2</v>
      </c>
      <c r="S81" s="129">
        <v>9603</v>
      </c>
      <c r="T81" s="1">
        <v>233301</v>
      </c>
      <c r="U81" s="1">
        <v>24201.348547717844</v>
      </c>
      <c r="Y81" s="1"/>
      <c r="Z81" s="1"/>
    </row>
    <row r="82" spans="1:28">
      <c r="A82" s="122">
        <v>1845</v>
      </c>
      <c r="B82" s="122" t="s">
        <v>100</v>
      </c>
      <c r="C82" s="1">
        <v>54115</v>
      </c>
      <c r="D82" s="122">
        <f t="shared" si="25"/>
        <v>28953.98608881755</v>
      </c>
      <c r="E82" s="123">
        <f t="shared" si="26"/>
        <v>0.94817832742399411</v>
      </c>
      <c r="F82" s="124">
        <f t="shared" si="17"/>
        <v>949.46948910422577</v>
      </c>
      <c r="G82" s="124">
        <f t="shared" si="18"/>
        <v>1774.5584751357978</v>
      </c>
      <c r="H82" s="124">
        <f t="shared" si="19"/>
        <v>0</v>
      </c>
      <c r="I82" s="125">
        <f t="shared" si="20"/>
        <v>0</v>
      </c>
      <c r="J82" s="124">
        <f t="shared" si="21"/>
        <v>-431.30403049593889</v>
      </c>
      <c r="K82" s="125">
        <f t="shared" si="22"/>
        <v>-806.10723299690972</v>
      </c>
      <c r="L82" s="126">
        <f t="shared" si="27"/>
        <v>968.45124213888812</v>
      </c>
      <c r="M82" s="126">
        <f t="shared" si="23"/>
        <v>55083.451242138886</v>
      </c>
      <c r="N82" s="126">
        <f t="shared" si="24"/>
        <v>29472.151547425834</v>
      </c>
      <c r="O82" s="127">
        <f t="shared" si="28"/>
        <v>0.96514708800725024</v>
      </c>
      <c r="P82" s="128">
        <v>2026.1850193750545</v>
      </c>
      <c r="Q82" s="127">
        <f t="shared" si="29"/>
        <v>-1.7127392931090848E-2</v>
      </c>
      <c r="R82" s="127">
        <f t="shared" si="30"/>
        <v>5.4855134915753126E-3</v>
      </c>
      <c r="S82" s="129">
        <v>1869</v>
      </c>
      <c r="T82" s="1">
        <v>55058</v>
      </c>
      <c r="U82" s="1">
        <v>28796.025104602511</v>
      </c>
      <c r="Y82" s="1"/>
      <c r="Z82" s="1"/>
    </row>
    <row r="83" spans="1:28">
      <c r="A83" s="122">
        <v>1848</v>
      </c>
      <c r="B83" s="122" t="s">
        <v>101</v>
      </c>
      <c r="C83" s="1">
        <v>66218</v>
      </c>
      <c r="D83" s="122">
        <f t="shared" si="25"/>
        <v>25556.927827093787</v>
      </c>
      <c r="E83" s="123">
        <f t="shared" si="26"/>
        <v>0.83693226234395657</v>
      </c>
      <c r="F83" s="124">
        <f t="shared" si="17"/>
        <v>2987.7044461384835</v>
      </c>
      <c r="G83" s="124">
        <f t="shared" si="18"/>
        <v>7741.1422199448107</v>
      </c>
      <c r="H83" s="124">
        <f t="shared" si="19"/>
        <v>674.05236027442163</v>
      </c>
      <c r="I83" s="125">
        <f t="shared" si="20"/>
        <v>1746.4696654710265</v>
      </c>
      <c r="J83" s="124">
        <f t="shared" si="21"/>
        <v>242.74832977848274</v>
      </c>
      <c r="K83" s="125">
        <f t="shared" si="22"/>
        <v>628.96092245604882</v>
      </c>
      <c r="L83" s="126">
        <f t="shared" si="27"/>
        <v>8370.1031424008597</v>
      </c>
      <c r="M83" s="126">
        <f t="shared" si="23"/>
        <v>74588.103142400854</v>
      </c>
      <c r="N83" s="126">
        <f t="shared" si="24"/>
        <v>28787.380603010748</v>
      </c>
      <c r="O83" s="127">
        <f t="shared" si="28"/>
        <v>0.94272237015485039</v>
      </c>
      <c r="P83" s="128">
        <v>1405.2717449254324</v>
      </c>
      <c r="Q83" s="127">
        <f t="shared" si="29"/>
        <v>9.4946755737813346E-2</v>
      </c>
      <c r="R83" s="127">
        <f t="shared" si="30"/>
        <v>9.2833774734845706E-2</v>
      </c>
      <c r="S83" s="129">
        <v>2591</v>
      </c>
      <c r="T83" s="1">
        <v>60476</v>
      </c>
      <c r="U83" s="1">
        <v>23385.924207269916</v>
      </c>
      <c r="Y83" s="1"/>
      <c r="Z83" s="1"/>
    </row>
    <row r="84" spans="1:28">
      <c r="A84" s="122">
        <v>1851</v>
      </c>
      <c r="B84" s="122" t="s">
        <v>102</v>
      </c>
      <c r="C84" s="1">
        <v>49701</v>
      </c>
      <c r="D84" s="122">
        <f t="shared" si="25"/>
        <v>25152.327935222671</v>
      </c>
      <c r="E84" s="123">
        <f t="shared" si="26"/>
        <v>0.82368252023337207</v>
      </c>
      <c r="F84" s="124">
        <f t="shared" si="17"/>
        <v>3230.464381261153</v>
      </c>
      <c r="G84" s="124">
        <f t="shared" si="18"/>
        <v>6383.3976173720384</v>
      </c>
      <c r="H84" s="124">
        <f t="shared" si="19"/>
        <v>815.6623224293121</v>
      </c>
      <c r="I84" s="125">
        <f t="shared" si="20"/>
        <v>1611.7487491203206</v>
      </c>
      <c r="J84" s="124">
        <f t="shared" si="21"/>
        <v>384.35829193337321</v>
      </c>
      <c r="K84" s="125">
        <f t="shared" si="22"/>
        <v>759.4919848603455</v>
      </c>
      <c r="L84" s="126">
        <f t="shared" si="27"/>
        <v>7142.8896022323843</v>
      </c>
      <c r="M84" s="126">
        <f t="shared" si="23"/>
        <v>56843.889602232382</v>
      </c>
      <c r="N84" s="126">
        <f t="shared" si="24"/>
        <v>28767.150608417196</v>
      </c>
      <c r="O84" s="127">
        <f t="shared" si="28"/>
        <v>0.94205988304932131</v>
      </c>
      <c r="P84" s="128">
        <v>2131.3615661801132</v>
      </c>
      <c r="Q84" s="127">
        <f t="shared" si="29"/>
        <v>7.1789010609850767E-2</v>
      </c>
      <c r="R84" s="127">
        <f t="shared" si="30"/>
        <v>8.64339009370097E-2</v>
      </c>
      <c r="S84" s="129">
        <v>1976</v>
      </c>
      <c r="T84" s="1">
        <v>46372</v>
      </c>
      <c r="U84" s="1">
        <v>23151.273090364451</v>
      </c>
      <c r="Y84" s="1"/>
      <c r="Z84" s="1"/>
    </row>
    <row r="85" spans="1:28">
      <c r="A85" s="122">
        <v>1853</v>
      </c>
      <c r="B85" s="122" t="s">
        <v>103</v>
      </c>
      <c r="C85" s="1">
        <v>28475</v>
      </c>
      <c r="D85" s="122">
        <f t="shared" si="25"/>
        <v>21345.577211394302</v>
      </c>
      <c r="E85" s="123">
        <f t="shared" si="26"/>
        <v>0.69901994275034651</v>
      </c>
      <c r="F85" s="124">
        <f t="shared" si="17"/>
        <v>5514.5148155581746</v>
      </c>
      <c r="G85" s="124">
        <f t="shared" si="18"/>
        <v>7356.3627639546048</v>
      </c>
      <c r="H85" s="124">
        <f t="shared" si="19"/>
        <v>2148.0250757692411</v>
      </c>
      <c r="I85" s="125">
        <f t="shared" si="20"/>
        <v>2865.4654510761675</v>
      </c>
      <c r="J85" s="124">
        <f t="shared" si="21"/>
        <v>1716.7210452733023</v>
      </c>
      <c r="K85" s="125">
        <f t="shared" si="22"/>
        <v>2290.1058743945855</v>
      </c>
      <c r="L85" s="126">
        <f t="shared" si="27"/>
        <v>9646.4686383491899</v>
      </c>
      <c r="M85" s="126">
        <f t="shared" si="23"/>
        <v>38121.468638349193</v>
      </c>
      <c r="N85" s="126">
        <f t="shared" si="24"/>
        <v>28576.813072225781</v>
      </c>
      <c r="O85" s="127">
        <f t="shared" si="28"/>
        <v>0.93582675417517014</v>
      </c>
      <c r="P85" s="128">
        <v>2354.7472820264511</v>
      </c>
      <c r="Q85" s="127">
        <f t="shared" si="29"/>
        <v>0.13954698255162479</v>
      </c>
      <c r="R85" s="127">
        <f t="shared" si="30"/>
        <v>0.13100465134808925</v>
      </c>
      <c r="S85" s="129">
        <v>1334</v>
      </c>
      <c r="T85" s="1">
        <v>24988</v>
      </c>
      <c r="U85" s="1">
        <v>18873.111782477343</v>
      </c>
      <c r="Y85" s="1"/>
      <c r="Z85" s="1"/>
    </row>
    <row r="86" spans="1:28">
      <c r="A86" s="122">
        <v>1856</v>
      </c>
      <c r="B86" s="122" t="s">
        <v>104</v>
      </c>
      <c r="C86" s="1">
        <v>13969</v>
      </c>
      <c r="D86" s="122">
        <f t="shared" si="25"/>
        <v>29784.648187633262</v>
      </c>
      <c r="E86" s="123">
        <f t="shared" si="26"/>
        <v>0.9753806544919682</v>
      </c>
      <c r="F86" s="124">
        <f t="shared" si="17"/>
        <v>451.07222981479862</v>
      </c>
      <c r="G86" s="124">
        <f t="shared" si="18"/>
        <v>211.55287578314054</v>
      </c>
      <c r="H86" s="124">
        <f t="shared" si="19"/>
        <v>0</v>
      </c>
      <c r="I86" s="125">
        <f t="shared" si="20"/>
        <v>0</v>
      </c>
      <c r="J86" s="124">
        <f t="shared" si="21"/>
        <v>-431.30403049593889</v>
      </c>
      <c r="K86" s="125">
        <f t="shared" si="22"/>
        <v>-202.28159030259533</v>
      </c>
      <c r="L86" s="126">
        <f t="shared" si="27"/>
        <v>9.2712854805452025</v>
      </c>
      <c r="M86" s="126">
        <f t="shared" si="23"/>
        <v>13978.271285480545</v>
      </c>
      <c r="N86" s="126">
        <f t="shared" si="24"/>
        <v>29804.416386952122</v>
      </c>
      <c r="O86" s="127">
        <f t="shared" si="28"/>
        <v>0.97602801883444001</v>
      </c>
      <c r="P86" s="128">
        <v>322.60073519898333</v>
      </c>
      <c r="Q86" s="127">
        <f t="shared" si="29"/>
        <v>-3.6487791419506137E-2</v>
      </c>
      <c r="R86" s="127">
        <f t="shared" si="30"/>
        <v>2.5457522116865382E-3</v>
      </c>
      <c r="S86" s="129">
        <v>469</v>
      </c>
      <c r="T86" s="1">
        <v>14498</v>
      </c>
      <c r="U86" s="1">
        <v>29709.016393442624</v>
      </c>
      <c r="Y86" s="1"/>
      <c r="Z86" s="1"/>
    </row>
    <row r="87" spans="1:28">
      <c r="A87" s="122">
        <v>1857</v>
      </c>
      <c r="B87" s="122" t="s">
        <v>105</v>
      </c>
      <c r="C87" s="1">
        <v>19395</v>
      </c>
      <c r="D87" s="122">
        <f t="shared" si="25"/>
        <v>28606.194690265485</v>
      </c>
      <c r="E87" s="123">
        <f t="shared" si="26"/>
        <v>0.93678893649315753</v>
      </c>
      <c r="F87" s="124">
        <f t="shared" si="17"/>
        <v>1158.1443282354644</v>
      </c>
      <c r="G87" s="124">
        <f t="shared" si="18"/>
        <v>785.22185454364478</v>
      </c>
      <c r="H87" s="124">
        <f t="shared" si="19"/>
        <v>0</v>
      </c>
      <c r="I87" s="125">
        <f t="shared" si="20"/>
        <v>0</v>
      </c>
      <c r="J87" s="124">
        <f t="shared" si="21"/>
        <v>-431.30403049593889</v>
      </c>
      <c r="K87" s="125">
        <f t="shared" si="22"/>
        <v>-292.42413267624659</v>
      </c>
      <c r="L87" s="126">
        <f t="shared" si="27"/>
        <v>492.7977218673982</v>
      </c>
      <c r="M87" s="126">
        <f t="shared" si="23"/>
        <v>19887.797721867399</v>
      </c>
      <c r="N87" s="126">
        <f t="shared" si="24"/>
        <v>29333.034988005013</v>
      </c>
      <c r="O87" s="127">
        <f t="shared" si="28"/>
        <v>0.96059133163491572</v>
      </c>
      <c r="P87" s="128">
        <v>391.82153190812596</v>
      </c>
      <c r="Q87" s="127">
        <f t="shared" si="29"/>
        <v>-1.0459183673469388E-2</v>
      </c>
      <c r="R87" s="127">
        <f t="shared" si="30"/>
        <v>1.8730810908434221E-2</v>
      </c>
      <c r="S87" s="129">
        <v>678</v>
      </c>
      <c r="T87" s="1">
        <v>19600</v>
      </c>
      <c r="U87" s="1">
        <v>28080.229226361029</v>
      </c>
      <c r="Y87" s="1"/>
      <c r="Z87" s="1"/>
    </row>
    <row r="88" spans="1:28">
      <c r="A88" s="122">
        <v>1859</v>
      </c>
      <c r="B88" s="122" t="s">
        <v>106</v>
      </c>
      <c r="C88" s="1">
        <v>32496</v>
      </c>
      <c r="D88" s="122">
        <f t="shared" si="25"/>
        <v>26723.684210526317</v>
      </c>
      <c r="E88" s="123">
        <f t="shared" si="26"/>
        <v>0.87514092600638727</v>
      </c>
      <c r="F88" s="124">
        <f t="shared" si="17"/>
        <v>2287.6506160789654</v>
      </c>
      <c r="G88" s="124">
        <f t="shared" si="18"/>
        <v>2781.7831491520219</v>
      </c>
      <c r="H88" s="124">
        <f t="shared" si="19"/>
        <v>265.68762607303614</v>
      </c>
      <c r="I88" s="125">
        <f t="shared" si="20"/>
        <v>323.07615330481195</v>
      </c>
      <c r="J88" s="124">
        <f t="shared" si="21"/>
        <v>-165.61640442290275</v>
      </c>
      <c r="K88" s="125">
        <f t="shared" si="22"/>
        <v>-201.38954777824975</v>
      </c>
      <c r="L88" s="126">
        <f t="shared" si="27"/>
        <v>2580.3936013737721</v>
      </c>
      <c r="M88" s="126">
        <f t="shared" si="23"/>
        <v>35076.393601373769</v>
      </c>
      <c r="N88" s="126">
        <f t="shared" si="24"/>
        <v>28845.718422182377</v>
      </c>
      <c r="O88" s="127">
        <f t="shared" si="28"/>
        <v>0.94463280333797195</v>
      </c>
      <c r="P88" s="128">
        <v>1079.8071176492947</v>
      </c>
      <c r="Q88" s="127">
        <f t="shared" si="29"/>
        <v>-2.5170360365891092E-3</v>
      </c>
      <c r="R88" s="127">
        <f t="shared" si="30"/>
        <v>1.5529530745643635E-2</v>
      </c>
      <c r="S88" s="129">
        <v>1216</v>
      </c>
      <c r="T88" s="1">
        <v>32578</v>
      </c>
      <c r="U88" s="1">
        <v>26315.024232633281</v>
      </c>
      <c r="Y88" s="1"/>
      <c r="Z88" s="1"/>
    </row>
    <row r="89" spans="1:28">
      <c r="A89" s="122">
        <v>1860</v>
      </c>
      <c r="B89" s="122" t="s">
        <v>107</v>
      </c>
      <c r="C89" s="1">
        <v>285527</v>
      </c>
      <c r="D89" s="122">
        <f t="shared" si="25"/>
        <v>24686.754279785579</v>
      </c>
      <c r="E89" s="123">
        <f t="shared" si="26"/>
        <v>0.8084360236525262</v>
      </c>
      <c r="F89" s="124">
        <f t="shared" si="17"/>
        <v>3509.8085745234084</v>
      </c>
      <c r="G89" s="124">
        <f t="shared" si="18"/>
        <v>40594.445972937741</v>
      </c>
      <c r="H89" s="124">
        <f t="shared" si="19"/>
        <v>978.61310183229443</v>
      </c>
      <c r="I89" s="125">
        <f t="shared" si="20"/>
        <v>11318.639135792317</v>
      </c>
      <c r="J89" s="124">
        <f t="shared" si="21"/>
        <v>547.3090713363556</v>
      </c>
      <c r="K89" s="125">
        <f t="shared" si="22"/>
        <v>6330.1767190762885</v>
      </c>
      <c r="L89" s="126">
        <f t="shared" si="27"/>
        <v>46924.622692014033</v>
      </c>
      <c r="M89" s="126">
        <f t="shared" si="23"/>
        <v>332451.62269201403</v>
      </c>
      <c r="N89" s="126">
        <f t="shared" si="24"/>
        <v>28743.871925645344</v>
      </c>
      <c r="O89" s="127">
        <f t="shared" si="28"/>
        <v>0.94129755822027905</v>
      </c>
      <c r="P89" s="128">
        <v>11830.180857509673</v>
      </c>
      <c r="Q89" s="127">
        <f t="shared" si="29"/>
        <v>0.10519450358041417</v>
      </c>
      <c r="R89" s="127">
        <f t="shared" si="30"/>
        <v>0.10089450767334876</v>
      </c>
      <c r="S89" s="129">
        <v>11566</v>
      </c>
      <c r="T89" s="1">
        <v>258350</v>
      </c>
      <c r="U89" s="1">
        <v>22424.268726673032</v>
      </c>
      <c r="Y89" s="1"/>
      <c r="Z89" s="1"/>
    </row>
    <row r="90" spans="1:28">
      <c r="A90" s="122">
        <v>1865</v>
      </c>
      <c r="B90" s="122" t="s">
        <v>108</v>
      </c>
      <c r="C90" s="1">
        <v>272275</v>
      </c>
      <c r="D90" s="122">
        <f t="shared" si="25"/>
        <v>28000.308515014396</v>
      </c>
      <c r="E90" s="123">
        <f t="shared" si="26"/>
        <v>0.91694751851027145</v>
      </c>
      <c r="F90" s="124">
        <f t="shared" si="17"/>
        <v>1521.676033386118</v>
      </c>
      <c r="G90" s="124">
        <f t="shared" si="18"/>
        <v>14796.777748646611</v>
      </c>
      <c r="H90" s="124">
        <f t="shared" si="19"/>
        <v>0</v>
      </c>
      <c r="I90" s="125">
        <f t="shared" si="20"/>
        <v>0</v>
      </c>
      <c r="J90" s="124">
        <f t="shared" si="21"/>
        <v>-431.30403049593889</v>
      </c>
      <c r="K90" s="125">
        <f t="shared" si="22"/>
        <v>-4194.0003925425099</v>
      </c>
      <c r="L90" s="126">
        <f t="shared" si="27"/>
        <v>10602.777356104101</v>
      </c>
      <c r="M90" s="126">
        <f t="shared" si="23"/>
        <v>282877.77735610411</v>
      </c>
      <c r="N90" s="126">
        <f t="shared" si="24"/>
        <v>29090.680517904577</v>
      </c>
      <c r="O90" s="127">
        <f t="shared" si="28"/>
        <v>0.95265476444176134</v>
      </c>
      <c r="P90" s="128">
        <v>4840.2096995200827</v>
      </c>
      <c r="Q90" s="127">
        <f t="shared" si="29"/>
        <v>0.16101810552888102</v>
      </c>
      <c r="R90" s="127">
        <f t="shared" si="30"/>
        <v>0.15457065821310975</v>
      </c>
      <c r="S90" s="129">
        <v>9724</v>
      </c>
      <c r="T90" s="1">
        <v>234514</v>
      </c>
      <c r="U90" s="1">
        <v>24251.706308169596</v>
      </c>
      <c r="Y90" s="1"/>
      <c r="Z90" s="1"/>
    </row>
    <row r="91" spans="1:28">
      <c r="A91" s="122">
        <v>1866</v>
      </c>
      <c r="B91" s="122" t="s">
        <v>109</v>
      </c>
      <c r="C91" s="1">
        <v>248339</v>
      </c>
      <c r="D91" s="122">
        <f t="shared" si="25"/>
        <v>30632.66313062785</v>
      </c>
      <c r="E91" s="123">
        <f t="shared" si="26"/>
        <v>1.0031512484203016</v>
      </c>
      <c r="F91" s="124">
        <f t="shared" si="17"/>
        <v>-57.736735981954553</v>
      </c>
      <c r="G91" s="124">
        <f t="shared" si="18"/>
        <v>-468.07171860570554</v>
      </c>
      <c r="H91" s="124">
        <f t="shared" si="19"/>
        <v>0</v>
      </c>
      <c r="I91" s="125">
        <f t="shared" si="20"/>
        <v>0</v>
      </c>
      <c r="J91" s="124">
        <f t="shared" si="21"/>
        <v>-431.30403049593889</v>
      </c>
      <c r="K91" s="125">
        <f t="shared" si="22"/>
        <v>-3496.5817752305766</v>
      </c>
      <c r="L91" s="126">
        <f t="shared" si="27"/>
        <v>-3964.653493836282</v>
      </c>
      <c r="M91" s="126">
        <f t="shared" si="23"/>
        <v>244374.34650616371</v>
      </c>
      <c r="N91" s="126">
        <f t="shared" si="24"/>
        <v>30143.62236414996</v>
      </c>
      <c r="O91" s="127">
        <f t="shared" si="28"/>
        <v>0.9871362564057734</v>
      </c>
      <c r="P91" s="128">
        <v>4115.4698512967316</v>
      </c>
      <c r="Q91" s="127">
        <f t="shared" si="29"/>
        <v>0.28335262624801044</v>
      </c>
      <c r="R91" s="127">
        <f t="shared" si="30"/>
        <v>0.27670395099176071</v>
      </c>
      <c r="S91" s="129">
        <v>8107</v>
      </c>
      <c r="T91" s="1">
        <v>193508</v>
      </c>
      <c r="U91" s="1">
        <v>23993.552386856787</v>
      </c>
      <c r="Y91" s="1"/>
      <c r="Z91" s="1"/>
    </row>
    <row r="92" spans="1:28">
      <c r="A92" s="122">
        <v>1867</v>
      </c>
      <c r="B92" s="122" t="s">
        <v>110</v>
      </c>
      <c r="C92" s="1">
        <v>100308</v>
      </c>
      <c r="D92" s="122">
        <f t="shared" si="25"/>
        <v>39106.432748538013</v>
      </c>
      <c r="E92" s="123">
        <f t="shared" si="26"/>
        <v>1.2806482631194076</v>
      </c>
      <c r="F92" s="124">
        <f t="shared" si="17"/>
        <v>-5141.9985067280513</v>
      </c>
      <c r="G92" s="124">
        <f t="shared" si="18"/>
        <v>-13189.226169757452</v>
      </c>
      <c r="H92" s="124">
        <f t="shared" si="19"/>
        <v>0</v>
      </c>
      <c r="I92" s="125">
        <f t="shared" si="20"/>
        <v>0</v>
      </c>
      <c r="J92" s="124">
        <f t="shared" si="21"/>
        <v>-431.30403049593889</v>
      </c>
      <c r="K92" s="125">
        <f t="shared" si="22"/>
        <v>-1106.2948382220832</v>
      </c>
      <c r="L92" s="126">
        <f t="shared" si="27"/>
        <v>-14295.521007979536</v>
      </c>
      <c r="M92" s="126">
        <f t="shared" si="23"/>
        <v>86012.478992020464</v>
      </c>
      <c r="N92" s="126">
        <f t="shared" si="24"/>
        <v>33533.130211314026</v>
      </c>
      <c r="O92" s="127">
        <f t="shared" si="28"/>
        <v>1.0981350622854158</v>
      </c>
      <c r="P92" s="128">
        <v>148.50977779401364</v>
      </c>
      <c r="Q92" s="127">
        <f t="shared" si="29"/>
        <v>0.35578833547340677</v>
      </c>
      <c r="R92" s="127">
        <f t="shared" si="30"/>
        <v>0.36160263242865343</v>
      </c>
      <c r="S92" s="129">
        <v>2565</v>
      </c>
      <c r="T92" s="1">
        <v>73985</v>
      </c>
      <c r="U92" s="1">
        <v>28720.885093167701</v>
      </c>
      <c r="Y92" s="1"/>
      <c r="Z92" s="1"/>
    </row>
    <row r="93" spans="1:28">
      <c r="A93" s="122">
        <v>1868</v>
      </c>
      <c r="B93" s="122" t="s">
        <v>111</v>
      </c>
      <c r="C93" s="1">
        <v>117642</v>
      </c>
      <c r="D93" s="122">
        <f t="shared" si="25"/>
        <v>26388.963660834455</v>
      </c>
      <c r="E93" s="123">
        <f t="shared" si="26"/>
        <v>0.86417957616019647</v>
      </c>
      <c r="F93" s="124">
        <f t="shared" si="17"/>
        <v>2488.4829458940826</v>
      </c>
      <c r="G93" s="124">
        <f t="shared" si="18"/>
        <v>11093.656972795819</v>
      </c>
      <c r="H93" s="124">
        <f t="shared" si="19"/>
        <v>382.83981846518759</v>
      </c>
      <c r="I93" s="125">
        <f t="shared" si="20"/>
        <v>1706.6999107178062</v>
      </c>
      <c r="J93" s="124">
        <f t="shared" si="21"/>
        <v>-48.464212030751298</v>
      </c>
      <c r="K93" s="125">
        <f t="shared" si="22"/>
        <v>-216.05345723308929</v>
      </c>
      <c r="L93" s="126">
        <f t="shared" si="27"/>
        <v>10877.603515562731</v>
      </c>
      <c r="M93" s="126">
        <f t="shared" si="23"/>
        <v>128519.60351556273</v>
      </c>
      <c r="N93" s="126">
        <f t="shared" si="24"/>
        <v>28828.982394697785</v>
      </c>
      <c r="O93" s="127">
        <f t="shared" si="28"/>
        <v>0.94408473584566244</v>
      </c>
      <c r="P93" s="128">
        <v>4140.8445151978358</v>
      </c>
      <c r="Q93" s="127">
        <f t="shared" si="29"/>
        <v>7.797896125792618E-2</v>
      </c>
      <c r="R93" s="127">
        <f t="shared" si="30"/>
        <v>6.7823035647151642E-2</v>
      </c>
      <c r="S93" s="129">
        <v>4458</v>
      </c>
      <c r="T93" s="1">
        <v>109132</v>
      </c>
      <c r="U93" s="1">
        <v>24712.86231884058</v>
      </c>
      <c r="Y93" s="1"/>
      <c r="Z93" s="1"/>
    </row>
    <row r="94" spans="1:28">
      <c r="A94" s="122">
        <v>1870</v>
      </c>
      <c r="B94" s="122" t="s">
        <v>112</v>
      </c>
      <c r="C94" s="1">
        <v>280726</v>
      </c>
      <c r="D94" s="122">
        <f t="shared" si="25"/>
        <v>26817.539166985094</v>
      </c>
      <c r="E94" s="123">
        <f t="shared" si="26"/>
        <v>0.87821446604894138</v>
      </c>
      <c r="F94" s="124">
        <f t="shared" si="17"/>
        <v>2231.337642203699</v>
      </c>
      <c r="G94" s="124">
        <f t="shared" si="18"/>
        <v>23357.642438588322</v>
      </c>
      <c r="H94" s="124">
        <f t="shared" si="19"/>
        <v>232.83839131246404</v>
      </c>
      <c r="I94" s="125">
        <f t="shared" si="20"/>
        <v>2437.3522802588736</v>
      </c>
      <c r="J94" s="124">
        <f t="shared" si="21"/>
        <v>-198.46563918347485</v>
      </c>
      <c r="K94" s="125">
        <f t="shared" si="22"/>
        <v>-2077.5383109726145</v>
      </c>
      <c r="L94" s="126">
        <f t="shared" si="27"/>
        <v>21280.104127615708</v>
      </c>
      <c r="M94" s="126">
        <f t="shared" si="23"/>
        <v>302006.10412761569</v>
      </c>
      <c r="N94" s="126">
        <f t="shared" si="24"/>
        <v>28850.411170005318</v>
      </c>
      <c r="O94" s="127">
        <f t="shared" si="28"/>
        <v>0.94478648034009971</v>
      </c>
      <c r="P94" s="128">
        <v>7612.5639042375769</v>
      </c>
      <c r="Q94" s="127">
        <f t="shared" si="29"/>
        <v>0.14769888674933257</v>
      </c>
      <c r="R94" s="127">
        <f t="shared" si="30"/>
        <v>0.15274227123447476</v>
      </c>
      <c r="S94" s="129">
        <v>10468</v>
      </c>
      <c r="T94" s="1">
        <v>244599</v>
      </c>
      <c r="U94" s="1">
        <v>23264.124025109377</v>
      </c>
      <c r="Y94" s="13"/>
      <c r="Z94" s="13"/>
      <c r="AA94" s="13"/>
      <c r="AB94" s="13"/>
    </row>
    <row r="95" spans="1:28">
      <c r="A95" s="122">
        <v>1871</v>
      </c>
      <c r="B95" s="122" t="s">
        <v>113</v>
      </c>
      <c r="C95" s="1">
        <v>117847</v>
      </c>
      <c r="D95" s="122">
        <f t="shared" si="25"/>
        <v>25775.809273840772</v>
      </c>
      <c r="E95" s="123">
        <f t="shared" si="26"/>
        <v>0.84410014048840509</v>
      </c>
      <c r="F95" s="124">
        <f t="shared" ref="F95:F158" si="31">($D$364-D95)*0.6</f>
        <v>2856.3755780902925</v>
      </c>
      <c r="G95" s="124">
        <f t="shared" ref="G95:G158" si="32">F95*S95/1000</f>
        <v>13059.349143028818</v>
      </c>
      <c r="H95" s="124">
        <f t="shared" ref="H95:H158" si="33">IF(D95&lt;D$364*0.9,(D$364*0.9-D95)*0.35,0)</f>
        <v>597.44385391297669</v>
      </c>
      <c r="I95" s="125">
        <f t="shared" ref="I95:I158" si="34">H95*S95/1000</f>
        <v>2731.5133000901296</v>
      </c>
      <c r="J95" s="124">
        <f t="shared" ref="J95:J158" si="35">H95+I$366</f>
        <v>166.1398234170378</v>
      </c>
      <c r="K95" s="125">
        <f t="shared" ref="K95:K158" si="36">J95*S95/1000</f>
        <v>759.59127266269684</v>
      </c>
      <c r="L95" s="126">
        <f t="shared" si="27"/>
        <v>13818.940415691515</v>
      </c>
      <c r="M95" s="126">
        <f t="shared" ref="M95:M158" si="37">C95+L95</f>
        <v>131665.94041569153</v>
      </c>
      <c r="N95" s="126">
        <f t="shared" ref="N95:N158" si="38">M95/S95*1000</f>
        <v>28798.324675348103</v>
      </c>
      <c r="O95" s="127">
        <f t="shared" si="28"/>
        <v>0.94308076406207297</v>
      </c>
      <c r="P95" s="128">
        <v>3427.095182477442</v>
      </c>
      <c r="Q95" s="127">
        <f t="shared" si="29"/>
        <v>7.1531187488634296E-2</v>
      </c>
      <c r="R95" s="127">
        <f t="shared" si="30"/>
        <v>7.528107790854216E-2</v>
      </c>
      <c r="S95" s="129">
        <v>4572</v>
      </c>
      <c r="T95" s="1">
        <v>109980</v>
      </c>
      <c r="U95" s="1">
        <v>23971.229293809938</v>
      </c>
      <c r="Y95" s="13"/>
      <c r="Z95" s="13"/>
      <c r="AA95" s="12"/>
      <c r="AB95" s="12"/>
    </row>
    <row r="96" spans="1:28">
      <c r="A96" s="122">
        <v>1874</v>
      </c>
      <c r="B96" s="122" t="s">
        <v>114</v>
      </c>
      <c r="C96" s="1">
        <v>30593</v>
      </c>
      <c r="D96" s="122">
        <f t="shared" si="25"/>
        <v>31153.76782077393</v>
      </c>
      <c r="E96" s="123">
        <f t="shared" si="26"/>
        <v>1.0202162622667486</v>
      </c>
      <c r="F96" s="124">
        <f t="shared" si="31"/>
        <v>-370.39955006960224</v>
      </c>
      <c r="G96" s="124">
        <f t="shared" si="32"/>
        <v>-363.73235816834944</v>
      </c>
      <c r="H96" s="124">
        <f t="shared" si="33"/>
        <v>0</v>
      </c>
      <c r="I96" s="125">
        <f t="shared" si="34"/>
        <v>0</v>
      </c>
      <c r="J96" s="124">
        <f t="shared" si="35"/>
        <v>-431.30403049593889</v>
      </c>
      <c r="K96" s="125">
        <f t="shared" si="36"/>
        <v>-423.54055794701202</v>
      </c>
      <c r="L96" s="126">
        <f t="shared" si="27"/>
        <v>-787.27291611536145</v>
      </c>
      <c r="M96" s="126">
        <f t="shared" si="37"/>
        <v>29805.727083884638</v>
      </c>
      <c r="N96" s="126">
        <f t="shared" si="38"/>
        <v>30352.06424020839</v>
      </c>
      <c r="O96" s="127">
        <f t="shared" si="28"/>
        <v>0.99396226194435211</v>
      </c>
      <c r="P96" s="128">
        <v>133.54269075778802</v>
      </c>
      <c r="Q96" s="127">
        <f t="shared" si="29"/>
        <v>0.13694811951835886</v>
      </c>
      <c r="R96" s="127">
        <f t="shared" si="30"/>
        <v>0.14505263768193163</v>
      </c>
      <c r="S96" s="129">
        <v>982</v>
      </c>
      <c r="T96" s="1">
        <v>26908</v>
      </c>
      <c r="U96" s="1">
        <v>27207.280080889788</v>
      </c>
      <c r="Y96" s="13"/>
      <c r="Z96" s="13"/>
      <c r="AA96" s="12"/>
      <c r="AB96" s="12"/>
    </row>
    <row r="97" spans="1:28">
      <c r="A97" s="122">
        <v>1875</v>
      </c>
      <c r="B97" s="122" t="s">
        <v>115</v>
      </c>
      <c r="C97" s="1">
        <v>61447</v>
      </c>
      <c r="D97" s="122">
        <f t="shared" si="25"/>
        <v>22690.915805022159</v>
      </c>
      <c r="E97" s="123">
        <f t="shared" si="26"/>
        <v>0.74307677463566935</v>
      </c>
      <c r="F97" s="124">
        <f t="shared" si="31"/>
        <v>4707.3116593814602</v>
      </c>
      <c r="G97" s="124">
        <f t="shared" si="32"/>
        <v>12747.399973604994</v>
      </c>
      <c r="H97" s="124">
        <f t="shared" si="33"/>
        <v>1677.156567999491</v>
      </c>
      <c r="I97" s="125">
        <f t="shared" si="34"/>
        <v>4541.7399861426211</v>
      </c>
      <c r="J97" s="124">
        <f t="shared" si="35"/>
        <v>1245.8525375035522</v>
      </c>
      <c r="K97" s="125">
        <f t="shared" si="36"/>
        <v>3373.7686715596192</v>
      </c>
      <c r="L97" s="126">
        <f t="shared" si="27"/>
        <v>16121.168645164613</v>
      </c>
      <c r="M97" s="126">
        <f t="shared" si="37"/>
        <v>77568.168645164609</v>
      </c>
      <c r="N97" s="126">
        <f t="shared" si="38"/>
        <v>28644.080001907165</v>
      </c>
      <c r="O97" s="127">
        <f t="shared" si="28"/>
        <v>0.9380295957694359</v>
      </c>
      <c r="P97" s="128">
        <v>6228.1395350281982</v>
      </c>
      <c r="Q97" s="127">
        <f t="shared" si="29"/>
        <v>-1.9060998387637491E-2</v>
      </c>
      <c r="R97" s="127">
        <f t="shared" si="30"/>
        <v>-2.1596660504065321E-2</v>
      </c>
      <c r="S97" s="129">
        <v>2708</v>
      </c>
      <c r="T97" s="1">
        <v>62641</v>
      </c>
      <c r="U97" s="1">
        <v>23191.780821917811</v>
      </c>
      <c r="V97" s="1"/>
      <c r="W97" s="86"/>
      <c r="Y97" s="12"/>
      <c r="Z97" s="12"/>
      <c r="AA97" s="12"/>
      <c r="AB97" s="12"/>
    </row>
    <row r="98" spans="1:28" ht="29.1" customHeight="1">
      <c r="A98" s="122">
        <v>3001</v>
      </c>
      <c r="B98" s="122" t="s">
        <v>116</v>
      </c>
      <c r="C98" s="1">
        <v>717255</v>
      </c>
      <c r="D98" s="122">
        <f t="shared" si="25"/>
        <v>22810.552092609083</v>
      </c>
      <c r="E98" s="123">
        <f t="shared" si="26"/>
        <v>0.74699459564709814</v>
      </c>
      <c r="F98" s="124">
        <f t="shared" si="31"/>
        <v>4635.5298868293057</v>
      </c>
      <c r="G98" s="124">
        <f t="shared" si="32"/>
        <v>145759.60176146068</v>
      </c>
      <c r="H98" s="124">
        <f t="shared" si="33"/>
        <v>1635.2838673440679</v>
      </c>
      <c r="I98" s="125">
        <f t="shared" si="34"/>
        <v>51419.865924766869</v>
      </c>
      <c r="J98" s="124">
        <f t="shared" si="35"/>
        <v>1203.979836848129</v>
      </c>
      <c r="K98" s="125">
        <f t="shared" si="36"/>
        <v>37857.941989852567</v>
      </c>
      <c r="L98" s="126">
        <f t="shared" si="27"/>
        <v>183617.54375131323</v>
      </c>
      <c r="M98" s="126">
        <f t="shared" si="37"/>
        <v>900872.54375131323</v>
      </c>
      <c r="N98" s="126">
        <f t="shared" si="38"/>
        <v>28650.061816286518</v>
      </c>
      <c r="O98" s="127">
        <f t="shared" si="28"/>
        <v>0.93822548682000761</v>
      </c>
      <c r="P98" s="128">
        <v>36821.286683687911</v>
      </c>
      <c r="Q98" s="127">
        <f t="shared" si="29"/>
        <v>6.5939945161506058E-2</v>
      </c>
      <c r="R98" s="127">
        <f t="shared" si="30"/>
        <v>6.4007666288773371E-2</v>
      </c>
      <c r="S98" s="129">
        <v>31444</v>
      </c>
      <c r="T98" s="1">
        <v>672885</v>
      </c>
      <c r="U98" s="1">
        <v>21438.334342243605</v>
      </c>
      <c r="Y98" s="13"/>
      <c r="Z98" s="13"/>
      <c r="AA98" s="12"/>
      <c r="AB98" s="12"/>
    </row>
    <row r="99" spans="1:28">
      <c r="A99" s="122">
        <v>3002</v>
      </c>
      <c r="B99" s="122" t="s">
        <v>117</v>
      </c>
      <c r="C99" s="1">
        <v>1408242</v>
      </c>
      <c r="D99" s="122">
        <f t="shared" si="25"/>
        <v>28002.425929608271</v>
      </c>
      <c r="E99" s="123">
        <f t="shared" si="26"/>
        <v>0.91701685910544628</v>
      </c>
      <c r="F99" s="124">
        <f t="shared" si="31"/>
        <v>1520.4055846297931</v>
      </c>
      <c r="G99" s="124">
        <f t="shared" si="32"/>
        <v>76461.196851032306</v>
      </c>
      <c r="H99" s="124">
        <f t="shared" si="33"/>
        <v>0</v>
      </c>
      <c r="I99" s="125">
        <f t="shared" si="34"/>
        <v>0</v>
      </c>
      <c r="J99" s="124">
        <f t="shared" si="35"/>
        <v>-431.30403049593889</v>
      </c>
      <c r="K99" s="125">
        <f t="shared" si="36"/>
        <v>-21690.279693640769</v>
      </c>
      <c r="L99" s="126">
        <f t="shared" si="27"/>
        <v>54770.917157391537</v>
      </c>
      <c r="M99" s="126">
        <f t="shared" si="37"/>
        <v>1463012.9171573916</v>
      </c>
      <c r="N99" s="126">
        <f t="shared" si="38"/>
        <v>29091.527483742128</v>
      </c>
      <c r="O99" s="127">
        <f t="shared" si="28"/>
        <v>0.95268250067983129</v>
      </c>
      <c r="P99" s="128">
        <v>9135.5811794389883</v>
      </c>
      <c r="Q99" s="127">
        <f t="shared" si="29"/>
        <v>0.13605283028609413</v>
      </c>
      <c r="R99" s="127">
        <f t="shared" si="30"/>
        <v>0.12200182888545867</v>
      </c>
      <c r="S99" s="129">
        <v>50290</v>
      </c>
      <c r="T99" s="1">
        <v>1239592</v>
      </c>
      <c r="U99" s="1">
        <v>24957.558186357415</v>
      </c>
      <c r="Y99" s="13"/>
      <c r="Z99" s="13"/>
      <c r="AA99" s="12"/>
      <c r="AB99" s="12"/>
    </row>
    <row r="100" spans="1:28">
      <c r="A100" s="122">
        <v>3003</v>
      </c>
      <c r="B100" s="122" t="s">
        <v>118</v>
      </c>
      <c r="C100" s="1">
        <v>1385051</v>
      </c>
      <c r="D100" s="122">
        <f t="shared" si="25"/>
        <v>23805.489670344781</v>
      </c>
      <c r="E100" s="123">
        <f t="shared" si="26"/>
        <v>0.7795765774666259</v>
      </c>
      <c r="F100" s="124">
        <f t="shared" si="31"/>
        <v>4038.5673401878867</v>
      </c>
      <c r="G100" s="124">
        <f t="shared" si="32"/>
        <v>234971.92498681162</v>
      </c>
      <c r="H100" s="124">
        <f t="shared" si="33"/>
        <v>1287.0557151365736</v>
      </c>
      <c r="I100" s="125">
        <f t="shared" si="34"/>
        <v>74883.475618076118</v>
      </c>
      <c r="J100" s="124">
        <f t="shared" si="35"/>
        <v>855.75168464063472</v>
      </c>
      <c r="K100" s="125">
        <f t="shared" si="36"/>
        <v>49789.344515761411</v>
      </c>
      <c r="L100" s="126">
        <f t="shared" si="27"/>
        <v>284761.26950257301</v>
      </c>
      <c r="M100" s="126">
        <f t="shared" si="37"/>
        <v>1669812.2695025729</v>
      </c>
      <c r="N100" s="126">
        <f t="shared" si="38"/>
        <v>28699.808695173298</v>
      </c>
      <c r="O100" s="127">
        <f t="shared" si="28"/>
        <v>0.93985458591098381</v>
      </c>
      <c r="P100" s="128">
        <v>60009.180032130971</v>
      </c>
      <c r="Q100" s="127">
        <f t="shared" si="29"/>
        <v>7.1898940290849256E-2</v>
      </c>
      <c r="R100" s="127">
        <f t="shared" si="30"/>
        <v>5.6976143865226495E-2</v>
      </c>
      <c r="S100" s="129">
        <v>58182</v>
      </c>
      <c r="T100" s="1">
        <v>1292147</v>
      </c>
      <c r="U100" s="1">
        <v>22522.258244439796</v>
      </c>
      <c r="Y100" s="1"/>
      <c r="Z100" s="1"/>
    </row>
    <row r="101" spans="1:28">
      <c r="A101" s="122">
        <v>3004</v>
      </c>
      <c r="B101" s="122" t="s">
        <v>119</v>
      </c>
      <c r="C101" s="1">
        <v>2141376</v>
      </c>
      <c r="D101" s="122">
        <f t="shared" si="25"/>
        <v>25525.389786868833</v>
      </c>
      <c r="E101" s="123">
        <f t="shared" si="26"/>
        <v>0.83589946201936582</v>
      </c>
      <c r="F101" s="124">
        <f t="shared" si="31"/>
        <v>3006.6272702734559</v>
      </c>
      <c r="G101" s="124">
        <f t="shared" si="32"/>
        <v>252231.97495778074</v>
      </c>
      <c r="H101" s="124">
        <f t="shared" si="33"/>
        <v>685.09067435315546</v>
      </c>
      <c r="I101" s="125">
        <f t="shared" si="34"/>
        <v>57473.626852834917</v>
      </c>
      <c r="J101" s="124">
        <f t="shared" si="35"/>
        <v>253.78664385721657</v>
      </c>
      <c r="K101" s="125">
        <f t="shared" si="36"/>
        <v>21290.669126469613</v>
      </c>
      <c r="L101" s="126">
        <f t="shared" si="27"/>
        <v>273522.64408425032</v>
      </c>
      <c r="M101" s="126">
        <f t="shared" si="37"/>
        <v>2414898.6440842506</v>
      </c>
      <c r="N101" s="126">
        <f t="shared" si="38"/>
        <v>28785.803700999506</v>
      </c>
      <c r="O101" s="127">
        <f t="shared" si="28"/>
        <v>0.94267073013862102</v>
      </c>
      <c r="P101" s="128">
        <v>54636.422626508749</v>
      </c>
      <c r="Q101" s="127">
        <f t="shared" si="29"/>
        <v>8.7193775905801879E-2</v>
      </c>
      <c r="R101" s="127">
        <f t="shared" si="30"/>
        <v>7.8135123717772578E-2</v>
      </c>
      <c r="S101" s="129">
        <v>83892</v>
      </c>
      <c r="T101" s="1">
        <v>1969636</v>
      </c>
      <c r="U101" s="1">
        <v>23675.501544601109</v>
      </c>
      <c r="Y101" s="1"/>
      <c r="Z101" s="1"/>
    </row>
    <row r="102" spans="1:28">
      <c r="A102" s="122">
        <v>3005</v>
      </c>
      <c r="B102" s="122" t="s">
        <v>120</v>
      </c>
      <c r="C102" s="1">
        <v>2862407</v>
      </c>
      <c r="D102" s="122">
        <f t="shared" si="25"/>
        <v>27987.904921142435</v>
      </c>
      <c r="E102" s="123">
        <f t="shared" si="26"/>
        <v>0.91654132853506431</v>
      </c>
      <c r="F102" s="124">
        <f t="shared" si="31"/>
        <v>1529.1181897092945</v>
      </c>
      <c r="G102" s="124">
        <f t="shared" si="32"/>
        <v>156387.50461613867</v>
      </c>
      <c r="H102" s="124">
        <f t="shared" si="33"/>
        <v>0</v>
      </c>
      <c r="I102" s="125">
        <f t="shared" si="34"/>
        <v>0</v>
      </c>
      <c r="J102" s="124">
        <f t="shared" si="35"/>
        <v>-431.30403049593889</v>
      </c>
      <c r="K102" s="125">
        <f t="shared" si="36"/>
        <v>-44110.75711091116</v>
      </c>
      <c r="L102" s="126">
        <f t="shared" si="27"/>
        <v>112276.74750522751</v>
      </c>
      <c r="M102" s="126">
        <f t="shared" si="37"/>
        <v>2974683.7475052276</v>
      </c>
      <c r="N102" s="126">
        <f t="shared" si="38"/>
        <v>29085.719080355786</v>
      </c>
      <c r="O102" s="127">
        <f t="shared" si="28"/>
        <v>0.95249228845167822</v>
      </c>
      <c r="P102" s="128">
        <v>18983.982496813551</v>
      </c>
      <c r="Q102" s="127">
        <f t="shared" si="29"/>
        <v>8.890343766096323E-2</v>
      </c>
      <c r="R102" s="127">
        <f t="shared" si="30"/>
        <v>8.4495568299630064E-2</v>
      </c>
      <c r="S102" s="129">
        <v>102273</v>
      </c>
      <c r="T102" s="1">
        <v>2628706</v>
      </c>
      <c r="U102" s="1">
        <v>25807.302251151101</v>
      </c>
      <c r="Y102" s="13"/>
      <c r="Z102" s="13"/>
    </row>
    <row r="103" spans="1:28">
      <c r="A103" s="122">
        <v>3006</v>
      </c>
      <c r="B103" s="122" t="s">
        <v>121</v>
      </c>
      <c r="C103" s="1">
        <v>838118</v>
      </c>
      <c r="D103" s="122">
        <f t="shared" si="25"/>
        <v>30062.699522938412</v>
      </c>
      <c r="E103" s="123">
        <f t="shared" si="26"/>
        <v>0.98448621423213356</v>
      </c>
      <c r="F103" s="124">
        <f t="shared" si="31"/>
        <v>284.24142863170852</v>
      </c>
      <c r="G103" s="124">
        <f t="shared" si="32"/>
        <v>7924.3667888234013</v>
      </c>
      <c r="H103" s="124">
        <f t="shared" si="33"/>
        <v>0</v>
      </c>
      <c r="I103" s="125">
        <f t="shared" si="34"/>
        <v>0</v>
      </c>
      <c r="J103" s="124">
        <f t="shared" si="35"/>
        <v>-431.30403049593889</v>
      </c>
      <c r="K103" s="125">
        <f t="shared" si="36"/>
        <v>-12024.325066196279</v>
      </c>
      <c r="L103" s="126">
        <f t="shared" si="27"/>
        <v>-4099.958277372878</v>
      </c>
      <c r="M103" s="126">
        <f t="shared" si="37"/>
        <v>834018.04172262712</v>
      </c>
      <c r="N103" s="126">
        <f t="shared" si="38"/>
        <v>29915.636921074183</v>
      </c>
      <c r="O103" s="127">
        <f t="shared" si="28"/>
        <v>0.97967024273050618</v>
      </c>
      <c r="P103" s="128">
        <v>127.34732753194203</v>
      </c>
      <c r="Q103" s="127">
        <f t="shared" si="29"/>
        <v>6.2218482027208227E-2</v>
      </c>
      <c r="R103" s="127">
        <f t="shared" si="30"/>
        <v>5.5169792362046846E-2</v>
      </c>
      <c r="S103" s="129">
        <v>27879</v>
      </c>
      <c r="T103" s="1">
        <v>789026</v>
      </c>
      <c r="U103" s="1">
        <v>28490.864447172673</v>
      </c>
      <c r="Y103" s="13"/>
      <c r="Z103" s="13"/>
    </row>
    <row r="104" spans="1:28">
      <c r="A104" s="122">
        <v>3007</v>
      </c>
      <c r="B104" s="122" t="s">
        <v>122</v>
      </c>
      <c r="C104" s="1">
        <v>828467</v>
      </c>
      <c r="D104" s="122">
        <f t="shared" si="25"/>
        <v>26715.26232627132</v>
      </c>
      <c r="E104" s="123">
        <f t="shared" si="26"/>
        <v>0.87486512812135109</v>
      </c>
      <c r="F104" s="124">
        <f t="shared" si="31"/>
        <v>2292.7037466319634</v>
      </c>
      <c r="G104" s="124">
        <f t="shared" si="32"/>
        <v>71099.035886803817</v>
      </c>
      <c r="H104" s="124">
        <f t="shared" si="33"/>
        <v>268.63528556228482</v>
      </c>
      <c r="I104" s="125">
        <f t="shared" si="34"/>
        <v>8330.6488405720138</v>
      </c>
      <c r="J104" s="124">
        <f t="shared" si="35"/>
        <v>-162.66874493365407</v>
      </c>
      <c r="K104" s="125">
        <f t="shared" si="36"/>
        <v>-5044.5204491375462</v>
      </c>
      <c r="L104" s="126">
        <f t="shared" si="27"/>
        <v>66054.515437666269</v>
      </c>
      <c r="M104" s="126">
        <f t="shared" si="37"/>
        <v>894521.51543766633</v>
      </c>
      <c r="N104" s="126">
        <f t="shared" si="38"/>
        <v>28845.297327969634</v>
      </c>
      <c r="O104" s="127">
        <f t="shared" si="28"/>
        <v>0.94461901344372046</v>
      </c>
      <c r="P104" s="128">
        <v>17619.9486228803</v>
      </c>
      <c r="Q104" s="127">
        <f t="shared" si="29"/>
        <v>9.8826721983776247E-2</v>
      </c>
      <c r="R104" s="127">
        <f t="shared" si="30"/>
        <v>9.25904347608828E-2</v>
      </c>
      <c r="S104" s="129">
        <v>31011</v>
      </c>
      <c r="T104" s="1">
        <v>753956</v>
      </c>
      <c r="U104" s="1">
        <v>24451.305334846766</v>
      </c>
      <c r="Y104" s="13"/>
      <c r="Z104" s="13"/>
    </row>
    <row r="105" spans="1:28">
      <c r="A105" s="122">
        <v>3011</v>
      </c>
      <c r="B105" s="122" t="s">
        <v>123</v>
      </c>
      <c r="C105" s="1">
        <v>157072</v>
      </c>
      <c r="D105" s="122">
        <f t="shared" si="25"/>
        <v>33130.563172326511</v>
      </c>
      <c r="E105" s="123">
        <f t="shared" si="26"/>
        <v>1.0849518915630048</v>
      </c>
      <c r="F105" s="124">
        <f t="shared" si="31"/>
        <v>-1556.4767610011506</v>
      </c>
      <c r="G105" s="124">
        <f t="shared" si="32"/>
        <v>-7379.2563239064548</v>
      </c>
      <c r="H105" s="124">
        <f t="shared" si="33"/>
        <v>0</v>
      </c>
      <c r="I105" s="125">
        <f t="shared" si="34"/>
        <v>0</v>
      </c>
      <c r="J105" s="124">
        <f t="shared" si="35"/>
        <v>-431.30403049593889</v>
      </c>
      <c r="K105" s="125">
        <f t="shared" si="36"/>
        <v>-2044.8124085812465</v>
      </c>
      <c r="L105" s="126">
        <f t="shared" si="27"/>
        <v>-9424.0687324877017</v>
      </c>
      <c r="M105" s="126">
        <f t="shared" si="37"/>
        <v>147647.93126751229</v>
      </c>
      <c r="N105" s="126">
        <f t="shared" si="38"/>
        <v>31142.782380829423</v>
      </c>
      <c r="O105" s="127">
        <f t="shared" si="28"/>
        <v>1.0198565136628546</v>
      </c>
      <c r="P105" s="128">
        <v>-2978.0335062294562</v>
      </c>
      <c r="Q105" s="127">
        <f t="shared" si="29"/>
        <v>6.8320784617791286E-2</v>
      </c>
      <c r="R105" s="127">
        <f t="shared" si="30"/>
        <v>5.7729964774501472E-2</v>
      </c>
      <c r="S105" s="129">
        <v>4741</v>
      </c>
      <c r="T105" s="1">
        <v>147027</v>
      </c>
      <c r="U105" s="1">
        <v>31322.326374094591</v>
      </c>
      <c r="Y105" s="13"/>
      <c r="Z105" s="13"/>
    </row>
    <row r="106" spans="1:28">
      <c r="A106" s="122">
        <v>3012</v>
      </c>
      <c r="B106" s="122" t="s">
        <v>124</v>
      </c>
      <c r="C106" s="1">
        <v>30497</v>
      </c>
      <c r="D106" s="122">
        <f t="shared" si="25"/>
        <v>23191.634980988591</v>
      </c>
      <c r="E106" s="123">
        <f t="shared" si="26"/>
        <v>0.75947420845775493</v>
      </c>
      <c r="F106" s="124">
        <f t="shared" si="31"/>
        <v>4406.8801538016014</v>
      </c>
      <c r="G106" s="124">
        <f t="shared" si="32"/>
        <v>5795.0474022491062</v>
      </c>
      <c r="H106" s="124">
        <f t="shared" si="33"/>
        <v>1501.9048564112402</v>
      </c>
      <c r="I106" s="125">
        <f t="shared" si="34"/>
        <v>1975.0048861807809</v>
      </c>
      <c r="J106" s="124">
        <f t="shared" si="35"/>
        <v>1070.6008259153014</v>
      </c>
      <c r="K106" s="125">
        <f t="shared" si="36"/>
        <v>1407.8400860786212</v>
      </c>
      <c r="L106" s="126">
        <f t="shared" si="27"/>
        <v>7202.8874883277276</v>
      </c>
      <c r="M106" s="126">
        <f t="shared" si="37"/>
        <v>37699.887488327731</v>
      </c>
      <c r="N106" s="126">
        <f t="shared" si="38"/>
        <v>28669.115960705501</v>
      </c>
      <c r="O106" s="127">
        <f t="shared" si="28"/>
        <v>0.93884946746054077</v>
      </c>
      <c r="P106" s="128">
        <v>1741.5721708131796</v>
      </c>
      <c r="Q106" s="127">
        <f t="shared" si="29"/>
        <v>1.5787895946441061E-2</v>
      </c>
      <c r="R106" s="127">
        <f t="shared" si="30"/>
        <v>2.3512518729303614E-2</v>
      </c>
      <c r="S106" s="129">
        <v>1315</v>
      </c>
      <c r="T106" s="1">
        <v>30023</v>
      </c>
      <c r="U106" s="1">
        <v>22658.867924528302</v>
      </c>
      <c r="Y106" s="13"/>
      <c r="Z106" s="13"/>
    </row>
    <row r="107" spans="1:28">
      <c r="A107" s="122">
        <v>3013</v>
      </c>
      <c r="B107" s="122" t="s">
        <v>125</v>
      </c>
      <c r="C107" s="1">
        <v>86128</v>
      </c>
      <c r="D107" s="122">
        <f t="shared" si="25"/>
        <v>24071.548351034096</v>
      </c>
      <c r="E107" s="123">
        <f t="shared" si="26"/>
        <v>0.78828940457370467</v>
      </c>
      <c r="F107" s="124">
        <f t="shared" si="31"/>
        <v>3878.9321317742979</v>
      </c>
      <c r="G107" s="124">
        <f t="shared" si="32"/>
        <v>13878.819167488437</v>
      </c>
      <c r="H107" s="124">
        <f t="shared" si="33"/>
        <v>1193.9351768953131</v>
      </c>
      <c r="I107" s="125">
        <f t="shared" si="34"/>
        <v>4271.9000629314305</v>
      </c>
      <c r="J107" s="124">
        <f t="shared" si="35"/>
        <v>762.6311463993743</v>
      </c>
      <c r="K107" s="125">
        <f t="shared" si="36"/>
        <v>2728.694241816961</v>
      </c>
      <c r="L107" s="126">
        <f t="shared" si="27"/>
        <v>16607.513409305397</v>
      </c>
      <c r="M107" s="126">
        <f t="shared" si="37"/>
        <v>102735.51340930539</v>
      </c>
      <c r="N107" s="126">
        <f t="shared" si="38"/>
        <v>28713.111629207768</v>
      </c>
      <c r="O107" s="127">
        <f t="shared" si="28"/>
        <v>0.94029022726633793</v>
      </c>
      <c r="P107" s="128">
        <v>3368.8551537411131</v>
      </c>
      <c r="Q107" s="127">
        <f t="shared" si="29"/>
        <v>5.9658706430935418E-2</v>
      </c>
      <c r="R107" s="127">
        <f t="shared" si="30"/>
        <v>6.6470375030128134E-2</v>
      </c>
      <c r="S107" s="129">
        <v>3578</v>
      </c>
      <c r="T107" s="1">
        <v>81279</v>
      </c>
      <c r="U107" s="1">
        <v>22571.230213829491</v>
      </c>
      <c r="Y107" s="13"/>
      <c r="Z107" s="13"/>
    </row>
    <row r="108" spans="1:28">
      <c r="A108" s="122">
        <v>3014</v>
      </c>
      <c r="B108" s="122" t="s">
        <v>126</v>
      </c>
      <c r="C108" s="1">
        <v>1140543</v>
      </c>
      <c r="D108" s="122">
        <f t="shared" si="25"/>
        <v>25007.520610419226</v>
      </c>
      <c r="E108" s="123">
        <f t="shared" si="26"/>
        <v>0.8189404040145658</v>
      </c>
      <c r="F108" s="124">
        <f t="shared" si="31"/>
        <v>3317.3487761432202</v>
      </c>
      <c r="G108" s="124">
        <f t="shared" si="32"/>
        <v>151297.64298233998</v>
      </c>
      <c r="H108" s="124">
        <f t="shared" si="33"/>
        <v>866.34488611051802</v>
      </c>
      <c r="I108" s="125">
        <f t="shared" si="34"/>
        <v>39512.257565728505</v>
      </c>
      <c r="J108" s="124">
        <f t="shared" si="35"/>
        <v>435.04085561457913</v>
      </c>
      <c r="K108" s="125">
        <f t="shared" si="36"/>
        <v>19841.343342869724</v>
      </c>
      <c r="L108" s="126">
        <f t="shared" si="27"/>
        <v>171138.9863252097</v>
      </c>
      <c r="M108" s="126">
        <f t="shared" si="37"/>
        <v>1311681.9863252097</v>
      </c>
      <c r="N108" s="126">
        <f t="shared" si="38"/>
        <v>28759.910242177026</v>
      </c>
      <c r="O108" s="127">
        <f t="shared" si="28"/>
        <v>0.94182277723838104</v>
      </c>
      <c r="P108" s="128">
        <v>39695.445906043693</v>
      </c>
      <c r="Q108" s="127">
        <f t="shared" si="29"/>
        <v>8.5937708276999369E-2</v>
      </c>
      <c r="R108" s="127">
        <f t="shared" si="30"/>
        <v>7.624693807728139E-2</v>
      </c>
      <c r="S108" s="129">
        <v>45608</v>
      </c>
      <c r="T108" s="1">
        <v>1050284</v>
      </c>
      <c r="U108" s="1">
        <v>23235.857613769607</v>
      </c>
      <c r="Y108" s="13"/>
      <c r="Z108" s="13"/>
    </row>
    <row r="109" spans="1:28">
      <c r="A109" s="122">
        <v>3015</v>
      </c>
      <c r="B109" s="122" t="s">
        <v>127</v>
      </c>
      <c r="C109" s="1">
        <v>90263</v>
      </c>
      <c r="D109" s="122">
        <f t="shared" si="25"/>
        <v>23469.31877275091</v>
      </c>
      <c r="E109" s="123">
        <f t="shared" si="26"/>
        <v>0.76856773196841366</v>
      </c>
      <c r="F109" s="124">
        <f t="shared" si="31"/>
        <v>4240.2698787442096</v>
      </c>
      <c r="G109" s="124">
        <f t="shared" si="32"/>
        <v>16308.07795365023</v>
      </c>
      <c r="H109" s="124">
        <f t="shared" si="33"/>
        <v>1404.7155292944283</v>
      </c>
      <c r="I109" s="125">
        <f t="shared" si="34"/>
        <v>5402.5359256663714</v>
      </c>
      <c r="J109" s="124">
        <f t="shared" si="35"/>
        <v>973.41149879848945</v>
      </c>
      <c r="K109" s="125">
        <f t="shared" si="36"/>
        <v>3743.7406243789906</v>
      </c>
      <c r="L109" s="126">
        <f t="shared" si="27"/>
        <v>20051.818578029222</v>
      </c>
      <c r="M109" s="126">
        <f t="shared" si="37"/>
        <v>110314.81857802923</v>
      </c>
      <c r="N109" s="126">
        <f t="shared" si="38"/>
        <v>28683.000150293614</v>
      </c>
      <c r="O109" s="127">
        <f t="shared" si="28"/>
        <v>0.93930414363607351</v>
      </c>
      <c r="P109" s="128">
        <v>4980.0014592756525</v>
      </c>
      <c r="Q109" s="127">
        <f t="shared" si="29"/>
        <v>5.9350280496678641E-2</v>
      </c>
      <c r="R109" s="127">
        <f t="shared" si="30"/>
        <v>5.3565996593810672E-2</v>
      </c>
      <c r="S109" s="129">
        <v>3846</v>
      </c>
      <c r="T109" s="1">
        <v>85206</v>
      </c>
      <c r="U109" s="1">
        <v>22276.078431372549</v>
      </c>
      <c r="Y109" s="13"/>
      <c r="Z109" s="13"/>
    </row>
    <row r="110" spans="1:28">
      <c r="A110" s="122">
        <v>3016</v>
      </c>
      <c r="B110" s="122" t="s">
        <v>128</v>
      </c>
      <c r="C110" s="1">
        <v>196821</v>
      </c>
      <c r="D110" s="122">
        <f t="shared" si="25"/>
        <v>23679.138594802695</v>
      </c>
      <c r="E110" s="123">
        <f t="shared" si="26"/>
        <v>0.7754388621583358</v>
      </c>
      <c r="F110" s="124">
        <f t="shared" si="31"/>
        <v>4114.3779855131388</v>
      </c>
      <c r="G110" s="124">
        <f t="shared" si="32"/>
        <v>34198.709815585215</v>
      </c>
      <c r="H110" s="124">
        <f t="shared" si="33"/>
        <v>1331.2785915763038</v>
      </c>
      <c r="I110" s="125">
        <f t="shared" si="34"/>
        <v>11065.587653182236</v>
      </c>
      <c r="J110" s="124">
        <f t="shared" si="35"/>
        <v>899.97456108036499</v>
      </c>
      <c r="K110" s="125">
        <f t="shared" si="36"/>
        <v>7480.5885516999942</v>
      </c>
      <c r="L110" s="126">
        <f t="shared" si="27"/>
        <v>41679.298367285206</v>
      </c>
      <c r="M110" s="126">
        <f t="shared" si="37"/>
        <v>238500.2983672852</v>
      </c>
      <c r="N110" s="126">
        <f t="shared" si="38"/>
        <v>28693.491141396196</v>
      </c>
      <c r="O110" s="127">
        <f t="shared" si="28"/>
        <v>0.93964770014556942</v>
      </c>
      <c r="P110" s="128">
        <v>7723.1249686685405</v>
      </c>
      <c r="Q110" s="127">
        <f t="shared" si="29"/>
        <v>5.1040515211226989E-2</v>
      </c>
      <c r="R110" s="127">
        <f t="shared" si="30"/>
        <v>3.9660143896379639E-2</v>
      </c>
      <c r="S110" s="129">
        <v>8312</v>
      </c>
      <c r="T110" s="1">
        <v>187263</v>
      </c>
      <c r="U110" s="1">
        <v>22775.845293116032</v>
      </c>
      <c r="Y110" s="13"/>
      <c r="Z110" s="13"/>
    </row>
    <row r="111" spans="1:28">
      <c r="A111" s="122">
        <v>3017</v>
      </c>
      <c r="B111" s="122" t="s">
        <v>129</v>
      </c>
      <c r="C111" s="1">
        <v>196035</v>
      </c>
      <c r="D111" s="122">
        <f t="shared" si="25"/>
        <v>25682.562557316913</v>
      </c>
      <c r="E111" s="123">
        <f t="shared" si="26"/>
        <v>0.8410465189442019</v>
      </c>
      <c r="F111" s="124">
        <f t="shared" si="31"/>
        <v>2912.3236080046081</v>
      </c>
      <c r="G111" s="124">
        <f t="shared" si="32"/>
        <v>22229.766099899174</v>
      </c>
      <c r="H111" s="124">
        <f t="shared" si="33"/>
        <v>630.08020469632754</v>
      </c>
      <c r="I111" s="125">
        <f t="shared" si="34"/>
        <v>4809.4022024470678</v>
      </c>
      <c r="J111" s="124">
        <f t="shared" si="35"/>
        <v>198.77617420038865</v>
      </c>
      <c r="K111" s="125">
        <f t="shared" si="36"/>
        <v>1517.2585376715665</v>
      </c>
      <c r="L111" s="126">
        <f t="shared" si="27"/>
        <v>23747.024637570739</v>
      </c>
      <c r="M111" s="126">
        <f t="shared" si="37"/>
        <v>219782.02463757075</v>
      </c>
      <c r="N111" s="126">
        <f t="shared" si="38"/>
        <v>28793.662339521914</v>
      </c>
      <c r="O111" s="127">
        <f t="shared" si="28"/>
        <v>0.94292808298486297</v>
      </c>
      <c r="P111" s="128">
        <v>4623.8328363627479</v>
      </c>
      <c r="Q111" s="127">
        <f t="shared" si="29"/>
        <v>5.7145784574898349E-2</v>
      </c>
      <c r="R111" s="127">
        <f t="shared" si="30"/>
        <v>4.8143495042949062E-2</v>
      </c>
      <c r="S111" s="129">
        <v>7633</v>
      </c>
      <c r="T111" s="1">
        <v>185438</v>
      </c>
      <c r="U111" s="1">
        <v>24502.906976744187</v>
      </c>
      <c r="Y111" s="13"/>
      <c r="Z111" s="13"/>
    </row>
    <row r="112" spans="1:28">
      <c r="A112" s="122">
        <v>3018</v>
      </c>
      <c r="B112" s="122" t="s">
        <v>130</v>
      </c>
      <c r="C112" s="1">
        <v>142191</v>
      </c>
      <c r="D112" s="122">
        <f t="shared" si="25"/>
        <v>24047.184170471839</v>
      </c>
      <c r="E112" s="123">
        <f t="shared" si="26"/>
        <v>0.78749153211829515</v>
      </c>
      <c r="F112" s="124">
        <f t="shared" si="31"/>
        <v>3893.5506401116522</v>
      </c>
      <c r="G112" s="124">
        <f t="shared" si="32"/>
        <v>23022.564934980197</v>
      </c>
      <c r="H112" s="124">
        <f t="shared" si="33"/>
        <v>1202.4626400921034</v>
      </c>
      <c r="I112" s="125">
        <f t="shared" si="34"/>
        <v>7110.1615908646072</v>
      </c>
      <c r="J112" s="124">
        <f t="shared" si="35"/>
        <v>771.15860959616452</v>
      </c>
      <c r="K112" s="125">
        <f t="shared" si="36"/>
        <v>4559.8608585421207</v>
      </c>
      <c r="L112" s="126">
        <f t="shared" si="27"/>
        <v>27582.425793522318</v>
      </c>
      <c r="M112" s="126">
        <f t="shared" si="37"/>
        <v>169773.42579352233</v>
      </c>
      <c r="N112" s="126">
        <f t="shared" si="38"/>
        <v>28711.893420179658</v>
      </c>
      <c r="O112" s="127">
        <f t="shared" si="28"/>
        <v>0.94025033364356758</v>
      </c>
      <c r="P112" s="128">
        <v>6599.1990844246029</v>
      </c>
      <c r="Q112" s="127">
        <f t="shared" si="29"/>
        <v>5.899307365755567E-2</v>
      </c>
      <c r="R112" s="127">
        <f t="shared" si="30"/>
        <v>3.9650734412668691E-2</v>
      </c>
      <c r="S112" s="129">
        <v>5913</v>
      </c>
      <c r="T112" s="1">
        <v>134270</v>
      </c>
      <c r="U112" s="1">
        <v>23130.060292850991</v>
      </c>
      <c r="Y112" s="13"/>
      <c r="Z112" s="13"/>
    </row>
    <row r="113" spans="1:26">
      <c r="A113" s="122">
        <v>3019</v>
      </c>
      <c r="B113" s="122" t="s">
        <v>131</v>
      </c>
      <c r="C113" s="1">
        <v>536965</v>
      </c>
      <c r="D113" s="122">
        <f t="shared" si="25"/>
        <v>28716.241510241191</v>
      </c>
      <c r="E113" s="123">
        <f t="shared" si="26"/>
        <v>0.94039272387437733</v>
      </c>
      <c r="F113" s="124">
        <f t="shared" si="31"/>
        <v>1092.1162362500413</v>
      </c>
      <c r="G113" s="124">
        <f t="shared" si="32"/>
        <v>20421.481501639522</v>
      </c>
      <c r="H113" s="124">
        <f t="shared" si="33"/>
        <v>0</v>
      </c>
      <c r="I113" s="125">
        <f t="shared" si="34"/>
        <v>0</v>
      </c>
      <c r="J113" s="124">
        <f t="shared" si="35"/>
        <v>-431.30403049593889</v>
      </c>
      <c r="K113" s="125">
        <f t="shared" si="36"/>
        <v>-8064.9540662435611</v>
      </c>
      <c r="L113" s="126">
        <f t="shared" si="27"/>
        <v>12356.527435395961</v>
      </c>
      <c r="M113" s="126">
        <f t="shared" si="37"/>
        <v>549321.52743539598</v>
      </c>
      <c r="N113" s="126">
        <f t="shared" si="38"/>
        <v>29377.053715995291</v>
      </c>
      <c r="O113" s="127">
        <f t="shared" si="28"/>
        <v>0.96203284658740351</v>
      </c>
      <c r="P113" s="128">
        <v>1534.5018070059505</v>
      </c>
      <c r="Q113" s="127">
        <f t="shared" si="29"/>
        <v>7.2998637182925222E-2</v>
      </c>
      <c r="R113" s="127">
        <f t="shared" si="30"/>
        <v>4.9529123165714846E-2</v>
      </c>
      <c r="S113" s="129">
        <v>18699</v>
      </c>
      <c r="T113" s="1">
        <v>500434</v>
      </c>
      <c r="U113" s="1">
        <v>27361.071623838165</v>
      </c>
      <c r="Y113" s="13"/>
      <c r="Z113" s="13"/>
    </row>
    <row r="114" spans="1:26">
      <c r="A114" s="122">
        <v>3020</v>
      </c>
      <c r="B114" s="122" t="s">
        <v>132</v>
      </c>
      <c r="C114" s="1">
        <v>2047755</v>
      </c>
      <c r="D114" s="122">
        <f t="shared" si="25"/>
        <v>33552.15296893433</v>
      </c>
      <c r="E114" s="123">
        <f t="shared" si="26"/>
        <v>1.0987580150784475</v>
      </c>
      <c r="F114" s="124">
        <f t="shared" si="31"/>
        <v>-1809.430638965842</v>
      </c>
      <c r="G114" s="124">
        <f t="shared" si="32"/>
        <v>-110433.17075736327</v>
      </c>
      <c r="H114" s="124">
        <f t="shared" si="33"/>
        <v>0</v>
      </c>
      <c r="I114" s="125">
        <f t="shared" si="34"/>
        <v>0</v>
      </c>
      <c r="J114" s="124">
        <f t="shared" si="35"/>
        <v>-431.30403049593889</v>
      </c>
      <c r="K114" s="125">
        <f t="shared" si="36"/>
        <v>-26323.347589228142</v>
      </c>
      <c r="L114" s="126">
        <f t="shared" si="27"/>
        <v>-136756.51834659142</v>
      </c>
      <c r="M114" s="126">
        <f t="shared" si="37"/>
        <v>1910998.4816534086</v>
      </c>
      <c r="N114" s="126">
        <f t="shared" si="38"/>
        <v>31311.418299472549</v>
      </c>
      <c r="O114" s="127">
        <f t="shared" si="28"/>
        <v>1.0253789630690315</v>
      </c>
      <c r="P114" s="128">
        <v>-29222.659977261501</v>
      </c>
      <c r="Q114" s="130">
        <f t="shared" si="29"/>
        <v>8.5733358005617016E-2</v>
      </c>
      <c r="R114" s="131">
        <f t="shared" si="30"/>
        <v>6.7979361884080658E-2</v>
      </c>
      <c r="S114" s="129">
        <v>61032</v>
      </c>
      <c r="T114" s="1">
        <v>1886057</v>
      </c>
      <c r="U114" s="1">
        <v>31416.48066095879</v>
      </c>
      <c r="V114" s="59"/>
      <c r="W114" s="59"/>
      <c r="X114" s="13"/>
      <c r="Y114" s="13"/>
      <c r="Z114" s="13"/>
    </row>
    <row r="115" spans="1:26">
      <c r="A115" s="122">
        <v>3021</v>
      </c>
      <c r="B115" s="122" t="s">
        <v>133</v>
      </c>
      <c r="C115" s="1">
        <v>574837</v>
      </c>
      <c r="D115" s="122">
        <f t="shared" si="25"/>
        <v>27662.993262752647</v>
      </c>
      <c r="E115" s="123">
        <f t="shared" si="26"/>
        <v>0.90590119795450952</v>
      </c>
      <c r="F115" s="124">
        <f t="shared" si="31"/>
        <v>1724.0651847431675</v>
      </c>
      <c r="G115" s="124">
        <f t="shared" si="32"/>
        <v>35826.074538963017</v>
      </c>
      <c r="H115" s="124">
        <f t="shared" si="33"/>
        <v>0</v>
      </c>
      <c r="I115" s="125">
        <f t="shared" si="34"/>
        <v>0</v>
      </c>
      <c r="J115" s="124">
        <f t="shared" si="35"/>
        <v>-431.30403049593889</v>
      </c>
      <c r="K115" s="125">
        <f t="shared" si="36"/>
        <v>-8962.4977537056093</v>
      </c>
      <c r="L115" s="126">
        <f t="shared" si="27"/>
        <v>26863.576785257406</v>
      </c>
      <c r="M115" s="126">
        <f t="shared" si="37"/>
        <v>601700.57678525744</v>
      </c>
      <c r="N115" s="126">
        <f t="shared" si="38"/>
        <v>28955.754416999876</v>
      </c>
      <c r="O115" s="127">
        <f t="shared" si="28"/>
        <v>0.94823623621945652</v>
      </c>
      <c r="P115" s="128">
        <v>5370.2581608419714</v>
      </c>
      <c r="Q115" s="130">
        <f t="shared" si="29"/>
        <v>8.4823265205986154E-2</v>
      </c>
      <c r="R115" s="131">
        <f t="shared" si="30"/>
        <v>6.7021304982923621E-2</v>
      </c>
      <c r="S115" s="129">
        <v>20780</v>
      </c>
      <c r="T115" s="1">
        <v>529890</v>
      </c>
      <c r="U115" s="1">
        <v>25925.436665198882</v>
      </c>
      <c r="V115" s="59"/>
      <c r="W115" s="59"/>
      <c r="X115" s="13"/>
      <c r="Y115" s="13"/>
      <c r="Z115" s="13"/>
    </row>
    <row r="116" spans="1:26">
      <c r="A116" s="122">
        <v>3022</v>
      </c>
      <c r="B116" s="122" t="s">
        <v>134</v>
      </c>
      <c r="C116" s="1">
        <v>593607</v>
      </c>
      <c r="D116" s="122">
        <f t="shared" si="25"/>
        <v>36906.677443422035</v>
      </c>
      <c r="E116" s="123">
        <f t="shared" si="26"/>
        <v>1.208611193696608</v>
      </c>
      <c r="F116" s="124">
        <f t="shared" si="31"/>
        <v>-3822.1453236584653</v>
      </c>
      <c r="G116" s="124">
        <f t="shared" si="32"/>
        <v>-61475.385385722759</v>
      </c>
      <c r="H116" s="124">
        <f t="shared" si="33"/>
        <v>0</v>
      </c>
      <c r="I116" s="125">
        <f t="shared" si="34"/>
        <v>0</v>
      </c>
      <c r="J116" s="124">
        <f t="shared" si="35"/>
        <v>-431.30403049593889</v>
      </c>
      <c r="K116" s="125">
        <f t="shared" si="36"/>
        <v>-6937.0940264966812</v>
      </c>
      <c r="L116" s="126">
        <f t="shared" si="27"/>
        <v>-68412.479412219443</v>
      </c>
      <c r="M116" s="126">
        <f t="shared" si="37"/>
        <v>525194.52058778051</v>
      </c>
      <c r="N116" s="126">
        <f t="shared" si="38"/>
        <v>32653.228089267628</v>
      </c>
      <c r="O116" s="127">
        <f t="shared" si="28"/>
        <v>1.0693202345162958</v>
      </c>
      <c r="P116" s="128">
        <v>-15115.450266651482</v>
      </c>
      <c r="Q116" s="130">
        <f t="shared" si="29"/>
        <v>0.10542781749482769</v>
      </c>
      <c r="R116" s="130">
        <f t="shared" si="30"/>
        <v>9.6424395206104588E-2</v>
      </c>
      <c r="S116" s="129">
        <v>16084</v>
      </c>
      <c r="T116" s="1">
        <v>536993</v>
      </c>
      <c r="U116" s="1">
        <v>33660.941515702376</v>
      </c>
      <c r="W116" s="10"/>
      <c r="X116" s="12"/>
      <c r="Y116" s="13"/>
      <c r="Z116" s="13"/>
    </row>
    <row r="117" spans="1:26">
      <c r="A117" s="122">
        <v>3023</v>
      </c>
      <c r="B117" s="122" t="s">
        <v>135</v>
      </c>
      <c r="C117" s="1">
        <v>636522</v>
      </c>
      <c r="D117" s="122">
        <f t="shared" si="25"/>
        <v>31923.466573047797</v>
      </c>
      <c r="E117" s="123">
        <f t="shared" si="26"/>
        <v>1.0454221759987177</v>
      </c>
      <c r="F117" s="124">
        <f t="shared" si="31"/>
        <v>-832.21880143392264</v>
      </c>
      <c r="G117" s="124">
        <f t="shared" si="32"/>
        <v>-16593.610681790982</v>
      </c>
      <c r="H117" s="124">
        <f t="shared" si="33"/>
        <v>0</v>
      </c>
      <c r="I117" s="125">
        <f t="shared" si="34"/>
        <v>0</v>
      </c>
      <c r="J117" s="124">
        <f t="shared" si="35"/>
        <v>-431.30403049593889</v>
      </c>
      <c r="K117" s="125">
        <f t="shared" si="36"/>
        <v>-8599.7710640585246</v>
      </c>
      <c r="L117" s="126">
        <f t="shared" si="27"/>
        <v>-25193.381745849507</v>
      </c>
      <c r="M117" s="126">
        <f t="shared" si="37"/>
        <v>611328.6182541505</v>
      </c>
      <c r="N117" s="126">
        <f t="shared" si="38"/>
        <v>30659.943741117935</v>
      </c>
      <c r="O117" s="127">
        <f t="shared" si="28"/>
        <v>1.0040446274371397</v>
      </c>
      <c r="P117" s="128">
        <v>-5437.6092555809628</v>
      </c>
      <c r="Q117" s="130">
        <f t="shared" si="29"/>
        <v>7.9641364524533215E-2</v>
      </c>
      <c r="R117" s="130">
        <f t="shared" si="30"/>
        <v>7.2385637414533369E-2</v>
      </c>
      <c r="S117" s="129">
        <v>19939</v>
      </c>
      <c r="T117" s="1">
        <v>589568</v>
      </c>
      <c r="U117" s="1">
        <v>29768.644281747034</v>
      </c>
      <c r="W117" s="10"/>
      <c r="X117" s="12"/>
      <c r="Y117" s="13"/>
      <c r="Z117" s="13"/>
    </row>
    <row r="118" spans="1:26">
      <c r="A118" s="122">
        <v>3024</v>
      </c>
      <c r="B118" s="122" t="s">
        <v>136</v>
      </c>
      <c r="C118" s="1">
        <v>6782577</v>
      </c>
      <c r="D118" s="122">
        <f t="shared" si="25"/>
        <v>52585.453784248959</v>
      </c>
      <c r="E118" s="123">
        <f t="shared" si="26"/>
        <v>1.7220560741803259</v>
      </c>
      <c r="F118" s="124">
        <f t="shared" si="31"/>
        <v>-13229.411128154619</v>
      </c>
      <c r="G118" s="124">
        <f t="shared" si="32"/>
        <v>-1706355.9061316389</v>
      </c>
      <c r="H118" s="124">
        <f t="shared" si="33"/>
        <v>0</v>
      </c>
      <c r="I118" s="125">
        <f t="shared" si="34"/>
        <v>0</v>
      </c>
      <c r="J118" s="124">
        <f t="shared" si="35"/>
        <v>-431.30403049593889</v>
      </c>
      <c r="K118" s="125">
        <f t="shared" si="36"/>
        <v>-55630.456461427188</v>
      </c>
      <c r="L118" s="126">
        <f t="shared" si="27"/>
        <v>-1761986.3625930662</v>
      </c>
      <c r="M118" s="126">
        <f t="shared" si="37"/>
        <v>5020590.6374069341</v>
      </c>
      <c r="N118" s="126">
        <f t="shared" si="38"/>
        <v>38924.738625598409</v>
      </c>
      <c r="O118" s="127">
        <f t="shared" si="28"/>
        <v>1.2746981867097831</v>
      </c>
      <c r="P118" s="128">
        <v>-375168.97989885765</v>
      </c>
      <c r="Q118" s="130">
        <f t="shared" si="29"/>
        <v>0.1644906576546214</v>
      </c>
      <c r="R118" s="130">
        <f t="shared" si="30"/>
        <v>0.15772844662840579</v>
      </c>
      <c r="S118" s="129">
        <v>128982</v>
      </c>
      <c r="T118" s="1">
        <v>5824501</v>
      </c>
      <c r="U118" s="1">
        <v>45421.233223897128</v>
      </c>
      <c r="W118" s="10"/>
      <c r="X118" s="12"/>
      <c r="Y118" s="13"/>
      <c r="Z118" s="13"/>
    </row>
    <row r="119" spans="1:26">
      <c r="A119" s="122">
        <v>3025</v>
      </c>
      <c r="B119" s="122" t="s">
        <v>137</v>
      </c>
      <c r="C119" s="1">
        <v>4000166</v>
      </c>
      <c r="D119" s="122">
        <f t="shared" si="25"/>
        <v>41630.234784780616</v>
      </c>
      <c r="E119" s="123">
        <f t="shared" si="26"/>
        <v>1.3632971386881501</v>
      </c>
      <c r="F119" s="124">
        <f t="shared" si="31"/>
        <v>-6656.2797284736134</v>
      </c>
      <c r="G119" s="124">
        <f t="shared" si="32"/>
        <v>-639588.60654957255</v>
      </c>
      <c r="H119" s="124">
        <f t="shared" si="33"/>
        <v>0</v>
      </c>
      <c r="I119" s="125">
        <f t="shared" si="34"/>
        <v>0</v>
      </c>
      <c r="J119" s="124">
        <f t="shared" si="35"/>
        <v>-431.30403049593889</v>
      </c>
      <c r="K119" s="125">
        <f t="shared" si="36"/>
        <v>-41443.141682293775</v>
      </c>
      <c r="L119" s="126">
        <f t="shared" si="27"/>
        <v>-681031.74823186628</v>
      </c>
      <c r="M119" s="126">
        <f t="shared" si="37"/>
        <v>3319134.2517681336</v>
      </c>
      <c r="N119" s="126">
        <f t="shared" si="38"/>
        <v>34542.651025811065</v>
      </c>
      <c r="O119" s="127">
        <f t="shared" si="28"/>
        <v>1.1311946125129126</v>
      </c>
      <c r="P119" s="128">
        <v>-167201.50950149226</v>
      </c>
      <c r="Q119" s="130">
        <f t="shared" si="29"/>
        <v>0.11883335137377245</v>
      </c>
      <c r="R119" s="130">
        <f t="shared" si="30"/>
        <v>0.1051751264012324</v>
      </c>
      <c r="S119" s="129">
        <v>96088</v>
      </c>
      <c r="T119" s="1">
        <v>3575301</v>
      </c>
      <c r="U119" s="1">
        <v>37668.450719064422</v>
      </c>
      <c r="W119" s="10"/>
      <c r="X119" s="12"/>
      <c r="Y119" s="13"/>
      <c r="Z119" s="13"/>
    </row>
    <row r="120" spans="1:26">
      <c r="A120" s="122">
        <v>3026</v>
      </c>
      <c r="B120" s="122" t="s">
        <v>138</v>
      </c>
      <c r="C120" s="1">
        <v>419801</v>
      </c>
      <c r="D120" s="122">
        <f t="shared" si="25"/>
        <v>23645.43201532049</v>
      </c>
      <c r="E120" s="123">
        <f t="shared" si="26"/>
        <v>0.7743350470201168</v>
      </c>
      <c r="F120" s="124">
        <f t="shared" si="31"/>
        <v>4134.6019332024616</v>
      </c>
      <c r="G120" s="124">
        <f t="shared" si="32"/>
        <v>73405.722722076505</v>
      </c>
      <c r="H120" s="124">
        <f t="shared" si="33"/>
        <v>1343.0758943950755</v>
      </c>
      <c r="I120" s="125">
        <f t="shared" si="34"/>
        <v>23844.969429090168</v>
      </c>
      <c r="J120" s="124">
        <f t="shared" si="35"/>
        <v>911.77186389913663</v>
      </c>
      <c r="K120" s="125">
        <f t="shared" si="36"/>
        <v>16187.597671665271</v>
      </c>
      <c r="L120" s="126">
        <f t="shared" si="27"/>
        <v>89593.320393741771</v>
      </c>
      <c r="M120" s="126">
        <f t="shared" si="37"/>
        <v>509394.32039374177</v>
      </c>
      <c r="N120" s="126">
        <f t="shared" si="38"/>
        <v>28691.805812422088</v>
      </c>
      <c r="O120" s="127">
        <f t="shared" si="28"/>
        <v>0.93959250938865857</v>
      </c>
      <c r="P120" s="128">
        <v>16370.082867389545</v>
      </c>
      <c r="Q120" s="130">
        <f t="shared" si="29"/>
        <v>7.0175617490880082E-2</v>
      </c>
      <c r="R120" s="130">
        <f t="shared" si="30"/>
        <v>6.0350303440467996E-2</v>
      </c>
      <c r="S120" s="129">
        <v>17754</v>
      </c>
      <c r="T120" s="1">
        <v>392273</v>
      </c>
      <c r="U120" s="1">
        <v>22299.641862315959</v>
      </c>
      <c r="W120" s="10"/>
      <c r="X120" s="12"/>
      <c r="Y120" s="13"/>
      <c r="Z120" s="13"/>
    </row>
    <row r="121" spans="1:26">
      <c r="A121" s="122">
        <v>3027</v>
      </c>
      <c r="B121" s="122" t="s">
        <v>139</v>
      </c>
      <c r="C121" s="1">
        <v>562671</v>
      </c>
      <c r="D121" s="122">
        <f t="shared" si="25"/>
        <v>29576.902859545837</v>
      </c>
      <c r="E121" s="123">
        <f t="shared" si="26"/>
        <v>0.96857745934253903</v>
      </c>
      <c r="F121" s="124">
        <f t="shared" si="31"/>
        <v>575.71942666725374</v>
      </c>
      <c r="G121" s="124">
        <f t="shared" si="32"/>
        <v>10952.486372917834</v>
      </c>
      <c r="H121" s="124">
        <f t="shared" si="33"/>
        <v>0</v>
      </c>
      <c r="I121" s="125">
        <f t="shared" si="34"/>
        <v>0</v>
      </c>
      <c r="J121" s="124">
        <f t="shared" si="35"/>
        <v>-431.30403049593889</v>
      </c>
      <c r="K121" s="125">
        <f t="shared" si="36"/>
        <v>-8205.1278761547419</v>
      </c>
      <c r="L121" s="126">
        <f t="shared" si="27"/>
        <v>2747.3584967630923</v>
      </c>
      <c r="M121" s="126">
        <f t="shared" si="37"/>
        <v>565418.35849676304</v>
      </c>
      <c r="N121" s="126">
        <f t="shared" si="38"/>
        <v>29721.318255717149</v>
      </c>
      <c r="O121" s="127">
        <f t="shared" si="28"/>
        <v>0.97330674077466817</v>
      </c>
      <c r="P121" s="128">
        <v>538.27673011824118</v>
      </c>
      <c r="Q121" s="130">
        <f t="shared" si="29"/>
        <v>6.7763899484213283E-2</v>
      </c>
      <c r="R121" s="130">
        <f t="shared" si="30"/>
        <v>5.1262501962747883E-2</v>
      </c>
      <c r="S121" s="129">
        <v>19024</v>
      </c>
      <c r="T121" s="1">
        <v>526962</v>
      </c>
      <c r="U121" s="1">
        <v>28134.650293646555</v>
      </c>
      <c r="W121" s="10"/>
      <c r="X121" s="12"/>
      <c r="Y121" s="13"/>
      <c r="Z121" s="13"/>
    </row>
    <row r="122" spans="1:26">
      <c r="A122" s="122">
        <v>3028</v>
      </c>
      <c r="B122" s="122" t="s">
        <v>140</v>
      </c>
      <c r="C122" s="1">
        <v>279651</v>
      </c>
      <c r="D122" s="122">
        <f t="shared" si="25"/>
        <v>24860.076451240111</v>
      </c>
      <c r="E122" s="123">
        <f t="shared" si="26"/>
        <v>0.81411193736372067</v>
      </c>
      <c r="F122" s="124">
        <f t="shared" si="31"/>
        <v>3405.8152716506888</v>
      </c>
      <c r="G122" s="124">
        <f t="shared" si="32"/>
        <v>38312.015990798602</v>
      </c>
      <c r="H122" s="124">
        <f t="shared" si="33"/>
        <v>917.95034182320808</v>
      </c>
      <c r="I122" s="125">
        <f t="shared" si="34"/>
        <v>10326.023395169268</v>
      </c>
      <c r="J122" s="124">
        <f t="shared" si="35"/>
        <v>486.64631132726919</v>
      </c>
      <c r="K122" s="125">
        <f t="shared" si="36"/>
        <v>5474.2843561204518</v>
      </c>
      <c r="L122" s="126">
        <f t="shared" si="27"/>
        <v>43786.300346919052</v>
      </c>
      <c r="M122" s="126">
        <f t="shared" si="37"/>
        <v>323437.30034691904</v>
      </c>
      <c r="N122" s="126">
        <f t="shared" si="38"/>
        <v>28752.538034218065</v>
      </c>
      <c r="O122" s="127">
        <f t="shared" si="28"/>
        <v>0.94158135390583864</v>
      </c>
      <c r="P122" s="128">
        <v>6378.5382125303804</v>
      </c>
      <c r="Q122" s="130">
        <f t="shared" si="29"/>
        <v>5.4936473925639787E-2</v>
      </c>
      <c r="R122" s="130">
        <f t="shared" si="30"/>
        <v>3.7680867987128219E-2</v>
      </c>
      <c r="S122" s="129">
        <v>11249</v>
      </c>
      <c r="T122" s="1">
        <v>265088</v>
      </c>
      <c r="U122" s="1">
        <v>23957.342973339357</v>
      </c>
      <c r="W122" s="10"/>
      <c r="X122" s="12"/>
      <c r="Y122" s="13"/>
      <c r="Z122" s="13"/>
    </row>
    <row r="123" spans="1:26">
      <c r="A123" s="122">
        <v>3029</v>
      </c>
      <c r="B123" s="122" t="s">
        <v>141</v>
      </c>
      <c r="C123" s="1">
        <v>1356019</v>
      </c>
      <c r="D123" s="122">
        <f t="shared" si="25"/>
        <v>30340.746873112119</v>
      </c>
      <c r="E123" s="123">
        <f t="shared" si="26"/>
        <v>0.99359164346815165</v>
      </c>
      <c r="F123" s="124">
        <f t="shared" si="31"/>
        <v>117.41301852748438</v>
      </c>
      <c r="G123" s="124">
        <f t="shared" si="32"/>
        <v>5247.5400370488596</v>
      </c>
      <c r="H123" s="124">
        <f t="shared" si="33"/>
        <v>0</v>
      </c>
      <c r="I123" s="125">
        <f t="shared" si="34"/>
        <v>0</v>
      </c>
      <c r="J123" s="124">
        <f t="shared" si="35"/>
        <v>-431.30403049593889</v>
      </c>
      <c r="K123" s="125">
        <f t="shared" si="36"/>
        <v>-19276.271034954996</v>
      </c>
      <c r="L123" s="126">
        <f t="shared" si="27"/>
        <v>-14028.730997906136</v>
      </c>
      <c r="M123" s="126">
        <f t="shared" si="37"/>
        <v>1341990.2690020939</v>
      </c>
      <c r="N123" s="126">
        <f t="shared" si="38"/>
        <v>30026.855861143667</v>
      </c>
      <c r="O123" s="127">
        <f t="shared" si="28"/>
        <v>0.98331241442491346</v>
      </c>
      <c r="P123" s="128">
        <v>-3673.605419513482</v>
      </c>
      <c r="Q123" s="130">
        <f t="shared" si="29"/>
        <v>0.11372207931298438</v>
      </c>
      <c r="R123" s="130">
        <f t="shared" si="30"/>
        <v>6.5054520167295779E-2</v>
      </c>
      <c r="S123" s="129">
        <v>44693</v>
      </c>
      <c r="T123" s="1">
        <v>1217556</v>
      </c>
      <c r="U123" s="1">
        <v>28487.505849321478</v>
      </c>
      <c r="W123" s="10"/>
      <c r="X123" s="12"/>
      <c r="Y123" s="13"/>
      <c r="Z123" s="13"/>
    </row>
    <row r="124" spans="1:26">
      <c r="A124" s="122">
        <v>3030</v>
      </c>
      <c r="B124" s="122" t="s">
        <v>142</v>
      </c>
      <c r="C124" s="1">
        <v>2630949</v>
      </c>
      <c r="D124" s="122">
        <f t="shared" si="25"/>
        <v>29529.704248274313</v>
      </c>
      <c r="E124" s="123">
        <f t="shared" si="26"/>
        <v>0.96703181032015961</v>
      </c>
      <c r="F124" s="124">
        <f t="shared" si="31"/>
        <v>604.03859343016813</v>
      </c>
      <c r="G124" s="124">
        <f t="shared" si="32"/>
        <v>53816.818481660826</v>
      </c>
      <c r="H124" s="124">
        <f t="shared" si="33"/>
        <v>0</v>
      </c>
      <c r="I124" s="125">
        <f t="shared" si="34"/>
        <v>0</v>
      </c>
      <c r="J124" s="124">
        <f t="shared" si="35"/>
        <v>-431.30403049593889</v>
      </c>
      <c r="K124" s="125">
        <f t="shared" si="36"/>
        <v>-38427.032597035679</v>
      </c>
      <c r="L124" s="126">
        <f t="shared" si="27"/>
        <v>15389.785884625147</v>
      </c>
      <c r="M124" s="126">
        <f t="shared" si="37"/>
        <v>2646338.7858846253</v>
      </c>
      <c r="N124" s="126">
        <f t="shared" si="38"/>
        <v>29702.438811208543</v>
      </c>
      <c r="O124" s="127">
        <f t="shared" si="28"/>
        <v>0.9726884811657166</v>
      </c>
      <c r="P124" s="128">
        <v>-669.01300095205806</v>
      </c>
      <c r="Q124" s="130">
        <f t="shared" si="29"/>
        <v>6.5133508632363932E-2</v>
      </c>
      <c r="R124" s="130">
        <f t="shared" si="30"/>
        <v>3.9525831708961623E-2</v>
      </c>
      <c r="S124" s="129">
        <v>89095</v>
      </c>
      <c r="T124" s="1">
        <v>2470065</v>
      </c>
      <c r="U124" s="1">
        <v>28406.897979368165</v>
      </c>
      <c r="V124" s="59"/>
      <c r="W124" s="59"/>
      <c r="X124" s="13"/>
      <c r="Y124" s="13"/>
      <c r="Z124" s="13"/>
    </row>
    <row r="125" spans="1:26">
      <c r="A125" s="122">
        <v>3031</v>
      </c>
      <c r="B125" s="122" t="s">
        <v>143</v>
      </c>
      <c r="C125" s="1">
        <v>775449</v>
      </c>
      <c r="D125" s="122">
        <f t="shared" si="25"/>
        <v>31083.857778490401</v>
      </c>
      <c r="E125" s="123">
        <f t="shared" si="26"/>
        <v>1.0179268646425597</v>
      </c>
      <c r="F125" s="124">
        <f t="shared" si="31"/>
        <v>-328.45352469948483</v>
      </c>
      <c r="G125" s="124">
        <f t="shared" si="32"/>
        <v>-8193.9300806780484</v>
      </c>
      <c r="H125" s="124">
        <f t="shared" si="33"/>
        <v>0</v>
      </c>
      <c r="I125" s="125">
        <f t="shared" si="34"/>
        <v>0</v>
      </c>
      <c r="J125" s="124">
        <f t="shared" si="35"/>
        <v>-431.30403049593889</v>
      </c>
      <c r="K125" s="125">
        <f t="shared" si="36"/>
        <v>-10759.741648782188</v>
      </c>
      <c r="L125" s="126">
        <f t="shared" si="27"/>
        <v>-18953.671729460235</v>
      </c>
      <c r="M125" s="126">
        <f t="shared" si="37"/>
        <v>756495.32827053976</v>
      </c>
      <c r="N125" s="126">
        <f t="shared" si="38"/>
        <v>30324.100223294976</v>
      </c>
      <c r="O125" s="127">
        <f t="shared" si="28"/>
        <v>0.99304650289467655</v>
      </c>
      <c r="P125" s="128">
        <v>-4650.0449018997278</v>
      </c>
      <c r="Q125" s="130">
        <f t="shared" si="29"/>
        <v>7.1686811926288521E-2</v>
      </c>
      <c r="R125" s="130">
        <f t="shared" si="30"/>
        <v>5.0508249442636884E-2</v>
      </c>
      <c r="S125" s="129">
        <v>24947</v>
      </c>
      <c r="T125" s="1">
        <v>723578</v>
      </c>
      <c r="U125" s="1">
        <v>29589.351435347999</v>
      </c>
      <c r="V125" s="1"/>
      <c r="W125" s="1"/>
      <c r="X125" s="13"/>
      <c r="Y125" s="13"/>
    </row>
    <row r="126" spans="1:26">
      <c r="A126" s="122">
        <v>3032</v>
      </c>
      <c r="B126" s="122" t="s">
        <v>144</v>
      </c>
      <c r="C126" s="1">
        <v>223170</v>
      </c>
      <c r="D126" s="122">
        <f t="shared" si="25"/>
        <v>31931.606810702535</v>
      </c>
      <c r="E126" s="123">
        <f t="shared" si="26"/>
        <v>1.0456887505871224</v>
      </c>
      <c r="F126" s="124">
        <f t="shared" si="31"/>
        <v>-837.10294402676516</v>
      </c>
      <c r="G126" s="124">
        <f t="shared" si="32"/>
        <v>-5850.5124758030615</v>
      </c>
      <c r="H126" s="124">
        <f t="shared" si="33"/>
        <v>0</v>
      </c>
      <c r="I126" s="125">
        <f t="shared" si="34"/>
        <v>0</v>
      </c>
      <c r="J126" s="124">
        <f t="shared" si="35"/>
        <v>-431.30403049593889</v>
      </c>
      <c r="K126" s="125">
        <f t="shared" si="36"/>
        <v>-3014.383869136117</v>
      </c>
      <c r="L126" s="126">
        <f t="shared" si="27"/>
        <v>-8864.8963449391777</v>
      </c>
      <c r="M126" s="126">
        <f t="shared" si="37"/>
        <v>214305.10365506081</v>
      </c>
      <c r="N126" s="126">
        <f t="shared" si="38"/>
        <v>30663.199836179829</v>
      </c>
      <c r="O126" s="127">
        <f t="shared" si="28"/>
        <v>1.0041512572725015</v>
      </c>
      <c r="P126" s="128">
        <v>-2341.9638842096092</v>
      </c>
      <c r="Q126" s="130">
        <f t="shared" si="29"/>
        <v>3.6361103371412649E-2</v>
      </c>
      <c r="R126" s="130">
        <f t="shared" si="30"/>
        <v>4.4368472033890327E-2</v>
      </c>
      <c r="S126" s="129">
        <v>6989</v>
      </c>
      <c r="T126" s="1">
        <v>215340</v>
      </c>
      <c r="U126" s="1">
        <v>30575.03904586114</v>
      </c>
      <c r="V126" s="1"/>
      <c r="W126" s="1"/>
      <c r="X126" s="13"/>
      <c r="Y126" s="13"/>
    </row>
    <row r="127" spans="1:26">
      <c r="A127" s="122">
        <v>3033</v>
      </c>
      <c r="B127" s="122" t="s">
        <v>145</v>
      </c>
      <c r="C127" s="1">
        <v>1127180</v>
      </c>
      <c r="D127" s="122">
        <f t="shared" si="25"/>
        <v>27118.489113436786</v>
      </c>
      <c r="E127" s="123">
        <f t="shared" si="26"/>
        <v>0.88806990412194342</v>
      </c>
      <c r="F127" s="124">
        <f t="shared" si="31"/>
        <v>2050.7676743326838</v>
      </c>
      <c r="G127" s="124">
        <f t="shared" si="32"/>
        <v>85240.158383638001</v>
      </c>
      <c r="H127" s="124">
        <f t="shared" si="33"/>
        <v>127.50591005437181</v>
      </c>
      <c r="I127" s="125">
        <f t="shared" si="34"/>
        <v>5299.7831514099644</v>
      </c>
      <c r="J127" s="124">
        <f t="shared" si="35"/>
        <v>-303.79812044156711</v>
      </c>
      <c r="K127" s="125">
        <f t="shared" si="36"/>
        <v>-12627.368876153738</v>
      </c>
      <c r="L127" s="126">
        <f t="shared" si="27"/>
        <v>72612.789507484267</v>
      </c>
      <c r="M127" s="126">
        <f t="shared" si="37"/>
        <v>1199792.7895074843</v>
      </c>
      <c r="N127" s="126">
        <f t="shared" si="38"/>
        <v>28865.458667327905</v>
      </c>
      <c r="O127" s="127">
        <f t="shared" si="28"/>
        <v>0.94527925224374987</v>
      </c>
      <c r="P127" s="128">
        <v>10200.836714714598</v>
      </c>
      <c r="Q127" s="130">
        <f t="shared" si="29"/>
        <v>0.10125212008472523</v>
      </c>
      <c r="R127" s="130">
        <f t="shared" si="30"/>
        <v>7.1948984157534007E-2</v>
      </c>
      <c r="S127" s="129">
        <v>41565</v>
      </c>
      <c r="T127" s="1">
        <v>1023544</v>
      </c>
      <c r="U127" s="1">
        <v>25298.301984725276</v>
      </c>
      <c r="V127" s="1"/>
      <c r="W127" s="1"/>
      <c r="X127" s="13"/>
      <c r="Y127" s="13"/>
    </row>
    <row r="128" spans="1:26">
      <c r="A128" s="122">
        <v>3034</v>
      </c>
      <c r="B128" s="122" t="s">
        <v>146</v>
      </c>
      <c r="C128" s="1">
        <v>584184</v>
      </c>
      <c r="D128" s="122">
        <f t="shared" si="25"/>
        <v>24444.89078583982</v>
      </c>
      <c r="E128" s="123">
        <f t="shared" si="26"/>
        <v>0.80051553483102389</v>
      </c>
      <c r="F128" s="124">
        <f t="shared" si="31"/>
        <v>3654.926670890864</v>
      </c>
      <c r="G128" s="124">
        <f t="shared" si="32"/>
        <v>87345.437580949874</v>
      </c>
      <c r="H128" s="124">
        <f t="shared" si="33"/>
        <v>1063.2653247133101</v>
      </c>
      <c r="I128" s="125">
        <f t="shared" si="34"/>
        <v>25409.914729998687</v>
      </c>
      <c r="J128" s="124">
        <f t="shared" si="35"/>
        <v>631.96129421737123</v>
      </c>
      <c r="K128" s="125">
        <f t="shared" si="36"/>
        <v>15102.611009206737</v>
      </c>
      <c r="L128" s="126">
        <f t="shared" si="27"/>
        <v>102448.04859015661</v>
      </c>
      <c r="M128" s="126">
        <f t="shared" si="37"/>
        <v>686632.0485901566</v>
      </c>
      <c r="N128" s="126">
        <f t="shared" si="38"/>
        <v>28731.778750948051</v>
      </c>
      <c r="O128" s="127">
        <f t="shared" si="28"/>
        <v>0.94090153377920382</v>
      </c>
      <c r="P128" s="128">
        <v>21529.450409196419</v>
      </c>
      <c r="Q128" s="130">
        <f t="shared" si="29"/>
        <v>7.0781277494281189E-2</v>
      </c>
      <c r="R128" s="131">
        <f t="shared" si="30"/>
        <v>4.9453472318648238E-2</v>
      </c>
      <c r="S128" s="129">
        <v>23898</v>
      </c>
      <c r="T128" s="1">
        <v>545568</v>
      </c>
      <c r="U128" s="1">
        <v>23292.972419093159</v>
      </c>
      <c r="V128" s="59"/>
      <c r="W128" s="59"/>
      <c r="X128" s="13"/>
      <c r="Y128" s="13"/>
    </row>
    <row r="129" spans="1:25">
      <c r="A129" s="122">
        <v>3035</v>
      </c>
      <c r="B129" s="122" t="s">
        <v>147</v>
      </c>
      <c r="C129" s="1">
        <v>634577</v>
      </c>
      <c r="D129" s="122">
        <f t="shared" si="25"/>
        <v>23752.695014223686</v>
      </c>
      <c r="E129" s="123">
        <f t="shared" si="26"/>
        <v>0.777847670483516</v>
      </c>
      <c r="F129" s="124">
        <f t="shared" si="31"/>
        <v>4070.244133860544</v>
      </c>
      <c r="G129" s="124">
        <f t="shared" si="32"/>
        <v>108740.64228021829</v>
      </c>
      <c r="H129" s="124">
        <f t="shared" si="33"/>
        <v>1305.533844778957</v>
      </c>
      <c r="I129" s="125">
        <f t="shared" si="34"/>
        <v>34878.642197114619</v>
      </c>
      <c r="J129" s="124">
        <f t="shared" si="35"/>
        <v>874.22981428301819</v>
      </c>
      <c r="K129" s="125">
        <f t="shared" si="36"/>
        <v>23355.923718385115</v>
      </c>
      <c r="L129" s="126">
        <f t="shared" si="27"/>
        <v>132096.56599860342</v>
      </c>
      <c r="M129" s="126">
        <f t="shared" si="37"/>
        <v>766673.56599860336</v>
      </c>
      <c r="N129" s="126">
        <f t="shared" si="38"/>
        <v>28697.168962367246</v>
      </c>
      <c r="O129" s="127">
        <f t="shared" si="28"/>
        <v>0.93976814056182845</v>
      </c>
      <c r="P129" s="128">
        <v>25169.151114406792</v>
      </c>
      <c r="Q129" s="127">
        <f t="shared" si="29"/>
        <v>9.5645402732479137E-2</v>
      </c>
      <c r="R129" s="127">
        <f t="shared" si="30"/>
        <v>6.7552982427353095E-2</v>
      </c>
      <c r="S129" s="129">
        <v>26716</v>
      </c>
      <c r="T129" s="1">
        <v>579181</v>
      </c>
      <c r="U129" s="1">
        <v>22249.663862318004</v>
      </c>
      <c r="X129" s="12"/>
      <c r="Y129" s="12"/>
    </row>
    <row r="130" spans="1:25">
      <c r="A130" s="122">
        <v>3036</v>
      </c>
      <c r="B130" s="122" t="s">
        <v>148</v>
      </c>
      <c r="C130" s="1">
        <v>368884</v>
      </c>
      <c r="D130" s="122">
        <f t="shared" si="25"/>
        <v>24471.54040068993</v>
      </c>
      <c r="E130" s="123">
        <f t="shared" si="26"/>
        <v>0.80138825015103399</v>
      </c>
      <c r="F130" s="124">
        <f t="shared" si="31"/>
        <v>3638.9369019807978</v>
      </c>
      <c r="G130" s="124">
        <f t="shared" si="32"/>
        <v>54853.334860458548</v>
      </c>
      <c r="H130" s="124">
        <f t="shared" si="33"/>
        <v>1053.9379595157716</v>
      </c>
      <c r="I130" s="125">
        <f t="shared" si="34"/>
        <v>15887.060801740741</v>
      </c>
      <c r="J130" s="124">
        <f t="shared" si="35"/>
        <v>622.63392901983275</v>
      </c>
      <c r="K130" s="125">
        <f t="shared" si="36"/>
        <v>9385.5838460449595</v>
      </c>
      <c r="L130" s="126">
        <f t="shared" si="27"/>
        <v>64238.918706503508</v>
      </c>
      <c r="M130" s="126">
        <f t="shared" si="37"/>
        <v>433122.91870650352</v>
      </c>
      <c r="N130" s="126">
        <f t="shared" si="38"/>
        <v>28733.11123169056</v>
      </c>
      <c r="O130" s="127">
        <f t="shared" si="28"/>
        <v>0.94094516954520435</v>
      </c>
      <c r="P130" s="128">
        <v>12498.419812044034</v>
      </c>
      <c r="Q130" s="127">
        <f t="shared" si="29"/>
        <v>8.7111176600604134E-2</v>
      </c>
      <c r="R130" s="127">
        <f t="shared" si="30"/>
        <v>5.559548175023498E-2</v>
      </c>
      <c r="S130" s="129">
        <v>15074</v>
      </c>
      <c r="T130" s="1">
        <v>339325</v>
      </c>
      <c r="U130" s="1">
        <v>23182.687709230035</v>
      </c>
      <c r="X130" s="12"/>
      <c r="Y130" s="12"/>
    </row>
    <row r="131" spans="1:25">
      <c r="A131" s="122">
        <v>3037</v>
      </c>
      <c r="B131" s="122" t="s">
        <v>149</v>
      </c>
      <c r="C131" s="1">
        <v>61771</v>
      </c>
      <c r="D131" s="122">
        <f t="shared" si="25"/>
        <v>21263.683304647158</v>
      </c>
      <c r="E131" s="123">
        <f t="shared" si="26"/>
        <v>0.69633810035090871</v>
      </c>
      <c r="F131" s="124">
        <f t="shared" si="31"/>
        <v>5563.6511596064602</v>
      </c>
      <c r="G131" s="124">
        <f t="shared" si="32"/>
        <v>16162.406618656767</v>
      </c>
      <c r="H131" s="124">
        <f t="shared" si="33"/>
        <v>2176.6879431307416</v>
      </c>
      <c r="I131" s="125">
        <f t="shared" si="34"/>
        <v>6323.2784747948044</v>
      </c>
      <c r="J131" s="124">
        <f t="shared" si="35"/>
        <v>1745.3839126348028</v>
      </c>
      <c r="K131" s="125">
        <f t="shared" si="36"/>
        <v>5070.3402662041017</v>
      </c>
      <c r="L131" s="126">
        <f t="shared" si="27"/>
        <v>21232.74688486087</v>
      </c>
      <c r="M131" s="126">
        <f t="shared" si="37"/>
        <v>83003.74688486087</v>
      </c>
      <c r="N131" s="126">
        <f t="shared" si="38"/>
        <v>28572.718376888424</v>
      </c>
      <c r="O131" s="127">
        <f t="shared" si="28"/>
        <v>0.93569266205519819</v>
      </c>
      <c r="P131" s="128">
        <v>4229.1972670815885</v>
      </c>
      <c r="Q131" s="127">
        <f t="shared" si="29"/>
        <v>5.855639716214827E-2</v>
      </c>
      <c r="R131" s="127">
        <f t="shared" si="30"/>
        <v>3.4142187657892044E-2</v>
      </c>
      <c r="S131" s="129">
        <v>2905</v>
      </c>
      <c r="T131" s="1">
        <v>58354</v>
      </c>
      <c r="U131" s="1">
        <v>20561.663143058493</v>
      </c>
      <c r="X131" s="12"/>
      <c r="Y131" s="12"/>
    </row>
    <row r="132" spans="1:25">
      <c r="A132" s="122">
        <v>3038</v>
      </c>
      <c r="B132" s="122" t="s">
        <v>150</v>
      </c>
      <c r="C132" s="1">
        <v>230331</v>
      </c>
      <c r="D132" s="122">
        <f t="shared" si="25"/>
        <v>33580.842688438548</v>
      </c>
      <c r="E132" s="123">
        <f t="shared" si="26"/>
        <v>1.0996975392659056</v>
      </c>
      <c r="F132" s="124">
        <f t="shared" si="31"/>
        <v>-1826.6444706683731</v>
      </c>
      <c r="G132" s="124">
        <f t="shared" si="32"/>
        <v>-12528.95442431437</v>
      </c>
      <c r="H132" s="124">
        <f t="shared" si="33"/>
        <v>0</v>
      </c>
      <c r="I132" s="125">
        <f t="shared" si="34"/>
        <v>0</v>
      </c>
      <c r="J132" s="124">
        <f t="shared" si="35"/>
        <v>-431.30403049593889</v>
      </c>
      <c r="K132" s="125">
        <f t="shared" si="36"/>
        <v>-2958.3143451716446</v>
      </c>
      <c r="L132" s="126">
        <f t="shared" si="27"/>
        <v>-15487.268769486014</v>
      </c>
      <c r="M132" s="126">
        <f t="shared" si="37"/>
        <v>214843.73123051398</v>
      </c>
      <c r="N132" s="126">
        <f t="shared" si="38"/>
        <v>31322.894187274236</v>
      </c>
      <c r="O132" s="127">
        <f t="shared" si="28"/>
        <v>1.0257547727440148</v>
      </c>
      <c r="P132" s="128">
        <v>-5445.5538534545321</v>
      </c>
      <c r="Q132" s="127">
        <f t="shared" si="29"/>
        <v>7.6519333143265769E-2</v>
      </c>
      <c r="R132" s="127">
        <f t="shared" si="30"/>
        <v>6.8985738159904303E-2</v>
      </c>
      <c r="S132" s="129">
        <v>6859</v>
      </c>
      <c r="T132" s="1">
        <v>213959</v>
      </c>
      <c r="U132" s="1">
        <v>31413.742475407427</v>
      </c>
      <c r="X132" s="12"/>
      <c r="Y132" s="12"/>
    </row>
    <row r="133" spans="1:25">
      <c r="A133" s="122">
        <v>3039</v>
      </c>
      <c r="B133" s="122" t="s">
        <v>151</v>
      </c>
      <c r="C133" s="1">
        <v>34384</v>
      </c>
      <c r="D133" s="122">
        <f t="shared" si="25"/>
        <v>32529.801324503311</v>
      </c>
      <c r="E133" s="123">
        <f t="shared" si="26"/>
        <v>1.0652782838496562</v>
      </c>
      <c r="F133" s="124">
        <f t="shared" si="31"/>
        <v>-1196.0196523072307</v>
      </c>
      <c r="G133" s="124">
        <f t="shared" si="32"/>
        <v>-1264.1927724887428</v>
      </c>
      <c r="H133" s="124">
        <f t="shared" si="33"/>
        <v>0</v>
      </c>
      <c r="I133" s="125">
        <f t="shared" si="34"/>
        <v>0</v>
      </c>
      <c r="J133" s="124">
        <f t="shared" si="35"/>
        <v>-431.30403049593889</v>
      </c>
      <c r="K133" s="125">
        <f t="shared" si="36"/>
        <v>-455.88836023420743</v>
      </c>
      <c r="L133" s="126">
        <f t="shared" si="27"/>
        <v>-1720.0811327229503</v>
      </c>
      <c r="M133" s="126">
        <f t="shared" si="37"/>
        <v>32663.918867277051</v>
      </c>
      <c r="N133" s="126">
        <f t="shared" si="38"/>
        <v>30902.477641700141</v>
      </c>
      <c r="O133" s="127">
        <f t="shared" si="28"/>
        <v>1.0119870705775151</v>
      </c>
      <c r="P133" s="128">
        <v>-980.2938654470662</v>
      </c>
      <c r="Q133" s="127">
        <f t="shared" si="29"/>
        <v>0.12597832138062023</v>
      </c>
      <c r="R133" s="127">
        <f t="shared" si="30"/>
        <v>0.11745625272305628</v>
      </c>
      <c r="S133" s="129">
        <v>1057</v>
      </c>
      <c r="T133" s="1">
        <v>30537</v>
      </c>
      <c r="U133" s="1">
        <v>29110.58150619638</v>
      </c>
      <c r="X133" s="12"/>
      <c r="Y133" s="12"/>
    </row>
    <row r="134" spans="1:25">
      <c r="A134" s="122">
        <v>3040</v>
      </c>
      <c r="B134" s="122" t="s">
        <v>152</v>
      </c>
      <c r="C134" s="1">
        <v>103543</v>
      </c>
      <c r="D134" s="122">
        <f t="shared" si="25"/>
        <v>31635.502597005805</v>
      </c>
      <c r="E134" s="123">
        <f t="shared" si="26"/>
        <v>1.0359919994308251</v>
      </c>
      <c r="F134" s="124">
        <f t="shared" si="31"/>
        <v>-659.44041580872727</v>
      </c>
      <c r="G134" s="124">
        <f t="shared" si="32"/>
        <v>-2158.3484809419642</v>
      </c>
      <c r="H134" s="124">
        <f t="shared" si="33"/>
        <v>0</v>
      </c>
      <c r="I134" s="125">
        <f t="shared" si="34"/>
        <v>0</v>
      </c>
      <c r="J134" s="124">
        <f t="shared" si="35"/>
        <v>-431.30403049593889</v>
      </c>
      <c r="K134" s="125">
        <f t="shared" si="36"/>
        <v>-1411.6580918132081</v>
      </c>
      <c r="L134" s="126">
        <f t="shared" si="27"/>
        <v>-3570.0065727551723</v>
      </c>
      <c r="M134" s="126">
        <f t="shared" si="37"/>
        <v>99972.99342724483</v>
      </c>
      <c r="N134" s="126">
        <f t="shared" si="38"/>
        <v>30544.758150701138</v>
      </c>
      <c r="O134" s="127">
        <f t="shared" si="28"/>
        <v>1.0002725568099826</v>
      </c>
      <c r="P134" s="128">
        <v>-1564.5633127798005</v>
      </c>
      <c r="Q134" s="127">
        <f t="shared" si="29"/>
        <v>0.15068234352773827</v>
      </c>
      <c r="R134" s="127">
        <f t="shared" si="30"/>
        <v>0.14681509458829267</v>
      </c>
      <c r="S134" s="129">
        <v>3273</v>
      </c>
      <c r="T134" s="1">
        <v>89984</v>
      </c>
      <c r="U134" s="1">
        <v>27585.53034947885</v>
      </c>
      <c r="X134" s="12"/>
      <c r="Y134" s="12"/>
    </row>
    <row r="135" spans="1:25">
      <c r="A135" s="122">
        <v>3041</v>
      </c>
      <c r="B135" s="122" t="s">
        <v>153</v>
      </c>
      <c r="C135" s="1">
        <v>140082</v>
      </c>
      <c r="D135" s="122">
        <f t="shared" si="25"/>
        <v>30015.427469466467</v>
      </c>
      <c r="E135" s="123">
        <f t="shared" si="26"/>
        <v>0.98293816014184587</v>
      </c>
      <c r="F135" s="124">
        <f t="shared" si="31"/>
        <v>312.60466071487537</v>
      </c>
      <c r="G135" s="124">
        <f t="shared" si="32"/>
        <v>1458.9259515563233</v>
      </c>
      <c r="H135" s="124">
        <f t="shared" si="33"/>
        <v>0</v>
      </c>
      <c r="I135" s="125">
        <f t="shared" si="34"/>
        <v>0</v>
      </c>
      <c r="J135" s="124">
        <f t="shared" si="35"/>
        <v>-431.30403049593889</v>
      </c>
      <c r="K135" s="125">
        <f t="shared" si="36"/>
        <v>-2012.8959103245468</v>
      </c>
      <c r="L135" s="126">
        <f t="shared" si="27"/>
        <v>-553.96995876822348</v>
      </c>
      <c r="M135" s="126">
        <f t="shared" si="37"/>
        <v>139528.03004123177</v>
      </c>
      <c r="N135" s="126">
        <f t="shared" si="38"/>
        <v>29896.728099685406</v>
      </c>
      <c r="O135" s="127">
        <f t="shared" si="28"/>
        <v>0.97905102109439113</v>
      </c>
      <c r="P135" s="128">
        <v>734.71989589265263</v>
      </c>
      <c r="Q135" s="127">
        <f t="shared" si="29"/>
        <v>0.11171778897662792</v>
      </c>
      <c r="R135" s="127">
        <f t="shared" si="30"/>
        <v>0.1043333339823542</v>
      </c>
      <c r="S135" s="129">
        <v>4667</v>
      </c>
      <c r="T135" s="1">
        <v>126005</v>
      </c>
      <c r="U135" s="1">
        <v>27179.680759275238</v>
      </c>
      <c r="X135" s="12"/>
      <c r="Y135" s="12"/>
    </row>
    <row r="136" spans="1:25">
      <c r="A136" s="122">
        <v>3042</v>
      </c>
      <c r="B136" s="122" t="s">
        <v>154</v>
      </c>
      <c r="C136" s="1">
        <v>96426</v>
      </c>
      <c r="D136" s="122">
        <f t="shared" ref="D136:D199" si="39">C136/S136*1000</f>
        <v>36930.677901187286</v>
      </c>
      <c r="E136" s="123">
        <f t="shared" ref="E136:E199" si="40">D136/D$364</f>
        <v>1.2093971550433964</v>
      </c>
      <c r="F136" s="124">
        <f t="shared" si="31"/>
        <v>-3836.5455983176157</v>
      </c>
      <c r="G136" s="124">
        <f t="shared" si="32"/>
        <v>-10017.220557207294</v>
      </c>
      <c r="H136" s="124">
        <f t="shared" si="33"/>
        <v>0</v>
      </c>
      <c r="I136" s="125">
        <f t="shared" si="34"/>
        <v>0</v>
      </c>
      <c r="J136" s="124">
        <f t="shared" si="35"/>
        <v>-431.30403049593889</v>
      </c>
      <c r="K136" s="125">
        <f t="shared" si="36"/>
        <v>-1126.1348236248964</v>
      </c>
      <c r="L136" s="126">
        <f t="shared" ref="L136:L199" si="41">+G136+K136</f>
        <v>-11143.35538083219</v>
      </c>
      <c r="M136" s="126">
        <f t="shared" si="37"/>
        <v>85282.644619167811</v>
      </c>
      <c r="N136" s="126">
        <f t="shared" si="38"/>
        <v>32662.828272373728</v>
      </c>
      <c r="O136" s="127">
        <f t="shared" ref="O136:O199" si="42">N136/N$364</f>
        <v>1.0696346190550112</v>
      </c>
      <c r="P136" s="128">
        <v>-2560.9153100116328</v>
      </c>
      <c r="Q136" s="127">
        <f t="shared" ref="Q136:Q199" si="43">(C136-T136)/T136</f>
        <v>0.13079169256388307</v>
      </c>
      <c r="R136" s="127">
        <f t="shared" ref="R136:R199" si="44">(D136-U136)/U136</f>
        <v>0.10264099933651706</v>
      </c>
      <c r="S136" s="129">
        <v>2611</v>
      </c>
      <c r="T136" s="1">
        <v>85273</v>
      </c>
      <c r="U136" s="1">
        <v>33492.930086410059</v>
      </c>
      <c r="X136" s="12"/>
      <c r="Y136" s="12"/>
    </row>
    <row r="137" spans="1:25">
      <c r="A137" s="122">
        <v>3043</v>
      </c>
      <c r="B137" s="122" t="s">
        <v>155</v>
      </c>
      <c r="C137" s="1">
        <v>135218</v>
      </c>
      <c r="D137" s="122">
        <f t="shared" si="39"/>
        <v>29079.139784946237</v>
      </c>
      <c r="E137" s="123">
        <f t="shared" si="40"/>
        <v>0.95227683123283791</v>
      </c>
      <c r="F137" s="124">
        <f t="shared" si="31"/>
        <v>874.37727142701328</v>
      </c>
      <c r="G137" s="124">
        <f t="shared" si="32"/>
        <v>4065.8543121356115</v>
      </c>
      <c r="H137" s="124">
        <f t="shared" si="33"/>
        <v>0</v>
      </c>
      <c r="I137" s="125">
        <f t="shared" si="34"/>
        <v>0</v>
      </c>
      <c r="J137" s="124">
        <f t="shared" si="35"/>
        <v>-431.30403049593889</v>
      </c>
      <c r="K137" s="125">
        <f t="shared" si="36"/>
        <v>-2005.5637418061158</v>
      </c>
      <c r="L137" s="126">
        <f t="shared" si="41"/>
        <v>2060.2905703294955</v>
      </c>
      <c r="M137" s="126">
        <f t="shared" si="37"/>
        <v>137278.2905703295</v>
      </c>
      <c r="N137" s="126">
        <f t="shared" si="38"/>
        <v>29522.21302587731</v>
      </c>
      <c r="O137" s="127">
        <f t="shared" si="42"/>
        <v>0.96678648953078783</v>
      </c>
      <c r="P137" s="128">
        <v>1762.5335152990924</v>
      </c>
      <c r="Q137" s="127">
        <f t="shared" si="43"/>
        <v>5.5994627014869423E-2</v>
      </c>
      <c r="R137" s="127">
        <f t="shared" si="44"/>
        <v>5.5540435777443734E-2</v>
      </c>
      <c r="S137" s="129">
        <v>4650</v>
      </c>
      <c r="T137" s="1">
        <v>128048</v>
      </c>
      <c r="U137" s="1">
        <v>27549.053356282271</v>
      </c>
      <c r="X137" s="12"/>
      <c r="Y137" s="12"/>
    </row>
    <row r="138" spans="1:25">
      <c r="A138" s="122">
        <v>3044</v>
      </c>
      <c r="B138" s="122" t="s">
        <v>156</v>
      </c>
      <c r="C138" s="1">
        <v>196510</v>
      </c>
      <c r="D138" s="122">
        <f t="shared" si="39"/>
        <v>43630.106571936056</v>
      </c>
      <c r="E138" s="123">
        <f t="shared" si="40"/>
        <v>1.42878846967072</v>
      </c>
      <c r="F138" s="124">
        <f t="shared" si="31"/>
        <v>-7856.2028007668778</v>
      </c>
      <c r="G138" s="124">
        <f t="shared" si="32"/>
        <v>-35384.337414654015</v>
      </c>
      <c r="H138" s="124">
        <f t="shared" si="33"/>
        <v>0</v>
      </c>
      <c r="I138" s="125">
        <f t="shared" si="34"/>
        <v>0</v>
      </c>
      <c r="J138" s="124">
        <f t="shared" si="35"/>
        <v>-431.30403049593889</v>
      </c>
      <c r="K138" s="125">
        <f t="shared" si="36"/>
        <v>-1942.5933533537088</v>
      </c>
      <c r="L138" s="126">
        <f t="shared" si="41"/>
        <v>-37326.930768007725</v>
      </c>
      <c r="M138" s="126">
        <f t="shared" si="37"/>
        <v>159183.06923199227</v>
      </c>
      <c r="N138" s="126">
        <f t="shared" si="38"/>
        <v>35342.599740673235</v>
      </c>
      <c r="O138" s="127">
        <f t="shared" si="42"/>
        <v>1.1573911449059404</v>
      </c>
      <c r="P138" s="128">
        <v>-4253.7259886221145</v>
      </c>
      <c r="Q138" s="127">
        <f t="shared" si="43"/>
        <v>0.16314583863578519</v>
      </c>
      <c r="R138" s="127">
        <f t="shared" si="44"/>
        <v>0.14506852764455397</v>
      </c>
      <c r="S138" s="129">
        <v>4504</v>
      </c>
      <c r="T138" s="1">
        <v>168947</v>
      </c>
      <c r="U138" s="1">
        <v>38102.61614794768</v>
      </c>
      <c r="X138" s="12"/>
      <c r="Y138" s="12"/>
    </row>
    <row r="139" spans="1:25">
      <c r="A139" s="122">
        <v>3045</v>
      </c>
      <c r="B139" s="122" t="s">
        <v>157</v>
      </c>
      <c r="C139" s="1">
        <v>105135</v>
      </c>
      <c r="D139" s="122">
        <f t="shared" si="39"/>
        <v>30107.388316151202</v>
      </c>
      <c r="E139" s="123">
        <f t="shared" si="40"/>
        <v>0.98594967232295116</v>
      </c>
      <c r="F139" s="124">
        <f t="shared" si="31"/>
        <v>257.4281527040344</v>
      </c>
      <c r="G139" s="124">
        <f t="shared" si="32"/>
        <v>898.93910924248814</v>
      </c>
      <c r="H139" s="124">
        <f t="shared" si="33"/>
        <v>0</v>
      </c>
      <c r="I139" s="125">
        <f t="shared" si="34"/>
        <v>0</v>
      </c>
      <c r="J139" s="124">
        <f t="shared" si="35"/>
        <v>-431.30403049593889</v>
      </c>
      <c r="K139" s="125">
        <f t="shared" si="36"/>
        <v>-1506.1136744918185</v>
      </c>
      <c r="L139" s="126">
        <f t="shared" si="41"/>
        <v>-607.17456524933039</v>
      </c>
      <c r="M139" s="126">
        <f t="shared" si="37"/>
        <v>104527.82543475067</v>
      </c>
      <c r="N139" s="126">
        <f t="shared" si="38"/>
        <v>29933.512438359303</v>
      </c>
      <c r="O139" s="127">
        <f t="shared" si="42"/>
        <v>0.98025562596683335</v>
      </c>
      <c r="P139" s="128">
        <v>-406.77405689797286</v>
      </c>
      <c r="Q139" s="127">
        <f t="shared" si="43"/>
        <v>0.16933600266933602</v>
      </c>
      <c r="R139" s="127">
        <f t="shared" si="44"/>
        <v>0.16029474491673806</v>
      </c>
      <c r="S139" s="129">
        <v>3492</v>
      </c>
      <c r="T139" s="1">
        <v>89910</v>
      </c>
      <c r="U139" s="1">
        <v>25948.051948051947</v>
      </c>
      <c r="X139" s="12"/>
      <c r="Y139" s="12"/>
    </row>
    <row r="140" spans="1:25">
      <c r="A140" s="122">
        <v>3046</v>
      </c>
      <c r="B140" s="122" t="s">
        <v>158</v>
      </c>
      <c r="C140" s="1">
        <v>84959</v>
      </c>
      <c r="D140" s="122">
        <f t="shared" si="39"/>
        <v>38811.786203746</v>
      </c>
      <c r="E140" s="123">
        <f t="shared" si="40"/>
        <v>1.2709992473616065</v>
      </c>
      <c r="F140" s="124">
        <f t="shared" si="31"/>
        <v>-4965.2105798528437</v>
      </c>
      <c r="G140" s="124">
        <f t="shared" si="32"/>
        <v>-10868.845959297874</v>
      </c>
      <c r="H140" s="124">
        <f t="shared" si="33"/>
        <v>0</v>
      </c>
      <c r="I140" s="125">
        <f t="shared" si="34"/>
        <v>0</v>
      </c>
      <c r="J140" s="124">
        <f t="shared" si="35"/>
        <v>-431.30403049593889</v>
      </c>
      <c r="K140" s="125">
        <f t="shared" si="36"/>
        <v>-944.1245227556102</v>
      </c>
      <c r="L140" s="126">
        <f t="shared" si="41"/>
        <v>-11812.970482053484</v>
      </c>
      <c r="M140" s="126">
        <f t="shared" si="37"/>
        <v>73146.029517946517</v>
      </c>
      <c r="N140" s="126">
        <f t="shared" si="38"/>
        <v>33415.271593397221</v>
      </c>
      <c r="O140" s="127">
        <f t="shared" si="42"/>
        <v>1.0942754559822954</v>
      </c>
      <c r="P140" s="128">
        <v>-426.02428709898049</v>
      </c>
      <c r="Q140" s="127">
        <f t="shared" si="43"/>
        <v>0.35725924979231899</v>
      </c>
      <c r="R140" s="127">
        <f t="shared" si="44"/>
        <v>0.37586033590185269</v>
      </c>
      <c r="S140" s="129">
        <v>2189</v>
      </c>
      <c r="T140" s="1">
        <v>62596</v>
      </c>
      <c r="U140" s="1">
        <v>28209.103199639478</v>
      </c>
      <c r="X140" s="12"/>
      <c r="Y140" s="12"/>
    </row>
    <row r="141" spans="1:25">
      <c r="A141" s="122">
        <v>3047</v>
      </c>
      <c r="B141" s="122" t="s">
        <v>159</v>
      </c>
      <c r="C141" s="1">
        <v>354887</v>
      </c>
      <c r="D141" s="122">
        <f t="shared" si="39"/>
        <v>24864.219155047995</v>
      </c>
      <c r="E141" s="123">
        <f t="shared" si="40"/>
        <v>0.81424760165379539</v>
      </c>
      <c r="F141" s="124">
        <f t="shared" si="31"/>
        <v>3403.3296493659586</v>
      </c>
      <c r="G141" s="124">
        <f t="shared" si="32"/>
        <v>48575.724085400325</v>
      </c>
      <c r="H141" s="124">
        <f t="shared" si="33"/>
        <v>916.5003954904488</v>
      </c>
      <c r="I141" s="125">
        <f t="shared" si="34"/>
        <v>13081.210144835177</v>
      </c>
      <c r="J141" s="124">
        <f t="shared" si="35"/>
        <v>485.19636499450991</v>
      </c>
      <c r="K141" s="125">
        <f t="shared" si="36"/>
        <v>6925.20771756664</v>
      </c>
      <c r="L141" s="126">
        <f t="shared" si="41"/>
        <v>55500.931802966967</v>
      </c>
      <c r="M141" s="126">
        <f t="shared" si="37"/>
        <v>410387.93180296698</v>
      </c>
      <c r="N141" s="126">
        <f t="shared" si="38"/>
        <v>28752.745169408463</v>
      </c>
      <c r="O141" s="127">
        <f t="shared" si="42"/>
        <v>0.94158813712034251</v>
      </c>
      <c r="P141" s="128">
        <v>16318.548018263456</v>
      </c>
      <c r="Q141" s="127">
        <f t="shared" si="43"/>
        <v>8.2715277248112271E-2</v>
      </c>
      <c r="R141" s="127">
        <f t="shared" si="44"/>
        <v>7.4598515903927659E-2</v>
      </c>
      <c r="S141" s="129">
        <v>14273</v>
      </c>
      <c r="T141" s="1">
        <v>327775</v>
      </c>
      <c r="U141" s="1">
        <v>23138.147677537767</v>
      </c>
      <c r="X141" s="12"/>
      <c r="Y141" s="12"/>
    </row>
    <row r="142" spans="1:25">
      <c r="A142" s="122">
        <v>3048</v>
      </c>
      <c r="B142" s="122" t="s">
        <v>160</v>
      </c>
      <c r="C142" s="1">
        <v>573899</v>
      </c>
      <c r="D142" s="122">
        <f t="shared" si="39"/>
        <v>28631.959688684896</v>
      </c>
      <c r="E142" s="123">
        <f t="shared" si="40"/>
        <v>0.93763268260232735</v>
      </c>
      <c r="F142" s="124">
        <f t="shared" si="31"/>
        <v>1142.6853291838181</v>
      </c>
      <c r="G142" s="124">
        <f t="shared" si="32"/>
        <v>22903.984738160449</v>
      </c>
      <c r="H142" s="124">
        <f t="shared" si="33"/>
        <v>0</v>
      </c>
      <c r="I142" s="125">
        <f t="shared" si="34"/>
        <v>0</v>
      </c>
      <c r="J142" s="124">
        <f t="shared" si="35"/>
        <v>-431.30403049593889</v>
      </c>
      <c r="K142" s="125">
        <f t="shared" si="36"/>
        <v>-8645.0579872605995</v>
      </c>
      <c r="L142" s="126">
        <f t="shared" si="41"/>
        <v>14258.926750899849</v>
      </c>
      <c r="M142" s="126">
        <f t="shared" si="37"/>
        <v>588157.92675089987</v>
      </c>
      <c r="N142" s="126">
        <f t="shared" si="38"/>
        <v>29343.340987372772</v>
      </c>
      <c r="O142" s="127">
        <f t="shared" si="42"/>
        <v>0.96092883007858354</v>
      </c>
      <c r="P142" s="128">
        <v>3419.8595657322039</v>
      </c>
      <c r="Q142" s="127">
        <f t="shared" si="43"/>
        <v>0.14127901427048697</v>
      </c>
      <c r="R142" s="127">
        <f t="shared" si="44"/>
        <v>0.1222045545927475</v>
      </c>
      <c r="S142" s="129">
        <v>20044</v>
      </c>
      <c r="T142" s="1">
        <v>502856</v>
      </c>
      <c r="U142" s="1">
        <v>25514.02912375057</v>
      </c>
      <c r="X142" s="12"/>
      <c r="Y142" s="12"/>
    </row>
    <row r="143" spans="1:25">
      <c r="A143" s="122">
        <v>3049</v>
      </c>
      <c r="B143" s="122" t="s">
        <v>161</v>
      </c>
      <c r="C143" s="1">
        <v>924348</v>
      </c>
      <c r="D143" s="122">
        <f t="shared" si="39"/>
        <v>33510.295823665889</v>
      </c>
      <c r="E143" s="123">
        <f t="shared" si="40"/>
        <v>1.0973872871286021</v>
      </c>
      <c r="F143" s="124">
        <f t="shared" si="31"/>
        <v>-1784.3163518047775</v>
      </c>
      <c r="G143" s="124">
        <f t="shared" si="32"/>
        <v>-49218.582248182982</v>
      </c>
      <c r="H143" s="124">
        <f t="shared" si="33"/>
        <v>0</v>
      </c>
      <c r="I143" s="125">
        <f t="shared" si="34"/>
        <v>0</v>
      </c>
      <c r="J143" s="124">
        <f t="shared" si="35"/>
        <v>-431.30403049593889</v>
      </c>
      <c r="K143" s="125">
        <f t="shared" si="36"/>
        <v>-11897.090377199978</v>
      </c>
      <c r="L143" s="126">
        <f t="shared" si="41"/>
        <v>-61115.672625382962</v>
      </c>
      <c r="M143" s="126">
        <f t="shared" si="37"/>
        <v>863232.32737461699</v>
      </c>
      <c r="N143" s="126">
        <f t="shared" si="38"/>
        <v>31294.675441365176</v>
      </c>
      <c r="O143" s="127">
        <f t="shared" si="42"/>
        <v>1.0248306718890936</v>
      </c>
      <c r="P143" s="128">
        <v>-16500.922218062253</v>
      </c>
      <c r="Q143" s="127">
        <f t="shared" si="43"/>
        <v>9.7188030434318132E-2</v>
      </c>
      <c r="R143" s="127">
        <f t="shared" si="44"/>
        <v>7.8652298771673179E-2</v>
      </c>
      <c r="S143" s="129">
        <v>27584</v>
      </c>
      <c r="T143" s="1">
        <v>842470</v>
      </c>
      <c r="U143" s="1">
        <v>31066.819086953317</v>
      </c>
      <c r="X143" s="12"/>
      <c r="Y143" s="12"/>
    </row>
    <row r="144" spans="1:25">
      <c r="A144" s="122">
        <v>3050</v>
      </c>
      <c r="B144" s="122" t="s">
        <v>162</v>
      </c>
      <c r="C144" s="1">
        <v>77630</v>
      </c>
      <c r="D144" s="122">
        <f t="shared" si="39"/>
        <v>28540.441176470587</v>
      </c>
      <c r="E144" s="123">
        <f t="shared" si="40"/>
        <v>0.93463565588643738</v>
      </c>
      <c r="F144" s="124">
        <f t="shared" si="31"/>
        <v>1197.5964365124032</v>
      </c>
      <c r="G144" s="124">
        <f t="shared" si="32"/>
        <v>3257.4623073137363</v>
      </c>
      <c r="H144" s="124">
        <f t="shared" si="33"/>
        <v>0</v>
      </c>
      <c r="I144" s="125">
        <f t="shared" si="34"/>
        <v>0</v>
      </c>
      <c r="J144" s="124">
        <f t="shared" si="35"/>
        <v>-431.30403049593889</v>
      </c>
      <c r="K144" s="125">
        <f t="shared" si="36"/>
        <v>-1173.1469629489538</v>
      </c>
      <c r="L144" s="126">
        <f t="shared" si="41"/>
        <v>2084.3153443647825</v>
      </c>
      <c r="M144" s="126">
        <f t="shared" si="37"/>
        <v>79714.31534436479</v>
      </c>
      <c r="N144" s="126">
        <f t="shared" si="38"/>
        <v>29306.733582487057</v>
      </c>
      <c r="O144" s="127">
        <f t="shared" si="42"/>
        <v>0.9597300193922278</v>
      </c>
      <c r="P144" s="128">
        <v>513.82089497065135</v>
      </c>
      <c r="Q144" s="127">
        <f t="shared" si="43"/>
        <v>8.2947380168517382E-2</v>
      </c>
      <c r="R144" s="127">
        <f t="shared" si="44"/>
        <v>8.0160383234260224E-2</v>
      </c>
      <c r="S144" s="129">
        <v>2720</v>
      </c>
      <c r="T144" s="1">
        <v>71684</v>
      </c>
      <c r="U144" s="1">
        <v>26422.410615554734</v>
      </c>
      <c r="X144" s="12"/>
      <c r="Y144" s="12"/>
    </row>
    <row r="145" spans="1:25">
      <c r="A145" s="122">
        <v>3051</v>
      </c>
      <c r="B145" s="122" t="s">
        <v>163</v>
      </c>
      <c r="C145" s="1">
        <v>37490</v>
      </c>
      <c r="D145" s="122">
        <f t="shared" si="39"/>
        <v>27364.963503649633</v>
      </c>
      <c r="E145" s="123">
        <f t="shared" si="40"/>
        <v>0.89614138949007116</v>
      </c>
      <c r="F145" s="124">
        <f t="shared" si="31"/>
        <v>1902.8830402049759</v>
      </c>
      <c r="G145" s="124">
        <f t="shared" si="32"/>
        <v>2606.9497650808171</v>
      </c>
      <c r="H145" s="124">
        <f t="shared" si="33"/>
        <v>41.239873479875492</v>
      </c>
      <c r="I145" s="125">
        <f t="shared" si="34"/>
        <v>56.498626667429427</v>
      </c>
      <c r="J145" s="124">
        <f t="shared" si="35"/>
        <v>-390.0641570160634</v>
      </c>
      <c r="K145" s="125">
        <f t="shared" si="36"/>
        <v>-534.38789511200685</v>
      </c>
      <c r="L145" s="126">
        <f t="shared" si="41"/>
        <v>2072.5618699688102</v>
      </c>
      <c r="M145" s="126">
        <f t="shared" si="37"/>
        <v>39562.561869968813</v>
      </c>
      <c r="N145" s="126">
        <f t="shared" si="38"/>
        <v>28877.782386838549</v>
      </c>
      <c r="O145" s="127">
        <f t="shared" si="42"/>
        <v>0.9456828265121564</v>
      </c>
      <c r="P145" s="128">
        <v>849.37753332544435</v>
      </c>
      <c r="Q145" s="127">
        <f t="shared" si="43"/>
        <v>2.3981208346990059E-2</v>
      </c>
      <c r="R145" s="127">
        <f t="shared" si="44"/>
        <v>3.5940112970020463E-2</v>
      </c>
      <c r="S145" s="129">
        <v>1370</v>
      </c>
      <c r="T145" s="1">
        <v>36612</v>
      </c>
      <c r="U145" s="1">
        <v>26415.584415584417</v>
      </c>
      <c r="X145" s="12"/>
      <c r="Y145" s="12"/>
    </row>
    <row r="146" spans="1:25">
      <c r="A146" s="122">
        <v>3052</v>
      </c>
      <c r="B146" s="122" t="s">
        <v>164</v>
      </c>
      <c r="C146" s="1">
        <v>86519</v>
      </c>
      <c r="D146" s="122">
        <f t="shared" si="39"/>
        <v>35241.955193482689</v>
      </c>
      <c r="E146" s="123">
        <f t="shared" si="40"/>
        <v>1.1540952609427886</v>
      </c>
      <c r="F146" s="124">
        <f t="shared" si="31"/>
        <v>-2823.3119736948574</v>
      </c>
      <c r="G146" s="124">
        <f t="shared" si="32"/>
        <v>-6931.2308954208756</v>
      </c>
      <c r="H146" s="124">
        <f t="shared" si="33"/>
        <v>0</v>
      </c>
      <c r="I146" s="125">
        <f t="shared" si="34"/>
        <v>0</v>
      </c>
      <c r="J146" s="124">
        <f t="shared" si="35"/>
        <v>-431.30403049593889</v>
      </c>
      <c r="K146" s="125">
        <f t="shared" si="36"/>
        <v>-1058.85139486753</v>
      </c>
      <c r="L146" s="126">
        <f t="shared" si="41"/>
        <v>-7990.0822902884056</v>
      </c>
      <c r="M146" s="126">
        <f t="shared" si="37"/>
        <v>78528.91770971159</v>
      </c>
      <c r="N146" s="126">
        <f t="shared" si="38"/>
        <v>31987.339189291892</v>
      </c>
      <c r="O146" s="127">
        <f t="shared" si="42"/>
        <v>1.0475138614147681</v>
      </c>
      <c r="P146" s="128">
        <v>907.45672689446383</v>
      </c>
      <c r="Q146" s="127">
        <f t="shared" si="43"/>
        <v>5.3721927217810689E-2</v>
      </c>
      <c r="R146" s="127">
        <f t="shared" si="44"/>
        <v>3.5265697942712511E-2</v>
      </c>
      <c r="S146" s="129">
        <v>2455</v>
      </c>
      <c r="T146" s="1">
        <v>82108</v>
      </c>
      <c r="U146" s="1">
        <v>34041.459369817581</v>
      </c>
      <c r="X146" s="12"/>
      <c r="Y146" s="12"/>
    </row>
    <row r="147" spans="1:25">
      <c r="A147" s="122">
        <v>3053</v>
      </c>
      <c r="B147" s="122" t="s">
        <v>165</v>
      </c>
      <c r="C147" s="1">
        <v>173479</v>
      </c>
      <c r="D147" s="122">
        <f t="shared" si="39"/>
        <v>25112.767805442963</v>
      </c>
      <c r="E147" s="123">
        <f t="shared" si="40"/>
        <v>0.82238701440657036</v>
      </c>
      <c r="F147" s="124">
        <f t="shared" si="31"/>
        <v>3254.2004591289774</v>
      </c>
      <c r="G147" s="124">
        <f t="shared" si="32"/>
        <v>22480.016771662977</v>
      </c>
      <c r="H147" s="124">
        <f t="shared" si="33"/>
        <v>829.50836785220974</v>
      </c>
      <c r="I147" s="125">
        <f t="shared" si="34"/>
        <v>5730.2438051230647</v>
      </c>
      <c r="J147" s="124">
        <f t="shared" si="35"/>
        <v>398.20433735627086</v>
      </c>
      <c r="K147" s="125">
        <f t="shared" si="36"/>
        <v>2750.7955624571191</v>
      </c>
      <c r="L147" s="126">
        <f t="shared" si="41"/>
        <v>25230.812334120095</v>
      </c>
      <c r="M147" s="126">
        <f t="shared" si="37"/>
        <v>198709.8123341201</v>
      </c>
      <c r="N147" s="126">
        <f t="shared" si="38"/>
        <v>28765.172601928214</v>
      </c>
      <c r="O147" s="127">
        <f t="shared" si="42"/>
        <v>0.94199510775798134</v>
      </c>
      <c r="P147" s="128">
        <v>5390.461487435321</v>
      </c>
      <c r="Q147" s="127">
        <f t="shared" si="43"/>
        <v>6.5065907011867555E-2</v>
      </c>
      <c r="R147" s="127">
        <f t="shared" si="44"/>
        <v>5.8744583591559589E-2</v>
      </c>
      <c r="S147" s="129">
        <v>6908</v>
      </c>
      <c r="T147" s="1">
        <v>162881</v>
      </c>
      <c r="U147" s="1">
        <v>23719.382554244941</v>
      </c>
      <c r="X147" s="12"/>
      <c r="Y147" s="12"/>
    </row>
    <row r="148" spans="1:25">
      <c r="A148" s="122">
        <v>3054</v>
      </c>
      <c r="B148" s="122" t="s">
        <v>166</v>
      </c>
      <c r="C148" s="1">
        <v>232198</v>
      </c>
      <c r="D148" s="122">
        <f t="shared" si="39"/>
        <v>25393.482064741907</v>
      </c>
      <c r="E148" s="123">
        <f t="shared" si="40"/>
        <v>0.83157977895545354</v>
      </c>
      <c r="F148" s="124">
        <f t="shared" si="31"/>
        <v>3085.7719035496111</v>
      </c>
      <c r="G148" s="124">
        <f t="shared" si="32"/>
        <v>28216.298286057645</v>
      </c>
      <c r="H148" s="124">
        <f t="shared" si="33"/>
        <v>731.25837709757934</v>
      </c>
      <c r="I148" s="125">
        <f t="shared" si="34"/>
        <v>6686.6266001802651</v>
      </c>
      <c r="J148" s="124">
        <f t="shared" si="35"/>
        <v>299.95434660164045</v>
      </c>
      <c r="K148" s="125">
        <f t="shared" si="36"/>
        <v>2742.7825453254004</v>
      </c>
      <c r="L148" s="126">
        <f t="shared" si="41"/>
        <v>30959.080831383046</v>
      </c>
      <c r="M148" s="126">
        <f t="shared" si="37"/>
        <v>263157.08083138306</v>
      </c>
      <c r="N148" s="126">
        <f t="shared" si="38"/>
        <v>28779.20831489316</v>
      </c>
      <c r="O148" s="127">
        <f t="shared" si="42"/>
        <v>0.94245474598542545</v>
      </c>
      <c r="P148" s="128">
        <v>5769.2903649549007</v>
      </c>
      <c r="Q148" s="127">
        <f t="shared" si="43"/>
        <v>3.4907249761550324E-2</v>
      </c>
      <c r="R148" s="127">
        <f t="shared" si="44"/>
        <v>2.5626585448290561E-2</v>
      </c>
      <c r="S148" s="129">
        <v>9144</v>
      </c>
      <c r="T148" s="1">
        <v>224366</v>
      </c>
      <c r="U148" s="1">
        <v>24758.993599646878</v>
      </c>
      <c r="X148" s="12"/>
      <c r="Y148" s="12"/>
    </row>
    <row r="149" spans="1:25" ht="30" customHeight="1">
      <c r="A149" s="122">
        <v>3401</v>
      </c>
      <c r="B149" s="122" t="s">
        <v>167</v>
      </c>
      <c r="C149" s="1">
        <v>452656</v>
      </c>
      <c r="D149" s="122">
        <f t="shared" si="39"/>
        <v>25219.009415566325</v>
      </c>
      <c r="E149" s="123">
        <f t="shared" si="40"/>
        <v>0.82586618967040415</v>
      </c>
      <c r="F149" s="124">
        <f t="shared" si="31"/>
        <v>3190.4554930549607</v>
      </c>
      <c r="G149" s="124">
        <f t="shared" si="32"/>
        <v>57265.485644843488</v>
      </c>
      <c r="H149" s="124">
        <f t="shared" si="33"/>
        <v>792.32380430903333</v>
      </c>
      <c r="I149" s="125">
        <f t="shared" si="34"/>
        <v>14221.419963542839</v>
      </c>
      <c r="J149" s="124">
        <f t="shared" si="35"/>
        <v>361.01977381309445</v>
      </c>
      <c r="K149" s="125">
        <f t="shared" si="36"/>
        <v>6479.9439201712321</v>
      </c>
      <c r="L149" s="126">
        <f t="shared" si="41"/>
        <v>63745.429565014718</v>
      </c>
      <c r="M149" s="126">
        <f t="shared" si="37"/>
        <v>516401.42956501473</v>
      </c>
      <c r="N149" s="126">
        <f t="shared" si="38"/>
        <v>28770.484682434384</v>
      </c>
      <c r="O149" s="127">
        <f t="shared" si="42"/>
        <v>0.94216906652117305</v>
      </c>
      <c r="P149" s="128">
        <v>10396.645850894158</v>
      </c>
      <c r="Q149" s="127">
        <f t="shared" si="43"/>
        <v>8.9875953463286848E-2</v>
      </c>
      <c r="R149" s="127">
        <f t="shared" si="44"/>
        <v>8.3925324267264567E-2</v>
      </c>
      <c r="S149" s="129">
        <v>17949</v>
      </c>
      <c r="T149" s="1">
        <v>415328</v>
      </c>
      <c r="U149" s="1">
        <v>23266.371631841354</v>
      </c>
      <c r="X149" s="12"/>
      <c r="Y149" s="12"/>
    </row>
    <row r="150" spans="1:25">
      <c r="A150" s="122">
        <v>3403</v>
      </c>
      <c r="B150" s="122" t="s">
        <v>168</v>
      </c>
      <c r="C150" s="1">
        <v>876609</v>
      </c>
      <c r="D150" s="122">
        <f t="shared" si="39"/>
        <v>27394.887340229383</v>
      </c>
      <c r="E150" s="123">
        <f t="shared" si="40"/>
        <v>0.89712132825329571</v>
      </c>
      <c r="F150" s="124">
        <f t="shared" si="31"/>
        <v>1884.9287382571258</v>
      </c>
      <c r="G150" s="124">
        <f t="shared" si="32"/>
        <v>60315.834695489772</v>
      </c>
      <c r="H150" s="124">
        <f t="shared" si="33"/>
        <v>30.766530676962972</v>
      </c>
      <c r="I150" s="125">
        <f t="shared" si="34"/>
        <v>984.49821513213806</v>
      </c>
      <c r="J150" s="124">
        <f t="shared" si="35"/>
        <v>-400.5374998189759</v>
      </c>
      <c r="K150" s="125">
        <f t="shared" si="36"/>
        <v>-12816.799456707411</v>
      </c>
      <c r="L150" s="126">
        <f t="shared" si="41"/>
        <v>47499.035238782359</v>
      </c>
      <c r="M150" s="126">
        <f t="shared" si="37"/>
        <v>924108.03523878241</v>
      </c>
      <c r="N150" s="126">
        <f t="shared" si="38"/>
        <v>28879.278578667534</v>
      </c>
      <c r="O150" s="127">
        <f t="shared" si="42"/>
        <v>0.94573182345031748</v>
      </c>
      <c r="P150" s="128">
        <v>2423.0544059703025</v>
      </c>
      <c r="Q150" s="127">
        <f t="shared" si="43"/>
        <v>7.8559573009957445E-2</v>
      </c>
      <c r="R150" s="127">
        <f t="shared" si="44"/>
        <v>6.2043613424505414E-2</v>
      </c>
      <c r="S150" s="129">
        <v>31999</v>
      </c>
      <c r="T150" s="1">
        <v>812759</v>
      </c>
      <c r="U150" s="1">
        <v>25794.503157827923</v>
      </c>
      <c r="X150" s="12"/>
      <c r="Y150" s="12"/>
    </row>
    <row r="151" spans="1:25">
      <c r="A151" s="122">
        <v>3405</v>
      </c>
      <c r="B151" s="122" t="s">
        <v>169</v>
      </c>
      <c r="C151" s="1">
        <v>779991</v>
      </c>
      <c r="D151" s="122">
        <f t="shared" si="39"/>
        <v>27440.316622691291</v>
      </c>
      <c r="E151" s="123">
        <f t="shared" si="40"/>
        <v>0.89860903571190509</v>
      </c>
      <c r="F151" s="124">
        <f t="shared" si="31"/>
        <v>1857.6711687799811</v>
      </c>
      <c r="G151" s="124">
        <f t="shared" si="32"/>
        <v>52804.302972570964</v>
      </c>
      <c r="H151" s="124">
        <f t="shared" si="33"/>
        <v>14.866281815295222</v>
      </c>
      <c r="I151" s="125">
        <f t="shared" si="34"/>
        <v>422.57406059976665</v>
      </c>
      <c r="J151" s="124">
        <f t="shared" si="35"/>
        <v>-416.43774868064367</v>
      </c>
      <c r="K151" s="125">
        <f t="shared" si="36"/>
        <v>-11837.243006247298</v>
      </c>
      <c r="L151" s="126">
        <f t="shared" si="41"/>
        <v>40967.059966323664</v>
      </c>
      <c r="M151" s="126">
        <f t="shared" si="37"/>
        <v>820958.05996632366</v>
      </c>
      <c r="N151" s="126">
        <f t="shared" si="38"/>
        <v>28881.55004279063</v>
      </c>
      <c r="O151" s="127">
        <f t="shared" si="42"/>
        <v>0.94580620882324806</v>
      </c>
      <c r="P151" s="128">
        <v>5774.8387493267801</v>
      </c>
      <c r="Q151" s="127">
        <f t="shared" si="43"/>
        <v>6.3591216271497067E-2</v>
      </c>
      <c r="R151" s="127">
        <f t="shared" si="44"/>
        <v>6.6135603350000544E-2</v>
      </c>
      <c r="S151" s="129">
        <v>28425</v>
      </c>
      <c r="T151" s="1">
        <v>733356</v>
      </c>
      <c r="U151" s="1">
        <v>25738.111115010703</v>
      </c>
      <c r="X151" s="12"/>
      <c r="Y151" s="12"/>
    </row>
    <row r="152" spans="1:25">
      <c r="A152" s="122">
        <v>3407</v>
      </c>
      <c r="B152" s="122" t="s">
        <v>170</v>
      </c>
      <c r="C152" s="1">
        <v>752064</v>
      </c>
      <c r="D152" s="122">
        <f t="shared" si="39"/>
        <v>24847.655862820895</v>
      </c>
      <c r="E152" s="123">
        <f t="shared" si="40"/>
        <v>0.81370519085507664</v>
      </c>
      <c r="F152" s="124">
        <f t="shared" si="31"/>
        <v>3413.2676247022187</v>
      </c>
      <c r="G152" s="124">
        <f t="shared" si="32"/>
        <v>103309.37119686206</v>
      </c>
      <c r="H152" s="124">
        <f t="shared" si="33"/>
        <v>922.29754776993366</v>
      </c>
      <c r="I152" s="125">
        <f t="shared" si="34"/>
        <v>27915.179878352581</v>
      </c>
      <c r="J152" s="124">
        <f t="shared" si="35"/>
        <v>490.99351727399477</v>
      </c>
      <c r="K152" s="125">
        <f t="shared" si="36"/>
        <v>14860.900787332001</v>
      </c>
      <c r="L152" s="126">
        <f t="shared" si="41"/>
        <v>118170.27198419406</v>
      </c>
      <c r="M152" s="126">
        <f t="shared" si="37"/>
        <v>870234.27198419406</v>
      </c>
      <c r="N152" s="126">
        <f t="shared" si="38"/>
        <v>28751.917004797106</v>
      </c>
      <c r="O152" s="127">
        <f t="shared" si="42"/>
        <v>0.94156101658040647</v>
      </c>
      <c r="P152" s="128">
        <v>20674.702162739588</v>
      </c>
      <c r="Q152" s="127">
        <f t="shared" si="43"/>
        <v>6.0064754295927412E-2</v>
      </c>
      <c r="R152" s="127">
        <f t="shared" si="44"/>
        <v>6.4547798157224501E-2</v>
      </c>
      <c r="S152" s="129">
        <v>30267</v>
      </c>
      <c r="T152" s="1">
        <v>709451</v>
      </c>
      <c r="U152" s="1">
        <v>23341.042934693207</v>
      </c>
      <c r="X152" s="12"/>
      <c r="Y152" s="12"/>
    </row>
    <row r="153" spans="1:25">
      <c r="A153" s="122">
        <v>3411</v>
      </c>
      <c r="B153" s="122" t="s">
        <v>171</v>
      </c>
      <c r="C153" s="1">
        <v>825360</v>
      </c>
      <c r="D153" s="122">
        <f t="shared" si="39"/>
        <v>23532.63193909845</v>
      </c>
      <c r="E153" s="123">
        <f t="shared" si="40"/>
        <v>0.77064109665081615</v>
      </c>
      <c r="F153" s="124">
        <f t="shared" si="31"/>
        <v>4202.2819789356854</v>
      </c>
      <c r="G153" s="124">
        <f t="shared" si="32"/>
        <v>147386.63584721129</v>
      </c>
      <c r="H153" s="124">
        <f t="shared" si="33"/>
        <v>1382.5559210727895</v>
      </c>
      <c r="I153" s="125">
        <f t="shared" si="34"/>
        <v>48490.383819785944</v>
      </c>
      <c r="J153" s="124">
        <f t="shared" si="35"/>
        <v>951.25189057685066</v>
      </c>
      <c r="K153" s="125">
        <f t="shared" si="36"/>
        <v>33363.257558201884</v>
      </c>
      <c r="L153" s="126">
        <f t="shared" si="41"/>
        <v>180749.89340541317</v>
      </c>
      <c r="M153" s="126">
        <f t="shared" si="37"/>
        <v>1006109.8934054131</v>
      </c>
      <c r="N153" s="126">
        <f t="shared" si="38"/>
        <v>28686.165808610986</v>
      </c>
      <c r="O153" s="127">
        <f t="shared" si="42"/>
        <v>0.93940781187019351</v>
      </c>
      <c r="P153" s="128">
        <v>30020.682925422589</v>
      </c>
      <c r="Q153" s="127">
        <f t="shared" si="43"/>
        <v>6.2861778776503618E-2</v>
      </c>
      <c r="R153" s="127">
        <f t="shared" si="44"/>
        <v>5.7528226669051455E-2</v>
      </c>
      <c r="S153" s="129">
        <v>35073</v>
      </c>
      <c r="T153" s="1">
        <v>776545</v>
      </c>
      <c r="U153" s="1">
        <v>22252.485887039002</v>
      </c>
      <c r="X153" s="12"/>
      <c r="Y153" s="12"/>
    </row>
    <row r="154" spans="1:25">
      <c r="A154" s="122">
        <v>3412</v>
      </c>
      <c r="B154" s="122" t="s">
        <v>172</v>
      </c>
      <c r="C154" s="1">
        <v>165802</v>
      </c>
      <c r="D154" s="122">
        <f t="shared" si="39"/>
        <v>21490.861957226185</v>
      </c>
      <c r="E154" s="123">
        <f t="shared" si="40"/>
        <v>0.70377769344071861</v>
      </c>
      <c r="F154" s="124">
        <f t="shared" si="31"/>
        <v>5427.3439680590445</v>
      </c>
      <c r="G154" s="124">
        <f t="shared" si="32"/>
        <v>41871.958713575528</v>
      </c>
      <c r="H154" s="124">
        <f t="shared" si="33"/>
        <v>2097.1754147280822</v>
      </c>
      <c r="I154" s="125">
        <f t="shared" si="34"/>
        <v>16179.708324627154</v>
      </c>
      <c r="J154" s="124">
        <f t="shared" si="35"/>
        <v>1665.8713842321433</v>
      </c>
      <c r="K154" s="125">
        <f t="shared" si="36"/>
        <v>12852.197729350986</v>
      </c>
      <c r="L154" s="126">
        <f t="shared" si="41"/>
        <v>54724.156442926513</v>
      </c>
      <c r="M154" s="126">
        <f t="shared" si="37"/>
        <v>220526.1564429265</v>
      </c>
      <c r="N154" s="126">
        <f t="shared" si="38"/>
        <v>28584.077309517368</v>
      </c>
      <c r="O154" s="127">
        <f t="shared" si="42"/>
        <v>0.93606464170968851</v>
      </c>
      <c r="P154" s="128">
        <v>11129.267526862081</v>
      </c>
      <c r="Q154" s="127">
        <f t="shared" si="43"/>
        <v>7.5888830487907746E-2</v>
      </c>
      <c r="R154" s="127">
        <f t="shared" si="44"/>
        <v>6.3337956250200569E-2</v>
      </c>
      <c r="S154" s="129">
        <v>7715</v>
      </c>
      <c r="T154" s="1">
        <v>154107</v>
      </c>
      <c r="U154" s="1">
        <v>20210.754098360656</v>
      </c>
      <c r="X154" s="12"/>
      <c r="Y154" s="12"/>
    </row>
    <row r="155" spans="1:25">
      <c r="A155" s="122">
        <v>3413</v>
      </c>
      <c r="B155" s="122" t="s">
        <v>173</v>
      </c>
      <c r="C155" s="1">
        <v>483493</v>
      </c>
      <c r="D155" s="122">
        <f t="shared" si="39"/>
        <v>22853.705804499907</v>
      </c>
      <c r="E155" s="123">
        <f t="shared" si="40"/>
        <v>0.74840778325578394</v>
      </c>
      <c r="F155" s="124">
        <f t="shared" si="31"/>
        <v>4609.6376596948112</v>
      </c>
      <c r="G155" s="124">
        <f t="shared" si="32"/>
        <v>97521.494328503424</v>
      </c>
      <c r="H155" s="124">
        <f t="shared" si="33"/>
        <v>1620.1800681822797</v>
      </c>
      <c r="I155" s="125">
        <f t="shared" si="34"/>
        <v>34276.529522464312</v>
      </c>
      <c r="J155" s="124">
        <f t="shared" si="35"/>
        <v>1188.8760376863409</v>
      </c>
      <c r="K155" s="125">
        <f t="shared" si="36"/>
        <v>25151.861453292229</v>
      </c>
      <c r="L155" s="126">
        <f t="shared" si="41"/>
        <v>122673.35578179566</v>
      </c>
      <c r="M155" s="126">
        <f t="shared" si="37"/>
        <v>606166.35578179569</v>
      </c>
      <c r="N155" s="126">
        <f t="shared" si="38"/>
        <v>28652.21950188106</v>
      </c>
      <c r="O155" s="127">
        <f t="shared" si="42"/>
        <v>0.93829614620044188</v>
      </c>
      <c r="P155" s="128">
        <v>26238.150148839282</v>
      </c>
      <c r="Q155" s="127">
        <f t="shared" si="43"/>
        <v>3.6128957598460465E-2</v>
      </c>
      <c r="R155" s="127">
        <f t="shared" si="44"/>
        <v>3.2015002576798936E-2</v>
      </c>
      <c r="S155" s="129">
        <v>21156</v>
      </c>
      <c r="T155" s="1">
        <v>466634</v>
      </c>
      <c r="U155" s="1">
        <v>22144.741837509493</v>
      </c>
      <c r="X155" s="12"/>
      <c r="Y155" s="12"/>
    </row>
    <row r="156" spans="1:25">
      <c r="A156" s="122">
        <v>3414</v>
      </c>
      <c r="B156" s="122" t="s">
        <v>174</v>
      </c>
      <c r="C156" s="1">
        <v>102075</v>
      </c>
      <c r="D156" s="122">
        <f t="shared" si="39"/>
        <v>20349.880382775118</v>
      </c>
      <c r="E156" s="123">
        <f t="shared" si="40"/>
        <v>0.66641309716143682</v>
      </c>
      <c r="F156" s="124">
        <f t="shared" si="31"/>
        <v>6111.9329127296851</v>
      </c>
      <c r="G156" s="124">
        <f t="shared" si="32"/>
        <v>30657.455490252101</v>
      </c>
      <c r="H156" s="124">
        <f t="shared" si="33"/>
        <v>2496.5189657859555</v>
      </c>
      <c r="I156" s="125">
        <f t="shared" si="34"/>
        <v>12522.539132382353</v>
      </c>
      <c r="J156" s="124">
        <f t="shared" si="35"/>
        <v>2065.2149352900165</v>
      </c>
      <c r="K156" s="125">
        <f t="shared" si="36"/>
        <v>10359.118115414722</v>
      </c>
      <c r="L156" s="126">
        <f t="shared" si="41"/>
        <v>41016.573605666825</v>
      </c>
      <c r="M156" s="126">
        <f t="shared" si="37"/>
        <v>143091.57360566681</v>
      </c>
      <c r="N156" s="126">
        <f t="shared" si="38"/>
        <v>28527.028230794818</v>
      </c>
      <c r="O156" s="127">
        <f t="shared" si="42"/>
        <v>0.93419641189572455</v>
      </c>
      <c r="P156" s="128">
        <v>8340.1793603033657</v>
      </c>
      <c r="Q156" s="127">
        <f t="shared" si="43"/>
        <v>5.0154320987654322E-2</v>
      </c>
      <c r="R156" s="127">
        <f t="shared" si="44"/>
        <v>5.4760260991986054E-2</v>
      </c>
      <c r="S156" s="129">
        <v>5016</v>
      </c>
      <c r="T156" s="1">
        <v>97200</v>
      </c>
      <c r="U156" s="1">
        <v>19293.370385073442</v>
      </c>
      <c r="X156" s="12"/>
      <c r="Y156" s="12"/>
    </row>
    <row r="157" spans="1:25">
      <c r="A157" s="122">
        <v>3415</v>
      </c>
      <c r="B157" s="122" t="s">
        <v>175</v>
      </c>
      <c r="C157" s="1">
        <v>189475</v>
      </c>
      <c r="D157" s="122">
        <f t="shared" si="39"/>
        <v>23749.686638255203</v>
      </c>
      <c r="E157" s="123">
        <f t="shared" si="40"/>
        <v>0.77774915289476987</v>
      </c>
      <c r="F157" s="124">
        <f t="shared" si="31"/>
        <v>4072.0491594416335</v>
      </c>
      <c r="G157" s="124">
        <f t="shared" si="32"/>
        <v>32486.808194025354</v>
      </c>
      <c r="H157" s="124">
        <f t="shared" si="33"/>
        <v>1306.5867763679257</v>
      </c>
      <c r="I157" s="125">
        <f t="shared" si="34"/>
        <v>10423.949301863311</v>
      </c>
      <c r="J157" s="124">
        <f t="shared" si="35"/>
        <v>875.28274587198689</v>
      </c>
      <c r="K157" s="125">
        <f t="shared" si="36"/>
        <v>6983.0057465667114</v>
      </c>
      <c r="L157" s="126">
        <f t="shared" si="41"/>
        <v>39469.813940592067</v>
      </c>
      <c r="M157" s="126">
        <f t="shared" si="37"/>
        <v>228944.81394059205</v>
      </c>
      <c r="N157" s="126">
        <f t="shared" si="38"/>
        <v>28697.018543568822</v>
      </c>
      <c r="O157" s="127">
        <f t="shared" si="42"/>
        <v>0.9397632146823911</v>
      </c>
      <c r="P157" s="128">
        <v>7644.9019610247415</v>
      </c>
      <c r="Q157" s="127">
        <f t="shared" si="43"/>
        <v>8.4288052373158756E-2</v>
      </c>
      <c r="R157" s="127">
        <f t="shared" si="44"/>
        <v>7.5589827836698403E-2</v>
      </c>
      <c r="S157" s="129">
        <v>7978</v>
      </c>
      <c r="T157" s="1">
        <v>174746</v>
      </c>
      <c r="U157" s="1">
        <v>22080.616628759159</v>
      </c>
      <c r="X157" s="12"/>
      <c r="Y157" s="12"/>
    </row>
    <row r="158" spans="1:25">
      <c r="A158" s="122">
        <v>3416</v>
      </c>
      <c r="B158" s="122" t="s">
        <v>176</v>
      </c>
      <c r="C158" s="1">
        <v>126450</v>
      </c>
      <c r="D158" s="122">
        <f t="shared" si="39"/>
        <v>20963.196286472146</v>
      </c>
      <c r="E158" s="123">
        <f t="shared" si="40"/>
        <v>0.68649782214424604</v>
      </c>
      <c r="F158" s="124">
        <f t="shared" si="31"/>
        <v>5743.9433705114679</v>
      </c>
      <c r="G158" s="124">
        <f t="shared" si="32"/>
        <v>34647.466410925175</v>
      </c>
      <c r="H158" s="124">
        <f t="shared" si="33"/>
        <v>2281.8583994919954</v>
      </c>
      <c r="I158" s="125">
        <f t="shared" si="34"/>
        <v>13764.169865735717</v>
      </c>
      <c r="J158" s="124">
        <f t="shared" si="35"/>
        <v>1850.5543689960566</v>
      </c>
      <c r="K158" s="125">
        <f t="shared" si="36"/>
        <v>11162.543953784214</v>
      </c>
      <c r="L158" s="126">
        <f t="shared" si="41"/>
        <v>45810.010364709393</v>
      </c>
      <c r="M158" s="126">
        <f t="shared" si="37"/>
        <v>172260.01036470939</v>
      </c>
      <c r="N158" s="126">
        <f t="shared" si="38"/>
        <v>28557.694025979676</v>
      </c>
      <c r="O158" s="127">
        <f t="shared" si="42"/>
        <v>0.93520064814486514</v>
      </c>
      <c r="P158" s="128">
        <v>9503.7116230761385</v>
      </c>
      <c r="Q158" s="127">
        <f t="shared" si="43"/>
        <v>7.1138142513468644E-2</v>
      </c>
      <c r="R158" s="127">
        <f t="shared" si="44"/>
        <v>8.3035731298017917E-2</v>
      </c>
      <c r="S158" s="129">
        <v>6032</v>
      </c>
      <c r="T158" s="1">
        <v>118052</v>
      </c>
      <c r="U158" s="1">
        <v>19355.959993441549</v>
      </c>
      <c r="X158" s="12"/>
      <c r="Y158" s="12"/>
    </row>
    <row r="159" spans="1:25">
      <c r="A159" s="122">
        <v>3417</v>
      </c>
      <c r="B159" s="122" t="s">
        <v>177</v>
      </c>
      <c r="C159" s="1">
        <v>99155</v>
      </c>
      <c r="D159" s="122">
        <f t="shared" si="39"/>
        <v>21801.890941072998</v>
      </c>
      <c r="E159" s="123">
        <f t="shared" si="40"/>
        <v>0.71396319746008241</v>
      </c>
      <c r="F159" s="124">
        <f t="shared" ref="F159:F222" si="45">($D$364-D159)*0.6</f>
        <v>5240.7265777509574</v>
      </c>
      <c r="G159" s="124">
        <f t="shared" ref="G159:G222" si="46">F159*S159/1000</f>
        <v>23834.824475611356</v>
      </c>
      <c r="H159" s="124">
        <f t="shared" ref="H159:H222" si="47">IF(D159&lt;D$364*0.9,(D$364*0.9-D159)*0.35,0)</f>
        <v>1988.3152703816977</v>
      </c>
      <c r="I159" s="125">
        <f t="shared" ref="I159:I222" si="48">H159*S159/1000</f>
        <v>9042.8578496959617</v>
      </c>
      <c r="J159" s="124">
        <f t="shared" ref="J159:J222" si="49">H159+I$366</f>
        <v>1557.0112398857589</v>
      </c>
      <c r="K159" s="125">
        <f t="shared" ref="K159:K222" si="50">J159*S159/1000</f>
        <v>7081.2871190004307</v>
      </c>
      <c r="L159" s="126">
        <f t="shared" si="41"/>
        <v>30916.111594611786</v>
      </c>
      <c r="M159" s="126">
        <f t="shared" ref="M159:M222" si="51">C159+L159</f>
        <v>130071.11159461178</v>
      </c>
      <c r="N159" s="126">
        <f t="shared" ref="N159:N222" si="52">M159/S159*1000</f>
        <v>28599.628758709714</v>
      </c>
      <c r="O159" s="127">
        <f t="shared" si="42"/>
        <v>0.93657391691065683</v>
      </c>
      <c r="P159" s="128">
        <v>5854.2081998922768</v>
      </c>
      <c r="Q159" s="127">
        <f t="shared" si="43"/>
        <v>2.8318584070796461E-3</v>
      </c>
      <c r="R159" s="127">
        <f t="shared" si="44"/>
        <v>2.1703598197398981E-3</v>
      </c>
      <c r="S159" s="129">
        <v>4548</v>
      </c>
      <c r="T159" s="1">
        <v>98875</v>
      </c>
      <c r="U159" s="1">
        <v>21754.675467546753</v>
      </c>
      <c r="X159" s="12"/>
      <c r="Y159" s="12"/>
    </row>
    <row r="160" spans="1:25">
      <c r="A160" s="122">
        <v>3418</v>
      </c>
      <c r="B160" s="122" t="s">
        <v>178</v>
      </c>
      <c r="C160" s="1">
        <v>149814</v>
      </c>
      <c r="D160" s="122">
        <f t="shared" si="39"/>
        <v>20775.759256691166</v>
      </c>
      <c r="E160" s="123">
        <f t="shared" si="40"/>
        <v>0.68035967837192135</v>
      </c>
      <c r="F160" s="124">
        <f t="shared" si="45"/>
        <v>5856.4055883800556</v>
      </c>
      <c r="G160" s="124">
        <f t="shared" si="46"/>
        <v>42230.540697808581</v>
      </c>
      <c r="H160" s="124">
        <f t="shared" si="47"/>
        <v>2347.4613599153386</v>
      </c>
      <c r="I160" s="125">
        <f t="shared" si="48"/>
        <v>16927.543866349508</v>
      </c>
      <c r="J160" s="124">
        <f t="shared" si="49"/>
        <v>1916.1573294193997</v>
      </c>
      <c r="K160" s="125">
        <f t="shared" si="50"/>
        <v>13817.410502443292</v>
      </c>
      <c r="L160" s="126">
        <f t="shared" si="41"/>
        <v>56047.951200251875</v>
      </c>
      <c r="M160" s="126">
        <f t="shared" si="51"/>
        <v>205861.95120025187</v>
      </c>
      <c r="N160" s="126">
        <f t="shared" si="52"/>
        <v>28548.322174490622</v>
      </c>
      <c r="O160" s="127">
        <f t="shared" si="42"/>
        <v>0.93489374095624878</v>
      </c>
      <c r="P160" s="128">
        <v>10919.290892573248</v>
      </c>
      <c r="Q160" s="127">
        <f t="shared" si="43"/>
        <v>4.802412049052459E-2</v>
      </c>
      <c r="R160" s="127">
        <f t="shared" si="44"/>
        <v>5.0349510301625454E-2</v>
      </c>
      <c r="S160" s="129">
        <v>7211</v>
      </c>
      <c r="T160" s="1">
        <v>142949</v>
      </c>
      <c r="U160" s="1">
        <v>19779.853327798533</v>
      </c>
      <c r="X160" s="12"/>
      <c r="Y160" s="12"/>
    </row>
    <row r="161" spans="1:25">
      <c r="A161" s="122">
        <v>3419</v>
      </c>
      <c r="B161" s="122" t="s">
        <v>130</v>
      </c>
      <c r="C161" s="1">
        <v>78221</v>
      </c>
      <c r="D161" s="122">
        <f t="shared" si="39"/>
        <v>21746.177370030578</v>
      </c>
      <c r="E161" s="123">
        <f t="shared" si="40"/>
        <v>0.71213870253756051</v>
      </c>
      <c r="F161" s="124">
        <f t="shared" si="45"/>
        <v>5274.1547203764085</v>
      </c>
      <c r="G161" s="124">
        <f t="shared" si="46"/>
        <v>18971.134529193943</v>
      </c>
      <c r="H161" s="124">
        <f t="shared" si="47"/>
        <v>2007.8150202465445</v>
      </c>
      <c r="I161" s="125">
        <f t="shared" si="48"/>
        <v>7222.1106278268198</v>
      </c>
      <c r="J161" s="124">
        <f t="shared" si="49"/>
        <v>1576.5109897506056</v>
      </c>
      <c r="K161" s="125">
        <f t="shared" si="50"/>
        <v>5670.7100301329292</v>
      </c>
      <c r="L161" s="126">
        <f t="shared" si="41"/>
        <v>24641.844559326873</v>
      </c>
      <c r="M161" s="126">
        <f t="shared" si="51"/>
        <v>102862.84455932687</v>
      </c>
      <c r="N161" s="126">
        <f t="shared" si="52"/>
        <v>28596.843080157592</v>
      </c>
      <c r="O161" s="127">
        <f t="shared" si="42"/>
        <v>0.93648269216453073</v>
      </c>
      <c r="P161" s="128">
        <v>4406.6802649543824</v>
      </c>
      <c r="Q161" s="127">
        <f t="shared" si="43"/>
        <v>8.2523734396191428E-2</v>
      </c>
      <c r="R161" s="127">
        <f t="shared" si="44"/>
        <v>7.9514216090947637E-2</v>
      </c>
      <c r="S161" s="129">
        <v>3597</v>
      </c>
      <c r="T161" s="1">
        <v>72258</v>
      </c>
      <c r="U161" s="1">
        <v>20144.410370783382</v>
      </c>
      <c r="X161" s="12"/>
      <c r="Y161" s="12"/>
    </row>
    <row r="162" spans="1:25">
      <c r="A162" s="122">
        <v>3420</v>
      </c>
      <c r="B162" s="122" t="s">
        <v>179</v>
      </c>
      <c r="C162" s="1">
        <v>501455</v>
      </c>
      <c r="D162" s="122">
        <f t="shared" si="39"/>
        <v>23394.215068812689</v>
      </c>
      <c r="E162" s="123">
        <f t="shared" si="40"/>
        <v>0.76610825353373302</v>
      </c>
      <c r="F162" s="124">
        <f t="shared" si="45"/>
        <v>4285.3321011071421</v>
      </c>
      <c r="G162" s="124">
        <f t="shared" si="46"/>
        <v>91856.093587231589</v>
      </c>
      <c r="H162" s="124">
        <f t="shared" si="47"/>
        <v>1431.0018256728056</v>
      </c>
      <c r="I162" s="125">
        <f t="shared" si="48"/>
        <v>30673.524133296585</v>
      </c>
      <c r="J162" s="124">
        <f t="shared" si="49"/>
        <v>999.69779517686675</v>
      </c>
      <c r="K162" s="125">
        <f t="shared" si="50"/>
        <v>21428.522239616137</v>
      </c>
      <c r="L162" s="126">
        <f t="shared" si="41"/>
        <v>113284.61582684773</v>
      </c>
      <c r="M162" s="126">
        <f t="shared" si="51"/>
        <v>614739.61582684773</v>
      </c>
      <c r="N162" s="126">
        <f t="shared" si="52"/>
        <v>28679.244965096699</v>
      </c>
      <c r="O162" s="127">
        <f t="shared" si="42"/>
        <v>0.9391811697143394</v>
      </c>
      <c r="P162" s="128">
        <v>25816.042571392012</v>
      </c>
      <c r="Q162" s="127">
        <f t="shared" si="43"/>
        <v>6.4301010911390843E-2</v>
      </c>
      <c r="R162" s="127">
        <f t="shared" si="44"/>
        <v>5.7200705590171916E-2</v>
      </c>
      <c r="S162" s="129">
        <v>21435</v>
      </c>
      <c r="T162" s="1">
        <v>471159</v>
      </c>
      <c r="U162" s="1">
        <v>22128.452000751455</v>
      </c>
      <c r="X162" s="12"/>
      <c r="Y162" s="12"/>
    </row>
    <row r="163" spans="1:25">
      <c r="A163" s="122">
        <v>3421</v>
      </c>
      <c r="B163" s="122" t="s">
        <v>180</v>
      </c>
      <c r="C163" s="1">
        <v>160769</v>
      </c>
      <c r="D163" s="122">
        <f t="shared" si="39"/>
        <v>24347.872179312431</v>
      </c>
      <c r="E163" s="123">
        <f t="shared" si="40"/>
        <v>0.79733839232000792</v>
      </c>
      <c r="F163" s="124">
        <f t="shared" si="45"/>
        <v>3713.1378348072967</v>
      </c>
      <c r="G163" s="124">
        <f t="shared" si="46"/>
        <v>24517.84912323258</v>
      </c>
      <c r="H163" s="124">
        <f t="shared" si="47"/>
        <v>1097.2218369978959</v>
      </c>
      <c r="I163" s="125">
        <f t="shared" si="48"/>
        <v>7244.9557896971073</v>
      </c>
      <c r="J163" s="124">
        <f t="shared" si="49"/>
        <v>665.9178065019571</v>
      </c>
      <c r="K163" s="125">
        <f t="shared" si="50"/>
        <v>4397.0552763324231</v>
      </c>
      <c r="L163" s="126">
        <f t="shared" si="41"/>
        <v>28914.904399565003</v>
      </c>
      <c r="M163" s="126">
        <f t="shared" si="51"/>
        <v>189683.90439956501</v>
      </c>
      <c r="N163" s="126">
        <f t="shared" si="52"/>
        <v>28726.927820621691</v>
      </c>
      <c r="O163" s="127">
        <f t="shared" si="42"/>
        <v>0.9407426766536533</v>
      </c>
      <c r="P163" s="128">
        <v>5752.8873337486111</v>
      </c>
      <c r="Q163" s="127">
        <f t="shared" si="43"/>
        <v>7.6292234875111303E-2</v>
      </c>
      <c r="R163" s="127">
        <f t="shared" si="44"/>
        <v>7.254322360718328E-2</v>
      </c>
      <c r="S163" s="129">
        <v>6603</v>
      </c>
      <c r="T163" s="1">
        <v>149373</v>
      </c>
      <c r="U163" s="1">
        <v>22701.063829787236</v>
      </c>
      <c r="X163" s="12"/>
      <c r="Y163" s="12"/>
    </row>
    <row r="164" spans="1:25">
      <c r="A164" s="122">
        <v>3422</v>
      </c>
      <c r="B164" s="122" t="s">
        <v>181</v>
      </c>
      <c r="C164" s="1">
        <v>97657</v>
      </c>
      <c r="D164" s="122">
        <f t="shared" si="39"/>
        <v>23279.380214541121</v>
      </c>
      <c r="E164" s="123">
        <f t="shared" si="40"/>
        <v>0.76234766873137849</v>
      </c>
      <c r="F164" s="124">
        <f t="shared" si="45"/>
        <v>4354.233013670083</v>
      </c>
      <c r="G164" s="124">
        <f t="shared" si="46"/>
        <v>18266.007492346002</v>
      </c>
      <c r="H164" s="124">
        <f t="shared" si="47"/>
        <v>1471.1940246678546</v>
      </c>
      <c r="I164" s="125">
        <f t="shared" si="48"/>
        <v>6171.6589334816508</v>
      </c>
      <c r="J164" s="124">
        <f t="shared" si="49"/>
        <v>1039.8899941719158</v>
      </c>
      <c r="K164" s="125">
        <f t="shared" si="50"/>
        <v>4362.3385255511866</v>
      </c>
      <c r="L164" s="126">
        <f t="shared" si="41"/>
        <v>22628.346017897187</v>
      </c>
      <c r="M164" s="126">
        <f t="shared" si="51"/>
        <v>120285.34601789719</v>
      </c>
      <c r="N164" s="126">
        <f t="shared" si="52"/>
        <v>28673.503222383119</v>
      </c>
      <c r="O164" s="127">
        <f t="shared" si="42"/>
        <v>0.93899314047422155</v>
      </c>
      <c r="P164" s="128">
        <v>6309.4600810351967</v>
      </c>
      <c r="Q164" s="127">
        <f t="shared" si="43"/>
        <v>4.4247692982174743E-2</v>
      </c>
      <c r="R164" s="127">
        <f t="shared" si="44"/>
        <v>7.9844217439016416E-2</v>
      </c>
      <c r="S164" s="129">
        <v>4195</v>
      </c>
      <c r="T164" s="1">
        <v>93519</v>
      </c>
      <c r="U164" s="1">
        <v>21558.091286307055</v>
      </c>
      <c r="X164" s="12"/>
      <c r="Y164" s="12"/>
    </row>
    <row r="165" spans="1:25">
      <c r="A165" s="122">
        <v>3423</v>
      </c>
      <c r="B165" s="122" t="s">
        <v>182</v>
      </c>
      <c r="C165" s="1">
        <v>48817</v>
      </c>
      <c r="D165" s="122">
        <f t="shared" si="39"/>
        <v>21059.965487489215</v>
      </c>
      <c r="E165" s="123">
        <f t="shared" si="40"/>
        <v>0.68966679718226187</v>
      </c>
      <c r="F165" s="124">
        <f t="shared" si="45"/>
        <v>5685.8818499012268</v>
      </c>
      <c r="G165" s="124">
        <f t="shared" si="46"/>
        <v>13179.874128071044</v>
      </c>
      <c r="H165" s="124">
        <f t="shared" si="47"/>
        <v>2247.9891791360214</v>
      </c>
      <c r="I165" s="125">
        <f t="shared" si="48"/>
        <v>5210.8389172372972</v>
      </c>
      <c r="J165" s="124">
        <f t="shared" si="49"/>
        <v>1816.6851486400826</v>
      </c>
      <c r="K165" s="125">
        <f t="shared" si="50"/>
        <v>4211.0761745477112</v>
      </c>
      <c r="L165" s="126">
        <f t="shared" si="41"/>
        <v>17390.950302618756</v>
      </c>
      <c r="M165" s="126">
        <f t="shared" si="51"/>
        <v>66207.950302618759</v>
      </c>
      <c r="N165" s="126">
        <f t="shared" si="52"/>
        <v>28562.532486030526</v>
      </c>
      <c r="O165" s="127">
        <f t="shared" si="42"/>
        <v>0.93535909689676588</v>
      </c>
      <c r="P165" s="128">
        <v>4191.9635680189749</v>
      </c>
      <c r="Q165" s="127">
        <f t="shared" si="43"/>
        <v>4.7125697125697127E-2</v>
      </c>
      <c r="R165" s="127">
        <f t="shared" si="44"/>
        <v>7.4229899812298494E-2</v>
      </c>
      <c r="S165" s="129">
        <v>2318</v>
      </c>
      <c r="T165" s="1">
        <v>46620</v>
      </c>
      <c r="U165" s="1">
        <v>19604.709840201849</v>
      </c>
      <c r="X165" s="12"/>
      <c r="Y165" s="12"/>
    </row>
    <row r="166" spans="1:25">
      <c r="A166" s="122">
        <v>3424</v>
      </c>
      <c r="B166" s="122" t="s">
        <v>183</v>
      </c>
      <c r="C166" s="1">
        <v>37378</v>
      </c>
      <c r="D166" s="122">
        <f t="shared" si="39"/>
        <v>21706.155632984901</v>
      </c>
      <c r="E166" s="123">
        <f t="shared" si="40"/>
        <v>0.71082808010456744</v>
      </c>
      <c r="F166" s="124">
        <f t="shared" si="45"/>
        <v>5298.1677626038154</v>
      </c>
      <c r="G166" s="124">
        <f t="shared" si="46"/>
        <v>9123.4448872037701</v>
      </c>
      <c r="H166" s="124">
        <f t="shared" si="47"/>
        <v>2021.8226282125315</v>
      </c>
      <c r="I166" s="125">
        <f t="shared" si="48"/>
        <v>3481.5785657819793</v>
      </c>
      <c r="J166" s="124">
        <f t="shared" si="49"/>
        <v>1590.5185977165927</v>
      </c>
      <c r="K166" s="125">
        <f t="shared" si="50"/>
        <v>2738.8730252679725</v>
      </c>
      <c r="L166" s="126">
        <f t="shared" si="41"/>
        <v>11862.317912471743</v>
      </c>
      <c r="M166" s="126">
        <f t="shared" si="51"/>
        <v>49240.317912471743</v>
      </c>
      <c r="N166" s="126">
        <f t="shared" si="52"/>
        <v>28594.841993305308</v>
      </c>
      <c r="O166" s="127">
        <f t="shared" si="42"/>
        <v>0.93641716104288109</v>
      </c>
      <c r="P166" s="128">
        <v>3197.0785004869158</v>
      </c>
      <c r="Q166" s="127">
        <f t="shared" si="43"/>
        <v>-1.3330517646437716E-2</v>
      </c>
      <c r="R166" s="127">
        <f t="shared" si="44"/>
        <v>-2.4439205705272336E-3</v>
      </c>
      <c r="S166" s="129">
        <v>1722</v>
      </c>
      <c r="T166" s="1">
        <v>37883</v>
      </c>
      <c r="U166" s="1">
        <v>21759.333716255023</v>
      </c>
      <c r="X166" s="12"/>
      <c r="Y166" s="12"/>
    </row>
    <row r="167" spans="1:25">
      <c r="A167" s="122">
        <v>3425</v>
      </c>
      <c r="B167" s="122" t="s">
        <v>184</v>
      </c>
      <c r="C167" s="1">
        <v>25179</v>
      </c>
      <c r="D167" s="122">
        <f t="shared" si="39"/>
        <v>20094.972067039103</v>
      </c>
      <c r="E167" s="123">
        <f t="shared" si="40"/>
        <v>0.65806541958365461</v>
      </c>
      <c r="F167" s="124">
        <f t="shared" si="45"/>
        <v>6264.8779021712935</v>
      </c>
      <c r="G167" s="124">
        <f t="shared" si="46"/>
        <v>7849.8920114206312</v>
      </c>
      <c r="H167" s="124">
        <f t="shared" si="47"/>
        <v>2585.7368762935607</v>
      </c>
      <c r="I167" s="125">
        <f t="shared" si="48"/>
        <v>3239.9283059958316</v>
      </c>
      <c r="J167" s="124">
        <f t="shared" si="49"/>
        <v>2154.4328457976217</v>
      </c>
      <c r="K167" s="125">
        <f t="shared" si="50"/>
        <v>2699.5043557844201</v>
      </c>
      <c r="L167" s="126">
        <f t="shared" si="41"/>
        <v>10549.396367205052</v>
      </c>
      <c r="M167" s="126">
        <f t="shared" si="51"/>
        <v>35728.396367205052</v>
      </c>
      <c r="N167" s="126">
        <f t="shared" si="52"/>
        <v>28514.282815008024</v>
      </c>
      <c r="O167" s="127">
        <f t="shared" si="42"/>
        <v>0.93377902801683565</v>
      </c>
      <c r="P167" s="128">
        <v>2265.9349658014617</v>
      </c>
      <c r="Q167" s="127">
        <f t="shared" si="43"/>
        <v>4.7989677848996923E-2</v>
      </c>
      <c r="R167" s="127">
        <f t="shared" si="44"/>
        <v>4.5480524589980864E-2</v>
      </c>
      <c r="S167" s="129">
        <v>1253</v>
      </c>
      <c r="T167" s="1">
        <v>24026</v>
      </c>
      <c r="U167" s="1">
        <v>19220.8</v>
      </c>
      <c r="X167" s="12"/>
      <c r="Y167" s="12"/>
    </row>
    <row r="168" spans="1:25">
      <c r="A168" s="122">
        <v>3426</v>
      </c>
      <c r="B168" s="122" t="s">
        <v>185</v>
      </c>
      <c r="C168" s="1">
        <v>29400</v>
      </c>
      <c r="D168" s="122">
        <f t="shared" si="39"/>
        <v>18955.512572533848</v>
      </c>
      <c r="E168" s="123">
        <f t="shared" si="40"/>
        <v>0.62075066802049583</v>
      </c>
      <c r="F168" s="124">
        <f t="shared" si="45"/>
        <v>6948.5535988744468</v>
      </c>
      <c r="G168" s="124">
        <f t="shared" si="46"/>
        <v>10777.206631854267</v>
      </c>
      <c r="H168" s="124">
        <f t="shared" si="47"/>
        <v>2984.5476993704001</v>
      </c>
      <c r="I168" s="125">
        <f t="shared" si="48"/>
        <v>4629.0334817234898</v>
      </c>
      <c r="J168" s="124">
        <f t="shared" si="49"/>
        <v>2553.243668874461</v>
      </c>
      <c r="K168" s="125">
        <f t="shared" si="50"/>
        <v>3960.0809304242889</v>
      </c>
      <c r="L168" s="126">
        <f t="shared" si="41"/>
        <v>14737.287562278556</v>
      </c>
      <c r="M168" s="126">
        <f t="shared" si="51"/>
        <v>44137.287562278558</v>
      </c>
      <c r="N168" s="126">
        <f t="shared" si="52"/>
        <v>28457.309840282756</v>
      </c>
      <c r="O168" s="127">
        <f t="shared" si="42"/>
        <v>0.93191329043867754</v>
      </c>
      <c r="P168" s="128">
        <v>3204.6524995674863</v>
      </c>
      <c r="Q168" s="127">
        <f t="shared" si="43"/>
        <v>4.4738992928467364E-2</v>
      </c>
      <c r="R168" s="127">
        <f t="shared" si="44"/>
        <v>5.2822079914374216E-2</v>
      </c>
      <c r="S168" s="129">
        <v>1551</v>
      </c>
      <c r="T168" s="1">
        <v>28141</v>
      </c>
      <c r="U168" s="1">
        <v>18004.478566858605</v>
      </c>
      <c r="X168" s="12"/>
      <c r="Y168" s="12"/>
    </row>
    <row r="169" spans="1:25">
      <c r="A169" s="122">
        <v>3427</v>
      </c>
      <c r="B169" s="122" t="s">
        <v>186</v>
      </c>
      <c r="C169" s="1">
        <v>127669</v>
      </c>
      <c r="D169" s="122">
        <f t="shared" si="39"/>
        <v>22875.6495251747</v>
      </c>
      <c r="E169" s="123">
        <f t="shared" si="40"/>
        <v>0.74912639106001022</v>
      </c>
      <c r="F169" s="124">
        <f t="shared" si="45"/>
        <v>4596.4714272899355</v>
      </c>
      <c r="G169" s="124">
        <f t="shared" si="46"/>
        <v>25652.907035705131</v>
      </c>
      <c r="H169" s="124">
        <f t="shared" si="47"/>
        <v>1612.4997659461019</v>
      </c>
      <c r="I169" s="125">
        <f t="shared" si="48"/>
        <v>8999.3611937451933</v>
      </c>
      <c r="J169" s="124">
        <f t="shared" si="49"/>
        <v>1181.1957354501631</v>
      </c>
      <c r="K169" s="125">
        <f t="shared" si="50"/>
        <v>6592.2533995473595</v>
      </c>
      <c r="L169" s="126">
        <f t="shared" si="41"/>
        <v>32245.160435252492</v>
      </c>
      <c r="M169" s="126">
        <f t="shared" si="51"/>
        <v>159914.1604352525</v>
      </c>
      <c r="N169" s="126">
        <f t="shared" si="52"/>
        <v>28653.316687914798</v>
      </c>
      <c r="O169" s="127">
        <f t="shared" si="42"/>
        <v>0.93833207659065321</v>
      </c>
      <c r="P169" s="128">
        <v>7314.8708253295517</v>
      </c>
      <c r="Q169" s="127">
        <f t="shared" si="43"/>
        <v>3.9015259409969479E-2</v>
      </c>
      <c r="R169" s="127">
        <f t="shared" si="44"/>
        <v>3.0823775551514308E-2</v>
      </c>
      <c r="S169" s="129">
        <v>5581</v>
      </c>
      <c r="T169" s="1">
        <v>122875</v>
      </c>
      <c r="U169" s="1">
        <v>22191.620010836192</v>
      </c>
      <c r="X169" s="12"/>
      <c r="Y169" s="12"/>
    </row>
    <row r="170" spans="1:25">
      <c r="A170" s="122">
        <v>3428</v>
      </c>
      <c r="B170" s="122" t="s">
        <v>187</v>
      </c>
      <c r="C170" s="1">
        <v>56267</v>
      </c>
      <c r="D170" s="122">
        <f t="shared" si="39"/>
        <v>23013.087934560328</v>
      </c>
      <c r="E170" s="123">
        <f t="shared" si="40"/>
        <v>0.75362719176963722</v>
      </c>
      <c r="F170" s="124">
        <f t="shared" si="45"/>
        <v>4514.0083816585584</v>
      </c>
      <c r="G170" s="124">
        <f t="shared" si="46"/>
        <v>11036.750493155176</v>
      </c>
      <c r="H170" s="124">
        <f t="shared" si="47"/>
        <v>1564.3963226611322</v>
      </c>
      <c r="I170" s="125">
        <f t="shared" si="48"/>
        <v>3824.9490089064684</v>
      </c>
      <c r="J170" s="124">
        <f t="shared" si="49"/>
        <v>1133.0922921651934</v>
      </c>
      <c r="K170" s="125">
        <f t="shared" si="50"/>
        <v>2770.4106543438979</v>
      </c>
      <c r="L170" s="126">
        <f t="shared" si="41"/>
        <v>13807.161147499073</v>
      </c>
      <c r="M170" s="126">
        <f t="shared" si="51"/>
        <v>70074.161147499079</v>
      </c>
      <c r="N170" s="126">
        <f t="shared" si="52"/>
        <v>28660.188608384084</v>
      </c>
      <c r="O170" s="127">
        <f t="shared" si="42"/>
        <v>0.93855711662613472</v>
      </c>
      <c r="P170" s="128">
        <v>3516.6051008655631</v>
      </c>
      <c r="Q170" s="127">
        <f t="shared" si="43"/>
        <v>3.859642646190195E-2</v>
      </c>
      <c r="R170" s="127">
        <f t="shared" si="44"/>
        <v>2.1605073881748271E-2</v>
      </c>
      <c r="S170" s="129">
        <v>2445</v>
      </c>
      <c r="T170" s="1">
        <v>54176</v>
      </c>
      <c r="U170" s="1">
        <v>22526.403326403324</v>
      </c>
      <c r="X170" s="12"/>
      <c r="Y170" s="12"/>
    </row>
    <row r="171" spans="1:25">
      <c r="A171" s="122">
        <v>3429</v>
      </c>
      <c r="B171" s="122" t="s">
        <v>188</v>
      </c>
      <c r="C171" s="1">
        <v>32188</v>
      </c>
      <c r="D171" s="122">
        <f t="shared" si="39"/>
        <v>21037.908496732027</v>
      </c>
      <c r="E171" s="123">
        <f t="shared" si="40"/>
        <v>0.68894448003601461</v>
      </c>
      <c r="F171" s="124">
        <f t="shared" si="45"/>
        <v>5699.1160443555391</v>
      </c>
      <c r="G171" s="124">
        <f t="shared" si="46"/>
        <v>8719.647547863975</v>
      </c>
      <c r="H171" s="124">
        <f t="shared" si="47"/>
        <v>2255.7091259010376</v>
      </c>
      <c r="I171" s="125">
        <f t="shared" si="48"/>
        <v>3451.2349626285877</v>
      </c>
      <c r="J171" s="124">
        <f t="shared" si="49"/>
        <v>1824.4050954050988</v>
      </c>
      <c r="K171" s="125">
        <f t="shared" si="50"/>
        <v>2791.3397959698009</v>
      </c>
      <c r="L171" s="126">
        <f t="shared" si="41"/>
        <v>11510.987343833776</v>
      </c>
      <c r="M171" s="126">
        <f t="shared" si="51"/>
        <v>43698.987343833775</v>
      </c>
      <c r="N171" s="126">
        <f t="shared" si="52"/>
        <v>28561.429636492663</v>
      </c>
      <c r="O171" s="127">
        <f t="shared" si="42"/>
        <v>0.93532298103945333</v>
      </c>
      <c r="P171" s="128">
        <v>2489.1826398054491</v>
      </c>
      <c r="Q171" s="127">
        <f t="shared" si="43"/>
        <v>8.9051292461767489E-2</v>
      </c>
      <c r="R171" s="127">
        <f t="shared" si="44"/>
        <v>8.0509713697361526E-2</v>
      </c>
      <c r="S171" s="129">
        <v>1530</v>
      </c>
      <c r="T171" s="1">
        <v>29556</v>
      </c>
      <c r="U171" s="1">
        <v>19470.355731225296</v>
      </c>
      <c r="X171" s="12"/>
      <c r="Y171" s="12"/>
    </row>
    <row r="172" spans="1:25">
      <c r="A172" s="122">
        <v>3430</v>
      </c>
      <c r="B172" s="122" t="s">
        <v>189</v>
      </c>
      <c r="C172" s="1">
        <v>44373</v>
      </c>
      <c r="D172" s="122">
        <f t="shared" si="39"/>
        <v>23920.754716981133</v>
      </c>
      <c r="E172" s="123">
        <f t="shared" si="40"/>
        <v>0.78335125010737561</v>
      </c>
      <c r="F172" s="124">
        <f t="shared" si="45"/>
        <v>3969.4083122060756</v>
      </c>
      <c r="G172" s="124">
        <f t="shared" si="46"/>
        <v>7363.2524191422708</v>
      </c>
      <c r="H172" s="124">
        <f t="shared" si="47"/>
        <v>1246.7129488138503</v>
      </c>
      <c r="I172" s="125">
        <f t="shared" si="48"/>
        <v>2312.6525200496922</v>
      </c>
      <c r="J172" s="124">
        <f t="shared" si="49"/>
        <v>815.40891831791146</v>
      </c>
      <c r="K172" s="125">
        <f t="shared" si="50"/>
        <v>1512.5835434797257</v>
      </c>
      <c r="L172" s="126">
        <f t="shared" si="41"/>
        <v>8875.8359626219972</v>
      </c>
      <c r="M172" s="126">
        <f t="shared" si="51"/>
        <v>53248.835962621997</v>
      </c>
      <c r="N172" s="126">
        <f t="shared" si="52"/>
        <v>28705.571947505119</v>
      </c>
      <c r="O172" s="127">
        <f t="shared" si="42"/>
        <v>0.94004331954302145</v>
      </c>
      <c r="P172" s="128">
        <v>1724.7042789798043</v>
      </c>
      <c r="Q172" s="127">
        <f t="shared" si="43"/>
        <v>-3.4467001762517137E-2</v>
      </c>
      <c r="R172" s="127">
        <f t="shared" si="44"/>
        <v>-2.6659457302375719E-2</v>
      </c>
      <c r="S172" s="129">
        <v>1855</v>
      </c>
      <c r="T172" s="1">
        <v>45957</v>
      </c>
      <c r="U172" s="1">
        <v>24575.935828877005</v>
      </c>
      <c r="X172" s="12"/>
      <c r="Y172" s="12"/>
    </row>
    <row r="173" spans="1:25">
      <c r="A173" s="122">
        <v>3431</v>
      </c>
      <c r="B173" s="122" t="s">
        <v>190</v>
      </c>
      <c r="C173" s="1">
        <v>53264</v>
      </c>
      <c r="D173" s="122">
        <f t="shared" si="39"/>
        <v>21322.658126501199</v>
      </c>
      <c r="E173" s="123">
        <f t="shared" si="40"/>
        <v>0.69826939394807219</v>
      </c>
      <c r="F173" s="124">
        <f t="shared" si="45"/>
        <v>5528.2662664940362</v>
      </c>
      <c r="G173" s="124">
        <f t="shared" si="46"/>
        <v>13809.609133702103</v>
      </c>
      <c r="H173" s="124">
        <f t="shared" si="47"/>
        <v>2156.0467554818269</v>
      </c>
      <c r="I173" s="125">
        <f t="shared" si="48"/>
        <v>5385.8047951936032</v>
      </c>
      <c r="J173" s="124">
        <f t="shared" si="49"/>
        <v>1724.7427249858881</v>
      </c>
      <c r="K173" s="125">
        <f t="shared" si="50"/>
        <v>4308.4073270147492</v>
      </c>
      <c r="L173" s="126">
        <f t="shared" si="41"/>
        <v>18118.016460716852</v>
      </c>
      <c r="M173" s="126">
        <f t="shared" si="51"/>
        <v>71382.016460716855</v>
      </c>
      <c r="N173" s="126">
        <f t="shared" si="52"/>
        <v>28575.667117981127</v>
      </c>
      <c r="O173" s="127">
        <f t="shared" si="42"/>
        <v>0.93578922673505649</v>
      </c>
      <c r="P173" s="128">
        <v>3523.2409374078525</v>
      </c>
      <c r="Q173" s="127">
        <f t="shared" si="43"/>
        <v>3.2988771017978008E-2</v>
      </c>
      <c r="R173" s="127">
        <f t="shared" si="44"/>
        <v>3.8778139630568594E-2</v>
      </c>
      <c r="S173" s="129">
        <v>2498</v>
      </c>
      <c r="T173" s="1">
        <v>51563</v>
      </c>
      <c r="U173" s="1">
        <v>20526.671974522294</v>
      </c>
      <c r="X173" s="12"/>
      <c r="Y173" s="12"/>
    </row>
    <row r="174" spans="1:25">
      <c r="A174" s="122">
        <v>3432</v>
      </c>
      <c r="B174" s="122" t="s">
        <v>191</v>
      </c>
      <c r="C174" s="1">
        <v>48381</v>
      </c>
      <c r="D174" s="122">
        <f t="shared" si="39"/>
        <v>24361.027190332326</v>
      </c>
      <c r="E174" s="123">
        <f t="shared" si="40"/>
        <v>0.79776918952726728</v>
      </c>
      <c r="F174" s="124">
        <f t="shared" si="45"/>
        <v>3705.2448281953598</v>
      </c>
      <c r="G174" s="124">
        <f t="shared" si="46"/>
        <v>7358.6162287959851</v>
      </c>
      <c r="H174" s="124">
        <f t="shared" si="47"/>
        <v>1092.6175831409328</v>
      </c>
      <c r="I174" s="125">
        <f t="shared" si="48"/>
        <v>2169.9385201178925</v>
      </c>
      <c r="J174" s="124">
        <f t="shared" si="49"/>
        <v>661.31355264499393</v>
      </c>
      <c r="K174" s="125">
        <f t="shared" si="50"/>
        <v>1313.3687155529581</v>
      </c>
      <c r="L174" s="126">
        <f t="shared" si="41"/>
        <v>8671.9849443489438</v>
      </c>
      <c r="M174" s="126">
        <f t="shared" si="51"/>
        <v>57052.984944348944</v>
      </c>
      <c r="N174" s="126">
        <f t="shared" si="52"/>
        <v>28727.585571172684</v>
      </c>
      <c r="O174" s="127">
        <f t="shared" si="42"/>
        <v>0.9407642165140162</v>
      </c>
      <c r="P174" s="128">
        <v>2081.3853089239383</v>
      </c>
      <c r="Q174" s="127">
        <f t="shared" si="43"/>
        <v>0.15187372029903337</v>
      </c>
      <c r="R174" s="127">
        <f t="shared" si="44"/>
        <v>0.14839373927093955</v>
      </c>
      <c r="S174" s="129">
        <v>1986</v>
      </c>
      <c r="T174" s="1">
        <v>42002</v>
      </c>
      <c r="U174" s="1">
        <v>21213.131313131315</v>
      </c>
      <c r="X174" s="12"/>
      <c r="Y174" s="12"/>
    </row>
    <row r="175" spans="1:25">
      <c r="A175" s="122">
        <v>3433</v>
      </c>
      <c r="B175" s="122" t="s">
        <v>192</v>
      </c>
      <c r="C175" s="1">
        <v>55115</v>
      </c>
      <c r="D175" s="122">
        <f t="shared" si="39"/>
        <v>25622.966062296604</v>
      </c>
      <c r="E175" s="123">
        <f t="shared" si="40"/>
        <v>0.83909486694038637</v>
      </c>
      <c r="F175" s="124">
        <f t="shared" si="45"/>
        <v>2948.0815050167935</v>
      </c>
      <c r="G175" s="124">
        <f t="shared" si="46"/>
        <v>6341.3233172911232</v>
      </c>
      <c r="H175" s="124">
        <f t="shared" si="47"/>
        <v>650.9389779534356</v>
      </c>
      <c r="I175" s="125">
        <f t="shared" si="48"/>
        <v>1400.1697415778399</v>
      </c>
      <c r="J175" s="124">
        <f t="shared" si="49"/>
        <v>219.63494745749671</v>
      </c>
      <c r="K175" s="125">
        <f t="shared" si="50"/>
        <v>472.43477198107541</v>
      </c>
      <c r="L175" s="126">
        <f t="shared" si="41"/>
        <v>6813.758089272199</v>
      </c>
      <c r="M175" s="126">
        <f t="shared" si="51"/>
        <v>61928.758089272196</v>
      </c>
      <c r="N175" s="126">
        <f t="shared" si="52"/>
        <v>28790.682514770895</v>
      </c>
      <c r="O175" s="127">
        <f t="shared" si="42"/>
        <v>0.94283050038467209</v>
      </c>
      <c r="P175" s="128">
        <v>3150.1270641970782</v>
      </c>
      <c r="Q175" s="127">
        <f t="shared" si="43"/>
        <v>6.4448221252269303E-2</v>
      </c>
      <c r="R175" s="127">
        <f t="shared" si="44"/>
        <v>8.0283806133753355E-2</v>
      </c>
      <c r="S175" s="129">
        <v>2151</v>
      </c>
      <c r="T175" s="1">
        <v>51778</v>
      </c>
      <c r="U175" s="1">
        <v>23718.735684837382</v>
      </c>
      <c r="X175" s="12"/>
      <c r="Y175" s="12"/>
    </row>
    <row r="176" spans="1:25">
      <c r="A176" s="122">
        <v>3434</v>
      </c>
      <c r="B176" s="122" t="s">
        <v>193</v>
      </c>
      <c r="C176" s="1">
        <v>47577</v>
      </c>
      <c r="D176" s="122">
        <f t="shared" si="39"/>
        <v>21518.317503392129</v>
      </c>
      <c r="E176" s="123">
        <f t="shared" si="40"/>
        <v>0.70467680120993148</v>
      </c>
      <c r="F176" s="124">
        <f t="shared" si="45"/>
        <v>5410.8706403594779</v>
      </c>
      <c r="G176" s="124">
        <f t="shared" si="46"/>
        <v>11963.434985834805</v>
      </c>
      <c r="H176" s="124">
        <f t="shared" si="47"/>
        <v>2087.5659735700019</v>
      </c>
      <c r="I176" s="125">
        <f t="shared" si="48"/>
        <v>4615.6083675632744</v>
      </c>
      <c r="J176" s="124">
        <f t="shared" si="49"/>
        <v>1656.2619430740631</v>
      </c>
      <c r="K176" s="125">
        <f t="shared" si="50"/>
        <v>3661.9951561367534</v>
      </c>
      <c r="L176" s="126">
        <f t="shared" si="41"/>
        <v>15625.430141971559</v>
      </c>
      <c r="M176" s="126">
        <f t="shared" si="51"/>
        <v>63202.430141971563</v>
      </c>
      <c r="N176" s="126">
        <f t="shared" si="52"/>
        <v>28585.450086825673</v>
      </c>
      <c r="O176" s="127">
        <f t="shared" si="42"/>
        <v>0.93610959709814934</v>
      </c>
      <c r="P176" s="128">
        <v>3440.2195206600336</v>
      </c>
      <c r="Q176" s="127">
        <f t="shared" si="43"/>
        <v>1.7864019511360234E-2</v>
      </c>
      <c r="R176" s="127">
        <f t="shared" si="44"/>
        <v>1.4641473995041988E-2</v>
      </c>
      <c r="S176" s="129">
        <v>2211</v>
      </c>
      <c r="T176" s="1">
        <v>46742</v>
      </c>
      <c r="U176" s="1">
        <v>21207.803992740472</v>
      </c>
      <c r="X176" s="12"/>
      <c r="Y176" s="12"/>
    </row>
    <row r="177" spans="1:25">
      <c r="A177" s="122">
        <v>3435</v>
      </c>
      <c r="B177" s="122" t="s">
        <v>194</v>
      </c>
      <c r="C177" s="1">
        <v>73602</v>
      </c>
      <c r="D177" s="122">
        <f t="shared" si="39"/>
        <v>20496.24060150376</v>
      </c>
      <c r="E177" s="123">
        <f t="shared" si="40"/>
        <v>0.67120606718531661</v>
      </c>
      <c r="F177" s="124">
        <f t="shared" si="45"/>
        <v>6024.1167814925002</v>
      </c>
      <c r="G177" s="124">
        <f t="shared" si="46"/>
        <v>21632.603362339567</v>
      </c>
      <c r="H177" s="124">
        <f t="shared" si="47"/>
        <v>2445.292889230931</v>
      </c>
      <c r="I177" s="125">
        <f t="shared" si="48"/>
        <v>8781.0467652282732</v>
      </c>
      <c r="J177" s="124">
        <f t="shared" si="49"/>
        <v>2013.9888587349922</v>
      </c>
      <c r="K177" s="125">
        <f t="shared" si="50"/>
        <v>7232.2339917173576</v>
      </c>
      <c r="L177" s="126">
        <f t="shared" si="41"/>
        <v>28864.837354056923</v>
      </c>
      <c r="M177" s="126">
        <f t="shared" si="51"/>
        <v>102466.83735405692</v>
      </c>
      <c r="N177" s="126">
        <f t="shared" si="52"/>
        <v>28534.346241731251</v>
      </c>
      <c r="O177" s="127">
        <f t="shared" si="42"/>
        <v>0.93443606039691851</v>
      </c>
      <c r="P177" s="128">
        <v>5576.0960193080828</v>
      </c>
      <c r="Q177" s="127">
        <f t="shared" si="43"/>
        <v>1.8374519190857017E-2</v>
      </c>
      <c r="R177" s="127">
        <f t="shared" si="44"/>
        <v>1.0717567918745353E-2</v>
      </c>
      <c r="S177" s="129">
        <v>3591</v>
      </c>
      <c r="T177" s="1">
        <v>72274</v>
      </c>
      <c r="U177" s="1">
        <v>20278.900112233445</v>
      </c>
      <c r="X177" s="12"/>
      <c r="Y177" s="12"/>
    </row>
    <row r="178" spans="1:25">
      <c r="A178" s="122">
        <v>3436</v>
      </c>
      <c r="B178" s="122" t="s">
        <v>195</v>
      </c>
      <c r="C178" s="1">
        <v>149223</v>
      </c>
      <c r="D178" s="122">
        <f t="shared" si="39"/>
        <v>26514.392324093817</v>
      </c>
      <c r="E178" s="123">
        <f t="shared" si="40"/>
        <v>0.86828708452797254</v>
      </c>
      <c r="F178" s="124">
        <f t="shared" si="45"/>
        <v>2413.2257479384657</v>
      </c>
      <c r="G178" s="124">
        <f t="shared" si="46"/>
        <v>13581.634509397685</v>
      </c>
      <c r="H178" s="124">
        <f t="shared" si="47"/>
        <v>338.93978632441122</v>
      </c>
      <c r="I178" s="125">
        <f t="shared" si="48"/>
        <v>1907.5531174337864</v>
      </c>
      <c r="J178" s="124">
        <f t="shared" si="49"/>
        <v>-92.364244171527673</v>
      </c>
      <c r="K178" s="125">
        <f t="shared" si="50"/>
        <v>-519.82596619735773</v>
      </c>
      <c r="L178" s="126">
        <f t="shared" si="41"/>
        <v>13061.808543200328</v>
      </c>
      <c r="M178" s="126">
        <f t="shared" si="51"/>
        <v>162284.80854320031</v>
      </c>
      <c r="N178" s="126">
        <f t="shared" si="52"/>
        <v>28835.253827860754</v>
      </c>
      <c r="O178" s="127">
        <f t="shared" si="42"/>
        <v>0.94429011126405127</v>
      </c>
      <c r="P178" s="128">
        <v>4987.3224162255246</v>
      </c>
      <c r="Q178" s="127">
        <f t="shared" si="43"/>
        <v>6.6404156334193276E-2</v>
      </c>
      <c r="R178" s="127">
        <f t="shared" si="44"/>
        <v>8.0994262950705956E-2</v>
      </c>
      <c r="S178" s="129">
        <v>5628</v>
      </c>
      <c r="T178" s="1">
        <v>139931</v>
      </c>
      <c r="U178" s="1">
        <v>24527.78264680105</v>
      </c>
      <c r="X178" s="12"/>
      <c r="Y178" s="12"/>
    </row>
    <row r="179" spans="1:25">
      <c r="A179" s="122">
        <v>3437</v>
      </c>
      <c r="B179" s="122" t="s">
        <v>196</v>
      </c>
      <c r="C179" s="1">
        <v>107796</v>
      </c>
      <c r="D179" s="122">
        <f t="shared" si="39"/>
        <v>19489.423250768396</v>
      </c>
      <c r="E179" s="123">
        <f t="shared" si="40"/>
        <v>0.63823504935332243</v>
      </c>
      <c r="F179" s="124">
        <f t="shared" si="45"/>
        <v>6628.2071919337186</v>
      </c>
      <c r="G179" s="124">
        <f t="shared" si="46"/>
        <v>36660.613978585403</v>
      </c>
      <c r="H179" s="124">
        <f t="shared" si="47"/>
        <v>2797.6789619883084</v>
      </c>
      <c r="I179" s="125">
        <f t="shared" si="48"/>
        <v>15473.962338757334</v>
      </c>
      <c r="J179" s="124">
        <f t="shared" si="49"/>
        <v>2366.3749314923693</v>
      </c>
      <c r="K179" s="125">
        <f t="shared" si="50"/>
        <v>13088.419746084295</v>
      </c>
      <c r="L179" s="126">
        <f t="shared" si="41"/>
        <v>49749.033724669702</v>
      </c>
      <c r="M179" s="126">
        <f t="shared" si="51"/>
        <v>157545.03372466972</v>
      </c>
      <c r="N179" s="126">
        <f t="shared" si="52"/>
        <v>28484.00537419449</v>
      </c>
      <c r="O179" s="127">
        <f t="shared" si="42"/>
        <v>0.93278750950531908</v>
      </c>
      <c r="P179" s="128">
        <v>10620.902111610434</v>
      </c>
      <c r="Q179" s="127">
        <f t="shared" si="43"/>
        <v>1.6147733378580921E-2</v>
      </c>
      <c r="R179" s="127">
        <f t="shared" si="44"/>
        <v>2.7354569707652137E-2</v>
      </c>
      <c r="S179" s="129">
        <v>5531</v>
      </c>
      <c r="T179" s="1">
        <v>106083</v>
      </c>
      <c r="U179" s="1">
        <v>18970.493562231761</v>
      </c>
      <c r="X179" s="12"/>
      <c r="Y179" s="12"/>
    </row>
    <row r="180" spans="1:25">
      <c r="A180" s="122">
        <v>3438</v>
      </c>
      <c r="B180" s="122" t="s">
        <v>197</v>
      </c>
      <c r="C180" s="1">
        <v>75960</v>
      </c>
      <c r="D180" s="122">
        <f t="shared" si="39"/>
        <v>24791.122715404701</v>
      </c>
      <c r="E180" s="123">
        <f t="shared" si="40"/>
        <v>0.81185385663820331</v>
      </c>
      <c r="F180" s="124">
        <f t="shared" si="45"/>
        <v>3447.187513151935</v>
      </c>
      <c r="G180" s="124">
        <f t="shared" si="46"/>
        <v>10562.182540297528</v>
      </c>
      <c r="H180" s="124">
        <f t="shared" si="47"/>
        <v>942.08414936560155</v>
      </c>
      <c r="I180" s="125">
        <f t="shared" si="48"/>
        <v>2886.5458336562028</v>
      </c>
      <c r="J180" s="124">
        <f t="shared" si="49"/>
        <v>510.78011886966266</v>
      </c>
      <c r="K180" s="125">
        <f t="shared" si="50"/>
        <v>1565.0302842166464</v>
      </c>
      <c r="L180" s="126">
        <f t="shared" si="41"/>
        <v>12127.212824514174</v>
      </c>
      <c r="M180" s="126">
        <f t="shared" si="51"/>
        <v>88087.212824514179</v>
      </c>
      <c r="N180" s="126">
        <f t="shared" si="52"/>
        <v>28749.0903474263</v>
      </c>
      <c r="O180" s="127">
        <f t="shared" si="42"/>
        <v>0.94146844986956291</v>
      </c>
      <c r="P180" s="128">
        <v>3713.3047767084245</v>
      </c>
      <c r="Q180" s="127">
        <f t="shared" si="43"/>
        <v>6.3671880469942446E-2</v>
      </c>
      <c r="R180" s="127">
        <f t="shared" si="44"/>
        <v>6.367188046994246E-2</v>
      </c>
      <c r="S180" s="129">
        <v>3064</v>
      </c>
      <c r="T180" s="1">
        <v>71413</v>
      </c>
      <c r="U180" s="1">
        <v>23307.114882506528</v>
      </c>
      <c r="X180" s="12"/>
      <c r="Y180" s="12"/>
    </row>
    <row r="181" spans="1:25">
      <c r="A181" s="122">
        <v>3439</v>
      </c>
      <c r="B181" s="122" t="s">
        <v>198</v>
      </c>
      <c r="C181" s="1">
        <v>107436</v>
      </c>
      <c r="D181" s="122">
        <f t="shared" si="39"/>
        <v>24500.798175598633</v>
      </c>
      <c r="E181" s="123">
        <f t="shared" si="40"/>
        <v>0.80234637688329058</v>
      </c>
      <c r="F181" s="124">
        <f t="shared" si="45"/>
        <v>3621.3822370355761</v>
      </c>
      <c r="G181" s="124">
        <f t="shared" si="46"/>
        <v>15879.761109401001</v>
      </c>
      <c r="H181" s="124">
        <f t="shared" si="47"/>
        <v>1043.6977382977254</v>
      </c>
      <c r="I181" s="125">
        <f t="shared" si="48"/>
        <v>4576.6145824355262</v>
      </c>
      <c r="J181" s="124">
        <f t="shared" si="49"/>
        <v>612.3937078017866</v>
      </c>
      <c r="K181" s="125">
        <f t="shared" si="50"/>
        <v>2685.3464087108341</v>
      </c>
      <c r="L181" s="126">
        <f t="shared" si="41"/>
        <v>18565.107518111836</v>
      </c>
      <c r="M181" s="126">
        <f t="shared" si="51"/>
        <v>126001.10751811184</v>
      </c>
      <c r="N181" s="126">
        <f t="shared" si="52"/>
        <v>28734.574120435995</v>
      </c>
      <c r="O181" s="127">
        <f t="shared" si="42"/>
        <v>0.94099307588181724</v>
      </c>
      <c r="P181" s="128">
        <v>3637.5611931679032</v>
      </c>
      <c r="Q181" s="127">
        <f t="shared" si="43"/>
        <v>6.9696124895455819E-2</v>
      </c>
      <c r="R181" s="127">
        <f t="shared" si="44"/>
        <v>7.5306845732991873E-2</v>
      </c>
      <c r="S181" s="129">
        <v>4385</v>
      </c>
      <c r="T181" s="1">
        <v>100436</v>
      </c>
      <c r="U181" s="1">
        <v>22784.936479128857</v>
      </c>
      <c r="X181" s="12"/>
      <c r="Y181" s="12"/>
    </row>
    <row r="182" spans="1:25">
      <c r="A182" s="122">
        <v>3440</v>
      </c>
      <c r="B182" s="122" t="s">
        <v>199</v>
      </c>
      <c r="C182" s="1">
        <v>138631</v>
      </c>
      <c r="D182" s="122">
        <f t="shared" si="39"/>
        <v>27278.827233372689</v>
      </c>
      <c r="E182" s="123">
        <f t="shared" si="40"/>
        <v>0.893320619167422</v>
      </c>
      <c r="F182" s="124">
        <f t="shared" si="45"/>
        <v>1954.5648023711422</v>
      </c>
      <c r="G182" s="124">
        <f t="shared" si="46"/>
        <v>9933.098325650144</v>
      </c>
      <c r="H182" s="124">
        <f t="shared" si="47"/>
        <v>71.387568076805834</v>
      </c>
      <c r="I182" s="125">
        <f t="shared" si="48"/>
        <v>362.79162096632729</v>
      </c>
      <c r="J182" s="124">
        <f t="shared" si="49"/>
        <v>-359.91646241913304</v>
      </c>
      <c r="K182" s="125">
        <f t="shared" si="50"/>
        <v>-1829.0954620140342</v>
      </c>
      <c r="L182" s="126">
        <f t="shared" si="41"/>
        <v>8104.0028636361094</v>
      </c>
      <c r="M182" s="126">
        <f t="shared" si="51"/>
        <v>146735.00286363612</v>
      </c>
      <c r="N182" s="126">
        <f t="shared" si="52"/>
        <v>28873.4755733247</v>
      </c>
      <c r="O182" s="127">
        <f t="shared" si="42"/>
        <v>0.94554178799602384</v>
      </c>
      <c r="P182" s="128">
        <v>1082.5560624126028</v>
      </c>
      <c r="Q182" s="127">
        <f t="shared" si="43"/>
        <v>9.348551416244015E-2</v>
      </c>
      <c r="R182" s="127">
        <f t="shared" si="44"/>
        <v>9.585236592469662E-2</v>
      </c>
      <c r="S182" s="129">
        <v>5082</v>
      </c>
      <c r="T182" s="1">
        <v>126779</v>
      </c>
      <c r="U182" s="1">
        <v>24892.794031022971</v>
      </c>
      <c r="X182" s="12"/>
      <c r="Y182" s="12"/>
    </row>
    <row r="183" spans="1:25">
      <c r="A183" s="122">
        <v>3441</v>
      </c>
      <c r="B183" s="122" t="s">
        <v>200</v>
      </c>
      <c r="C183" s="1">
        <v>148033</v>
      </c>
      <c r="D183" s="122">
        <f t="shared" si="39"/>
        <v>24351.538081921368</v>
      </c>
      <c r="E183" s="123">
        <f t="shared" si="40"/>
        <v>0.79745844243654729</v>
      </c>
      <c r="F183" s="124">
        <f t="shared" si="45"/>
        <v>3710.9382932419348</v>
      </c>
      <c r="G183" s="124">
        <f t="shared" si="46"/>
        <v>22558.793884617724</v>
      </c>
      <c r="H183" s="124">
        <f t="shared" si="47"/>
        <v>1095.9387710847682</v>
      </c>
      <c r="I183" s="125">
        <f t="shared" si="48"/>
        <v>6662.2117894243056</v>
      </c>
      <c r="J183" s="124">
        <f t="shared" si="49"/>
        <v>664.63474058882935</v>
      </c>
      <c r="K183" s="125">
        <f t="shared" si="50"/>
        <v>4040.3145880394936</v>
      </c>
      <c r="L183" s="126">
        <f t="shared" si="41"/>
        <v>26599.108472657219</v>
      </c>
      <c r="M183" s="126">
        <f t="shared" si="51"/>
        <v>174632.10847265722</v>
      </c>
      <c r="N183" s="126">
        <f t="shared" si="52"/>
        <v>28727.111115752134</v>
      </c>
      <c r="O183" s="127">
        <f t="shared" si="42"/>
        <v>0.94074867915948013</v>
      </c>
      <c r="P183" s="128">
        <v>5507.013213972099</v>
      </c>
      <c r="Q183" s="127">
        <f t="shared" si="43"/>
        <v>5.2095548780054443E-2</v>
      </c>
      <c r="R183" s="127">
        <f t="shared" si="44"/>
        <v>4.2403600970927442E-2</v>
      </c>
      <c r="S183" s="129">
        <v>6079</v>
      </c>
      <c r="T183" s="1">
        <v>140703</v>
      </c>
      <c r="U183" s="1">
        <v>23360.949692844097</v>
      </c>
      <c r="X183" s="12"/>
      <c r="Y183" s="12"/>
    </row>
    <row r="184" spans="1:25">
      <c r="A184" s="122">
        <v>3442</v>
      </c>
      <c r="B184" s="122" t="s">
        <v>201</v>
      </c>
      <c r="C184" s="1">
        <v>357791</v>
      </c>
      <c r="D184" s="122">
        <f t="shared" si="39"/>
        <v>24131.04471572132</v>
      </c>
      <c r="E184" s="123">
        <f t="shared" si="40"/>
        <v>0.79023777753291968</v>
      </c>
      <c r="F184" s="124">
        <f t="shared" si="45"/>
        <v>3843.2343129619635</v>
      </c>
      <c r="G184" s="124">
        <f t="shared" si="46"/>
        <v>56983.635158287034</v>
      </c>
      <c r="H184" s="124">
        <f t="shared" si="47"/>
        <v>1173.1114492547849</v>
      </c>
      <c r="I184" s="125">
        <f t="shared" si="48"/>
        <v>17393.723458100696</v>
      </c>
      <c r="J184" s="124">
        <f t="shared" si="49"/>
        <v>741.8074187588461</v>
      </c>
      <c r="K184" s="125">
        <f t="shared" si="50"/>
        <v>10998.778597937411</v>
      </c>
      <c r="L184" s="126">
        <f t="shared" si="41"/>
        <v>67982.413756224443</v>
      </c>
      <c r="M184" s="126">
        <f t="shared" si="51"/>
        <v>425773.41375622444</v>
      </c>
      <c r="N184" s="126">
        <f t="shared" si="52"/>
        <v>28716.086447442129</v>
      </c>
      <c r="O184" s="127">
        <f t="shared" si="42"/>
        <v>0.94038764591429869</v>
      </c>
      <c r="P184" s="128">
        <v>12634.44336627148</v>
      </c>
      <c r="Q184" s="127">
        <f t="shared" si="43"/>
        <v>5.5461813032832825E-2</v>
      </c>
      <c r="R184" s="127">
        <f t="shared" si="44"/>
        <v>5.859395842795289E-2</v>
      </c>
      <c r="S184" s="129">
        <v>14827</v>
      </c>
      <c r="T184" s="1">
        <v>338990</v>
      </c>
      <c r="U184" s="1">
        <v>22795.37354582745</v>
      </c>
      <c r="X184" s="12"/>
      <c r="Y184" s="12"/>
    </row>
    <row r="185" spans="1:25">
      <c r="A185" s="122">
        <v>3443</v>
      </c>
      <c r="B185" s="122" t="s">
        <v>202</v>
      </c>
      <c r="C185" s="1">
        <v>297574</v>
      </c>
      <c r="D185" s="122">
        <f t="shared" si="39"/>
        <v>21925.582080754495</v>
      </c>
      <c r="E185" s="123">
        <f t="shared" si="40"/>
        <v>0.71801380581433827</v>
      </c>
      <c r="F185" s="124">
        <f t="shared" si="45"/>
        <v>5166.5118939420581</v>
      </c>
      <c r="G185" s="124">
        <f t="shared" si="46"/>
        <v>70119.899424581614</v>
      </c>
      <c r="H185" s="124">
        <f t="shared" si="47"/>
        <v>1945.0233714931735</v>
      </c>
      <c r="I185" s="125">
        <f t="shared" si="48"/>
        <v>26397.857197905352</v>
      </c>
      <c r="J185" s="124">
        <f t="shared" si="49"/>
        <v>1513.7193409972347</v>
      </c>
      <c r="K185" s="125">
        <f t="shared" si="50"/>
        <v>20544.19889601447</v>
      </c>
      <c r="L185" s="126">
        <f t="shared" si="41"/>
        <v>90664.09832059608</v>
      </c>
      <c r="M185" s="126">
        <f t="shared" si="51"/>
        <v>388238.09832059609</v>
      </c>
      <c r="N185" s="126">
        <f t="shared" si="52"/>
        <v>28605.813315693787</v>
      </c>
      <c r="O185" s="127">
        <f t="shared" si="42"/>
        <v>0.93677644732836962</v>
      </c>
      <c r="P185" s="128">
        <v>18568.263651921225</v>
      </c>
      <c r="Q185" s="127">
        <f t="shared" si="43"/>
        <v>2.5844861881500428E-2</v>
      </c>
      <c r="R185" s="127">
        <f t="shared" si="44"/>
        <v>1.7303713237777452E-2</v>
      </c>
      <c r="S185" s="129">
        <v>13572</v>
      </c>
      <c r="T185" s="1">
        <v>290077</v>
      </c>
      <c r="U185" s="1">
        <v>21552.641355226984</v>
      </c>
      <c r="X185" s="12"/>
      <c r="Y185" s="12"/>
    </row>
    <row r="186" spans="1:25">
      <c r="A186" s="122">
        <v>3446</v>
      </c>
      <c r="B186" s="122" t="s">
        <v>203</v>
      </c>
      <c r="C186" s="1">
        <v>341484</v>
      </c>
      <c r="D186" s="122">
        <f t="shared" si="39"/>
        <v>25048.33859018558</v>
      </c>
      <c r="E186" s="123">
        <f t="shared" si="40"/>
        <v>0.8202771016169258</v>
      </c>
      <c r="F186" s="124">
        <f t="shared" si="45"/>
        <v>3292.8579882834078</v>
      </c>
      <c r="G186" s="124">
        <f t="shared" si="46"/>
        <v>44891.532954267699</v>
      </c>
      <c r="H186" s="124">
        <f t="shared" si="47"/>
        <v>852.05859319229398</v>
      </c>
      <c r="I186" s="125">
        <f t="shared" si="48"/>
        <v>11616.114800990545</v>
      </c>
      <c r="J186" s="124">
        <f t="shared" si="49"/>
        <v>420.75456269635509</v>
      </c>
      <c r="K186" s="125">
        <f t="shared" si="50"/>
        <v>5736.1469532394094</v>
      </c>
      <c r="L186" s="126">
        <f t="shared" si="41"/>
        <v>50627.67990750711</v>
      </c>
      <c r="M186" s="126">
        <f t="shared" si="51"/>
        <v>392111.67990750709</v>
      </c>
      <c r="N186" s="126">
        <f t="shared" si="52"/>
        <v>28761.95114116534</v>
      </c>
      <c r="O186" s="127">
        <f t="shared" si="42"/>
        <v>0.94188961211849886</v>
      </c>
      <c r="P186" s="128">
        <v>9255.1284826585834</v>
      </c>
      <c r="Q186" s="127">
        <f t="shared" si="43"/>
        <v>4.9251048532055121E-2</v>
      </c>
      <c r="R186" s="127">
        <f t="shared" si="44"/>
        <v>4.755783918211709E-2</v>
      </c>
      <c r="S186" s="129">
        <v>13633</v>
      </c>
      <c r="T186" s="1">
        <v>325455</v>
      </c>
      <c r="U186" s="1">
        <v>23911.174785100287</v>
      </c>
      <c r="X186" s="12"/>
      <c r="Y186" s="12"/>
    </row>
    <row r="187" spans="1:25">
      <c r="A187" s="122">
        <v>3447</v>
      </c>
      <c r="B187" s="122" t="s">
        <v>204</v>
      </c>
      <c r="C187" s="1">
        <v>111954</v>
      </c>
      <c r="D187" s="122">
        <f t="shared" si="39"/>
        <v>20226.558265582658</v>
      </c>
      <c r="E187" s="123">
        <f t="shared" si="40"/>
        <v>0.6623745734688703</v>
      </c>
      <c r="F187" s="124">
        <f t="shared" si="45"/>
        <v>6185.9261830451605</v>
      </c>
      <c r="G187" s="124">
        <f t="shared" si="46"/>
        <v>34239.101423154963</v>
      </c>
      <c r="H187" s="124">
        <f t="shared" si="47"/>
        <v>2539.6817068033165</v>
      </c>
      <c r="I187" s="125">
        <f t="shared" si="48"/>
        <v>14057.138247156357</v>
      </c>
      <c r="J187" s="124">
        <f t="shared" si="49"/>
        <v>2108.3776763073774</v>
      </c>
      <c r="K187" s="125">
        <f t="shared" si="50"/>
        <v>11669.870438361333</v>
      </c>
      <c r="L187" s="126">
        <f t="shared" si="41"/>
        <v>45908.9718615163</v>
      </c>
      <c r="M187" s="126">
        <f t="shared" si="51"/>
        <v>157862.9718615163</v>
      </c>
      <c r="N187" s="126">
        <f t="shared" si="52"/>
        <v>28520.862124935196</v>
      </c>
      <c r="O187" s="127">
        <f t="shared" si="42"/>
        <v>0.93399448571109622</v>
      </c>
      <c r="P187" s="128">
        <v>9285.5416087079357</v>
      </c>
      <c r="Q187" s="127">
        <f t="shared" si="43"/>
        <v>5.2505899275164754E-2</v>
      </c>
      <c r="R187" s="127">
        <f t="shared" si="44"/>
        <v>6.0872703171841798E-2</v>
      </c>
      <c r="S187" s="129">
        <v>5535</v>
      </c>
      <c r="T187" s="1">
        <v>106369</v>
      </c>
      <c r="U187" s="1">
        <v>19065.961641871305</v>
      </c>
      <c r="X187" s="12"/>
      <c r="Y187" s="12"/>
    </row>
    <row r="188" spans="1:25">
      <c r="A188" s="122">
        <v>3448</v>
      </c>
      <c r="B188" s="122" t="s">
        <v>205</v>
      </c>
      <c r="C188" s="1">
        <v>138260</v>
      </c>
      <c r="D188" s="122">
        <f t="shared" si="39"/>
        <v>21021.742435760985</v>
      </c>
      <c r="E188" s="123">
        <f t="shared" si="40"/>
        <v>0.68841507767305377</v>
      </c>
      <c r="F188" s="124">
        <f t="shared" si="45"/>
        <v>5708.8156809381644</v>
      </c>
      <c r="G188" s="124">
        <f t="shared" si="46"/>
        <v>37546.880733530306</v>
      </c>
      <c r="H188" s="124">
        <f t="shared" si="47"/>
        <v>2261.3672472409021</v>
      </c>
      <c r="I188" s="125">
        <f t="shared" si="48"/>
        <v>14873.012385103413</v>
      </c>
      <c r="J188" s="124">
        <f t="shared" si="49"/>
        <v>1830.0632167449633</v>
      </c>
      <c r="K188" s="125">
        <f t="shared" si="50"/>
        <v>12036.325776531623</v>
      </c>
      <c r="L188" s="126">
        <f t="shared" si="41"/>
        <v>49583.206510061929</v>
      </c>
      <c r="M188" s="126">
        <f t="shared" si="51"/>
        <v>187843.20651006192</v>
      </c>
      <c r="N188" s="126">
        <f t="shared" si="52"/>
        <v>28560.621333444109</v>
      </c>
      <c r="O188" s="127">
        <f t="shared" si="42"/>
        <v>0.93529651092130528</v>
      </c>
      <c r="P188" s="128">
        <v>12544.605602614662</v>
      </c>
      <c r="Q188" s="127">
        <f t="shared" si="43"/>
        <v>4.1294802563697025E-2</v>
      </c>
      <c r="R188" s="127">
        <f t="shared" si="44"/>
        <v>4.1928097258885515E-2</v>
      </c>
      <c r="S188" s="129">
        <v>6577</v>
      </c>
      <c r="T188" s="1">
        <v>132777</v>
      </c>
      <c r="U188" s="1">
        <v>20175.809147545966</v>
      </c>
      <c r="X188" s="12"/>
      <c r="Y188" s="12"/>
    </row>
    <row r="189" spans="1:25">
      <c r="A189" s="122">
        <v>3449</v>
      </c>
      <c r="B189" s="122" t="s">
        <v>206</v>
      </c>
      <c r="C189" s="1">
        <v>61955</v>
      </c>
      <c r="D189" s="122">
        <f t="shared" si="39"/>
        <v>21445.136725510558</v>
      </c>
      <c r="E189" s="123">
        <f t="shared" si="40"/>
        <v>0.70228029430554595</v>
      </c>
      <c r="F189" s="124">
        <f t="shared" si="45"/>
        <v>5454.7791070884205</v>
      </c>
      <c r="G189" s="124">
        <f t="shared" si="46"/>
        <v>15758.856840378447</v>
      </c>
      <c r="H189" s="124">
        <f t="shared" si="47"/>
        <v>2113.1792458285518</v>
      </c>
      <c r="I189" s="125">
        <f t="shared" si="48"/>
        <v>6104.9748411986857</v>
      </c>
      <c r="J189" s="124">
        <f t="shared" si="49"/>
        <v>1681.8752153326129</v>
      </c>
      <c r="K189" s="125">
        <f t="shared" si="50"/>
        <v>4858.9374970959179</v>
      </c>
      <c r="L189" s="126">
        <f t="shared" si="41"/>
        <v>20617.794337474363</v>
      </c>
      <c r="M189" s="126">
        <f t="shared" si="51"/>
        <v>82572.794337474363</v>
      </c>
      <c r="N189" s="126">
        <f t="shared" si="52"/>
        <v>28581.791047931587</v>
      </c>
      <c r="O189" s="127">
        <f t="shared" si="42"/>
        <v>0.93598977175292986</v>
      </c>
      <c r="P189" s="128">
        <v>3669.2392786914643</v>
      </c>
      <c r="Q189" s="127">
        <f t="shared" si="43"/>
        <v>-6.3657110039747916E-2</v>
      </c>
      <c r="R189" s="127">
        <f t="shared" si="44"/>
        <v>-5.8795516633931344E-2</v>
      </c>
      <c r="S189" s="129">
        <v>2889</v>
      </c>
      <c r="T189" s="1">
        <v>66167</v>
      </c>
      <c r="U189" s="1">
        <v>22784.779614325067</v>
      </c>
      <c r="X189" s="12"/>
      <c r="Y189" s="12"/>
    </row>
    <row r="190" spans="1:25">
      <c r="A190" s="122">
        <v>3450</v>
      </c>
      <c r="B190" s="122" t="s">
        <v>207</v>
      </c>
      <c r="C190" s="1">
        <v>27203</v>
      </c>
      <c r="D190" s="122">
        <f t="shared" si="39"/>
        <v>21658.43949044586</v>
      </c>
      <c r="E190" s="123">
        <f t="shared" si="40"/>
        <v>0.70926548308994541</v>
      </c>
      <c r="F190" s="124">
        <f t="shared" si="45"/>
        <v>5326.7974481272395</v>
      </c>
      <c r="G190" s="124">
        <f t="shared" si="46"/>
        <v>6690.4575948478132</v>
      </c>
      <c r="H190" s="124">
        <f t="shared" si="47"/>
        <v>2038.5232781011957</v>
      </c>
      <c r="I190" s="125">
        <f t="shared" si="48"/>
        <v>2560.3852372951019</v>
      </c>
      <c r="J190" s="124">
        <f t="shared" si="49"/>
        <v>1607.2192476052569</v>
      </c>
      <c r="K190" s="125">
        <f t="shared" si="50"/>
        <v>2018.6673749922027</v>
      </c>
      <c r="L190" s="126">
        <f t="shared" si="41"/>
        <v>8709.1249698400152</v>
      </c>
      <c r="M190" s="126">
        <f t="shared" si="51"/>
        <v>35912.124969840013</v>
      </c>
      <c r="N190" s="126">
        <f t="shared" si="52"/>
        <v>28592.456186178351</v>
      </c>
      <c r="O190" s="127">
        <f t="shared" si="42"/>
        <v>0.93633903119214978</v>
      </c>
      <c r="P190" s="128">
        <v>1614.2520886246057</v>
      </c>
      <c r="Q190" s="127">
        <f t="shared" si="43"/>
        <v>6.1704784950433224E-2</v>
      </c>
      <c r="R190" s="127">
        <f t="shared" si="44"/>
        <v>6.2550091307877892E-2</v>
      </c>
      <c r="S190" s="129">
        <v>1256</v>
      </c>
      <c r="T190" s="1">
        <v>25622</v>
      </c>
      <c r="U190" s="1">
        <v>20383.452665075576</v>
      </c>
      <c r="X190" s="12"/>
      <c r="Y190" s="12"/>
    </row>
    <row r="191" spans="1:25">
      <c r="A191" s="122">
        <v>3451</v>
      </c>
      <c r="B191" s="122" t="s">
        <v>208</v>
      </c>
      <c r="C191" s="1">
        <v>161107</v>
      </c>
      <c r="D191" s="122">
        <f t="shared" si="39"/>
        <v>25355.209316965691</v>
      </c>
      <c r="E191" s="123">
        <f t="shared" si="40"/>
        <v>0.83032643201175282</v>
      </c>
      <c r="F191" s="124">
        <f t="shared" si="45"/>
        <v>3108.7355522153412</v>
      </c>
      <c r="G191" s="124">
        <f t="shared" si="46"/>
        <v>19752.905698776278</v>
      </c>
      <c r="H191" s="124">
        <f t="shared" si="47"/>
        <v>744.65383881925516</v>
      </c>
      <c r="I191" s="125">
        <f t="shared" si="48"/>
        <v>4731.5304918575475</v>
      </c>
      <c r="J191" s="124">
        <f t="shared" si="49"/>
        <v>313.34980832331627</v>
      </c>
      <c r="K191" s="125">
        <f t="shared" si="50"/>
        <v>1991.0246820863515</v>
      </c>
      <c r="L191" s="126">
        <f t="shared" si="41"/>
        <v>21743.930380862628</v>
      </c>
      <c r="M191" s="126">
        <f t="shared" si="51"/>
        <v>182850.93038086261</v>
      </c>
      <c r="N191" s="126">
        <f t="shared" si="52"/>
        <v>28777.294677504346</v>
      </c>
      <c r="O191" s="127">
        <f t="shared" si="42"/>
        <v>0.94239207863824026</v>
      </c>
      <c r="P191" s="128">
        <v>5206.1661394273251</v>
      </c>
      <c r="Q191" s="127">
        <f t="shared" si="43"/>
        <v>3.3790850931398025E-2</v>
      </c>
      <c r="R191" s="127">
        <f t="shared" si="44"/>
        <v>3.4767046258056496E-2</v>
      </c>
      <c r="S191" s="129">
        <v>6354</v>
      </c>
      <c r="T191" s="1">
        <v>155841</v>
      </c>
      <c r="U191" s="1">
        <v>24503.301886792455</v>
      </c>
      <c r="X191" s="12"/>
      <c r="Y191" s="12"/>
    </row>
    <row r="192" spans="1:25">
      <c r="A192" s="122">
        <v>3452</v>
      </c>
      <c r="B192" s="122" t="s">
        <v>209</v>
      </c>
      <c r="C192" s="1">
        <v>60335</v>
      </c>
      <c r="D192" s="122">
        <f t="shared" si="39"/>
        <v>28581.241117953577</v>
      </c>
      <c r="E192" s="123">
        <f t="shared" si="40"/>
        <v>0.93597176277533578</v>
      </c>
      <c r="F192" s="124">
        <f t="shared" si="45"/>
        <v>1173.1164716226092</v>
      </c>
      <c r="G192" s="124">
        <f t="shared" si="46"/>
        <v>2476.448871595328</v>
      </c>
      <c r="H192" s="124">
        <f t="shared" si="47"/>
        <v>0</v>
      </c>
      <c r="I192" s="125">
        <f t="shared" si="48"/>
        <v>0</v>
      </c>
      <c r="J192" s="124">
        <f t="shared" si="49"/>
        <v>-431.30403049593889</v>
      </c>
      <c r="K192" s="125">
        <f t="shared" si="50"/>
        <v>-910.4828083769271</v>
      </c>
      <c r="L192" s="126">
        <f t="shared" si="41"/>
        <v>1565.9660632184009</v>
      </c>
      <c r="M192" s="126">
        <f t="shared" si="51"/>
        <v>61900.966063218402</v>
      </c>
      <c r="N192" s="126">
        <f t="shared" si="52"/>
        <v>29323.053559080246</v>
      </c>
      <c r="O192" s="127">
        <f t="shared" si="42"/>
        <v>0.96026446214778693</v>
      </c>
      <c r="P192" s="128">
        <v>-33.738268645942298</v>
      </c>
      <c r="Q192" s="127">
        <f t="shared" si="43"/>
        <v>7.3003734661212877E-2</v>
      </c>
      <c r="R192" s="127">
        <f t="shared" si="44"/>
        <v>7.7578359773458755E-2</v>
      </c>
      <c r="S192" s="129">
        <v>2111</v>
      </c>
      <c r="T192" s="1">
        <v>56230</v>
      </c>
      <c r="U192" s="1">
        <v>26523.584905660377</v>
      </c>
      <c r="X192" s="12"/>
      <c r="Y192" s="12"/>
    </row>
    <row r="193" spans="1:27">
      <c r="A193" s="122">
        <v>3453</v>
      </c>
      <c r="B193" s="122" t="s">
        <v>210</v>
      </c>
      <c r="C193" s="1">
        <v>91706</v>
      </c>
      <c r="D193" s="122">
        <f t="shared" si="39"/>
        <v>28199.876998769989</v>
      </c>
      <c r="E193" s="123">
        <f t="shared" si="40"/>
        <v>0.923482940284443</v>
      </c>
      <c r="F193" s="124">
        <f t="shared" si="45"/>
        <v>1401.9349431327623</v>
      </c>
      <c r="G193" s="124">
        <f t="shared" si="46"/>
        <v>4559.0924350677433</v>
      </c>
      <c r="H193" s="124">
        <f t="shared" si="47"/>
        <v>0</v>
      </c>
      <c r="I193" s="125">
        <f t="shared" si="48"/>
        <v>0</v>
      </c>
      <c r="J193" s="124">
        <f t="shared" si="49"/>
        <v>-431.30403049593889</v>
      </c>
      <c r="K193" s="125">
        <f t="shared" si="50"/>
        <v>-1402.6007071727934</v>
      </c>
      <c r="L193" s="126">
        <f t="shared" si="41"/>
        <v>3156.4917278949497</v>
      </c>
      <c r="M193" s="126">
        <f t="shared" si="51"/>
        <v>94862.491727894943</v>
      </c>
      <c r="N193" s="126">
        <f t="shared" si="52"/>
        <v>29170.507911406807</v>
      </c>
      <c r="O193" s="127">
        <f t="shared" si="42"/>
        <v>0.95526893315142969</v>
      </c>
      <c r="P193" s="128">
        <v>454.38292295755537</v>
      </c>
      <c r="Q193" s="127">
        <f t="shared" si="43"/>
        <v>2.8890060697176066E-2</v>
      </c>
      <c r="R193" s="127">
        <f t="shared" si="44"/>
        <v>2.3827870976648766E-2</v>
      </c>
      <c r="S193" s="129">
        <v>3252</v>
      </c>
      <c r="T193" s="1">
        <v>89131</v>
      </c>
      <c r="U193" s="1">
        <v>27543.572311495675</v>
      </c>
      <c r="X193" s="12"/>
      <c r="Y193" s="12"/>
    </row>
    <row r="194" spans="1:27">
      <c r="A194" s="122">
        <v>3454</v>
      </c>
      <c r="B194" s="122" t="s">
        <v>211</v>
      </c>
      <c r="C194" s="1">
        <v>40990</v>
      </c>
      <c r="D194" s="122">
        <f t="shared" si="39"/>
        <v>25828.607435412727</v>
      </c>
      <c r="E194" s="123">
        <f t="shared" si="40"/>
        <v>0.8458291622671954</v>
      </c>
      <c r="F194" s="124">
        <f t="shared" si="45"/>
        <v>2824.6966811471198</v>
      </c>
      <c r="G194" s="124">
        <f t="shared" si="46"/>
        <v>4482.7936329804788</v>
      </c>
      <c r="H194" s="124">
        <f t="shared" si="47"/>
        <v>578.9644973627926</v>
      </c>
      <c r="I194" s="125">
        <f t="shared" si="48"/>
        <v>918.81665731475186</v>
      </c>
      <c r="J194" s="124">
        <f t="shared" si="49"/>
        <v>147.66046686685371</v>
      </c>
      <c r="K194" s="125">
        <f t="shared" si="50"/>
        <v>234.33716091769682</v>
      </c>
      <c r="L194" s="126">
        <f t="shared" si="41"/>
        <v>4717.1307938981754</v>
      </c>
      <c r="M194" s="126">
        <f t="shared" si="51"/>
        <v>45707.130793898177</v>
      </c>
      <c r="N194" s="126">
        <f t="shared" si="52"/>
        <v>28800.964583426699</v>
      </c>
      <c r="O194" s="127">
        <f t="shared" si="42"/>
        <v>0.94316721515101243</v>
      </c>
      <c r="P194" s="128">
        <v>967.60797344526281</v>
      </c>
      <c r="Q194" s="127">
        <f t="shared" si="43"/>
        <v>5.0756442635411817E-3</v>
      </c>
      <c r="R194" s="127">
        <f t="shared" si="44"/>
        <v>-3.7908075447067998E-3</v>
      </c>
      <c r="S194" s="129">
        <v>1587</v>
      </c>
      <c r="T194" s="1">
        <v>40783</v>
      </c>
      <c r="U194" s="1">
        <v>25926.891290527652</v>
      </c>
      <c r="X194" s="12"/>
      <c r="Y194" s="12"/>
    </row>
    <row r="195" spans="1:27" ht="32.1" customHeight="1">
      <c r="A195" s="122">
        <v>3801</v>
      </c>
      <c r="B195" s="122" t="s">
        <v>212</v>
      </c>
      <c r="C195" s="1">
        <v>659454</v>
      </c>
      <c r="D195" s="122">
        <f t="shared" si="39"/>
        <v>23978.401570794853</v>
      </c>
      <c r="E195" s="123">
        <f t="shared" si="40"/>
        <v>0.78523905571944841</v>
      </c>
      <c r="F195" s="124">
        <f t="shared" si="45"/>
        <v>3934.8201999178436</v>
      </c>
      <c r="G195" s="124">
        <f t="shared" si="46"/>
        <v>108215.42513814053</v>
      </c>
      <c r="H195" s="124">
        <f t="shared" si="47"/>
        <v>1226.5365499790485</v>
      </c>
      <c r="I195" s="125">
        <f t="shared" si="48"/>
        <v>33732.208197523789</v>
      </c>
      <c r="J195" s="124">
        <f t="shared" si="49"/>
        <v>795.23251948310963</v>
      </c>
      <c r="K195" s="125">
        <f t="shared" si="50"/>
        <v>21870.484750824482</v>
      </c>
      <c r="L195" s="126">
        <f t="shared" si="41"/>
        <v>130085.90988896502</v>
      </c>
      <c r="M195" s="126">
        <f t="shared" si="51"/>
        <v>789539.90988896508</v>
      </c>
      <c r="N195" s="126">
        <f t="shared" si="52"/>
        <v>28708.454290195808</v>
      </c>
      <c r="O195" s="127">
        <f t="shared" si="42"/>
        <v>0.94013770982362521</v>
      </c>
      <c r="P195" s="128">
        <v>26883.637294071494</v>
      </c>
      <c r="Q195" s="130">
        <f t="shared" si="43"/>
        <v>6.5071612690660308E-2</v>
      </c>
      <c r="R195" s="130">
        <f t="shared" si="44"/>
        <v>6.5381429173153358E-2</v>
      </c>
      <c r="S195" s="129">
        <v>27502</v>
      </c>
      <c r="T195" s="1">
        <v>619164</v>
      </c>
      <c r="U195" s="1">
        <v>22506.870229007636</v>
      </c>
      <c r="V195" s="1"/>
      <c r="W195" s="59"/>
      <c r="X195" s="13"/>
      <c r="Y195" s="61"/>
      <c r="AA195" s="59"/>
    </row>
    <row r="196" spans="1:27">
      <c r="A196" s="122">
        <v>3802</v>
      </c>
      <c r="B196" s="122" t="s">
        <v>213</v>
      </c>
      <c r="C196" s="1">
        <v>688958</v>
      </c>
      <c r="D196" s="122">
        <f t="shared" si="39"/>
        <v>26827.537868463063</v>
      </c>
      <c r="E196" s="123">
        <f t="shared" si="40"/>
        <v>0.87854190117358044</v>
      </c>
      <c r="F196" s="124">
        <f t="shared" si="45"/>
        <v>2225.3384213169179</v>
      </c>
      <c r="G196" s="124">
        <f t="shared" si="46"/>
        <v>57148.915997839773</v>
      </c>
      <c r="H196" s="124">
        <f t="shared" si="47"/>
        <v>229.33884579517488</v>
      </c>
      <c r="I196" s="125">
        <f t="shared" si="48"/>
        <v>5889.6508988658861</v>
      </c>
      <c r="J196" s="124">
        <f t="shared" si="49"/>
        <v>-201.96518470076401</v>
      </c>
      <c r="K196" s="125">
        <f t="shared" si="50"/>
        <v>-5186.667908300321</v>
      </c>
      <c r="L196" s="126">
        <f t="shared" si="41"/>
        <v>51962.248089539455</v>
      </c>
      <c r="M196" s="126">
        <f t="shared" si="51"/>
        <v>740920.24808953947</v>
      </c>
      <c r="N196" s="126">
        <f t="shared" si="52"/>
        <v>28850.91110507922</v>
      </c>
      <c r="O196" s="127">
        <f t="shared" si="42"/>
        <v>0.94480285209633186</v>
      </c>
      <c r="P196" s="128">
        <v>9958.4937404208249</v>
      </c>
      <c r="Q196" s="130">
        <f t="shared" si="43"/>
        <v>0.11392114444994163</v>
      </c>
      <c r="R196" s="131">
        <f t="shared" si="44"/>
        <v>8.4859691750223523E-2</v>
      </c>
      <c r="S196" s="129">
        <v>25681</v>
      </c>
      <c r="T196" s="1">
        <v>618498</v>
      </c>
      <c r="U196" s="1">
        <v>24729.039222741991</v>
      </c>
      <c r="V196" s="1"/>
      <c r="W196" s="59"/>
      <c r="X196" s="13"/>
      <c r="Y196" s="13"/>
      <c r="Z196" s="13"/>
    </row>
    <row r="197" spans="1:27">
      <c r="A197" s="122">
        <v>3803</v>
      </c>
      <c r="B197" s="122" t="s">
        <v>214</v>
      </c>
      <c r="C197" s="1">
        <v>1723720</v>
      </c>
      <c r="D197" s="122">
        <f t="shared" si="39"/>
        <v>29825.241374537149</v>
      </c>
      <c r="E197" s="123">
        <f t="shared" si="40"/>
        <v>0.97670999063053199</v>
      </c>
      <c r="F197" s="124">
        <f t="shared" si="45"/>
        <v>426.71631767246652</v>
      </c>
      <c r="G197" s="124">
        <f t="shared" si="46"/>
        <v>24661.642863562527</v>
      </c>
      <c r="H197" s="124">
        <f t="shared" si="47"/>
        <v>0</v>
      </c>
      <c r="I197" s="125">
        <f t="shared" si="48"/>
        <v>0</v>
      </c>
      <c r="J197" s="124">
        <f t="shared" si="49"/>
        <v>-431.30403049593889</v>
      </c>
      <c r="K197" s="125">
        <f t="shared" si="50"/>
        <v>-24926.78513848229</v>
      </c>
      <c r="L197" s="126">
        <f t="shared" si="41"/>
        <v>-265.14227491976271</v>
      </c>
      <c r="M197" s="126">
        <f t="shared" si="51"/>
        <v>1723454.8577250803</v>
      </c>
      <c r="N197" s="126">
        <f t="shared" si="52"/>
        <v>29820.653661713677</v>
      </c>
      <c r="O197" s="127">
        <f t="shared" si="42"/>
        <v>0.97655975328986544</v>
      </c>
      <c r="P197" s="128">
        <v>1943.1929426228344</v>
      </c>
      <c r="Q197" s="130">
        <f t="shared" si="43"/>
        <v>0.13809801117418766</v>
      </c>
      <c r="R197" s="130">
        <f t="shared" si="44"/>
        <v>0.12297430849602423</v>
      </c>
      <c r="S197" s="129">
        <v>57794</v>
      </c>
      <c r="T197" s="1">
        <v>1514562</v>
      </c>
      <c r="U197" s="1">
        <v>26559.148458597832</v>
      </c>
      <c r="V197" s="1"/>
      <c r="W197" s="59"/>
      <c r="X197" s="13"/>
      <c r="Y197" s="13"/>
      <c r="Z197" s="13"/>
    </row>
    <row r="198" spans="1:27">
      <c r="A198" s="122">
        <v>3804</v>
      </c>
      <c r="B198" s="122" t="s">
        <v>215</v>
      </c>
      <c r="C198" s="1">
        <v>1722196</v>
      </c>
      <c r="D198" s="122">
        <f t="shared" si="39"/>
        <v>26518.577829789203</v>
      </c>
      <c r="E198" s="123">
        <f t="shared" si="40"/>
        <v>0.86842415048419352</v>
      </c>
      <c r="F198" s="124">
        <f t="shared" si="45"/>
        <v>2410.7144445212339</v>
      </c>
      <c r="G198" s="124">
        <f t="shared" si="46"/>
        <v>156559.02817054247</v>
      </c>
      <c r="H198" s="124">
        <f t="shared" si="47"/>
        <v>337.47485933102598</v>
      </c>
      <c r="I198" s="125">
        <f t="shared" si="48"/>
        <v>21916.629789534822</v>
      </c>
      <c r="J198" s="124">
        <f t="shared" si="49"/>
        <v>-93.829171164912907</v>
      </c>
      <c r="K198" s="125">
        <f t="shared" si="50"/>
        <v>-6093.5478629629388</v>
      </c>
      <c r="L198" s="126">
        <f t="shared" si="41"/>
        <v>150465.48030757954</v>
      </c>
      <c r="M198" s="126">
        <f t="shared" si="51"/>
        <v>1872661.4803075795</v>
      </c>
      <c r="N198" s="126">
        <f t="shared" si="52"/>
        <v>28835.463103145521</v>
      </c>
      <c r="O198" s="127">
        <f t="shared" si="42"/>
        <v>0.9442969645618623</v>
      </c>
      <c r="P198" s="128">
        <v>28520.752501232098</v>
      </c>
      <c r="Q198" s="130">
        <f t="shared" si="43"/>
        <v>9.1292514851485151E-2</v>
      </c>
      <c r="R198" s="130">
        <f t="shared" si="44"/>
        <v>8.1243811775230976E-2</v>
      </c>
      <c r="S198" s="129">
        <v>64943</v>
      </c>
      <c r="T198" s="1">
        <v>1578125</v>
      </c>
      <c r="U198" s="1">
        <v>24525.992695625144</v>
      </c>
      <c r="X198" s="12"/>
      <c r="Y198" s="12"/>
      <c r="Z198" s="12"/>
    </row>
    <row r="199" spans="1:27">
      <c r="A199" s="122">
        <v>3805</v>
      </c>
      <c r="B199" s="122" t="s">
        <v>216</v>
      </c>
      <c r="C199" s="1">
        <v>1267261</v>
      </c>
      <c r="D199" s="122">
        <f t="shared" si="39"/>
        <v>26524.499236034073</v>
      </c>
      <c r="E199" s="123">
        <f t="shared" si="40"/>
        <v>0.86861806330338309</v>
      </c>
      <c r="F199" s="124">
        <f t="shared" si="45"/>
        <v>2407.1616007743119</v>
      </c>
      <c r="G199" s="124">
        <f t="shared" si="46"/>
        <v>115006.95980019429</v>
      </c>
      <c r="H199" s="124">
        <f t="shared" si="47"/>
        <v>335.40236714532148</v>
      </c>
      <c r="I199" s="125">
        <f t="shared" si="48"/>
        <v>16024.518895102025</v>
      </c>
      <c r="J199" s="124">
        <f t="shared" si="49"/>
        <v>-95.901663350617412</v>
      </c>
      <c r="K199" s="125">
        <f t="shared" si="50"/>
        <v>-4581.8937699024482</v>
      </c>
      <c r="L199" s="126">
        <f t="shared" si="41"/>
        <v>110425.06603029184</v>
      </c>
      <c r="M199" s="126">
        <f t="shared" si="51"/>
        <v>1377686.0660302918</v>
      </c>
      <c r="N199" s="126">
        <f t="shared" si="52"/>
        <v>28835.759173457769</v>
      </c>
      <c r="O199" s="127">
        <f t="shared" si="42"/>
        <v>0.94430666020282195</v>
      </c>
      <c r="P199" s="128">
        <v>17545.275707179753</v>
      </c>
      <c r="Q199" s="130">
        <f t="shared" si="43"/>
        <v>8.3530058560133791E-2</v>
      </c>
      <c r="R199" s="130">
        <f t="shared" si="44"/>
        <v>7.7225322886489214E-2</v>
      </c>
      <c r="S199" s="129">
        <v>47777</v>
      </c>
      <c r="T199" s="1">
        <v>1169567</v>
      </c>
      <c r="U199" s="1">
        <v>24622.981536453397</v>
      </c>
      <c r="X199" s="12"/>
      <c r="Y199" s="12"/>
    </row>
    <row r="200" spans="1:27">
      <c r="A200" s="122">
        <v>3806</v>
      </c>
      <c r="B200" s="122" t="s">
        <v>217</v>
      </c>
      <c r="C200" s="1">
        <v>982353</v>
      </c>
      <c r="D200" s="122">
        <f t="shared" ref="D200:D263" si="53">C200/S200*1000</f>
        <v>26822.657273918743</v>
      </c>
      <c r="E200" s="123">
        <f t="shared" ref="E200:E263" si="54">D200/D$364</f>
        <v>0.87838207261119627</v>
      </c>
      <c r="F200" s="124">
        <f t="shared" si="45"/>
        <v>2228.2667780435099</v>
      </c>
      <c r="G200" s="124">
        <f t="shared" si="46"/>
        <v>81608.042479065509</v>
      </c>
      <c r="H200" s="124">
        <f t="shared" si="47"/>
        <v>231.04705388568689</v>
      </c>
      <c r="I200" s="125">
        <f t="shared" si="48"/>
        <v>8461.8673015093973</v>
      </c>
      <c r="J200" s="124">
        <f t="shared" si="49"/>
        <v>-200.256976610252</v>
      </c>
      <c r="K200" s="125">
        <f t="shared" si="50"/>
        <v>-7334.2115113738691</v>
      </c>
      <c r="L200" s="126">
        <f t="shared" ref="L200:L263" si="55">+G200+K200</f>
        <v>74273.83096769164</v>
      </c>
      <c r="M200" s="126">
        <f t="shared" si="51"/>
        <v>1056626.8309676917</v>
      </c>
      <c r="N200" s="126">
        <f t="shared" si="52"/>
        <v>28850.667075352005</v>
      </c>
      <c r="O200" s="127">
        <f t="shared" ref="O200:O263" si="56">N200/N$364</f>
        <v>0.94479486066821261</v>
      </c>
      <c r="P200" s="128">
        <v>22888.385424989901</v>
      </c>
      <c r="Q200" s="130">
        <f t="shared" ref="Q200:Q263" si="57">(C200-T200)/T200</f>
        <v>7.734935689343557E-2</v>
      </c>
      <c r="R200" s="130">
        <f t="shared" ref="R200:R263" si="58">(D200-U200)/U200</f>
        <v>7.4466541335999087E-2</v>
      </c>
      <c r="S200" s="129">
        <v>36624</v>
      </c>
      <c r="T200" s="1">
        <v>911824</v>
      </c>
      <c r="U200" s="1">
        <v>24963.697092482067</v>
      </c>
      <c r="X200" s="12"/>
      <c r="Y200" s="12"/>
    </row>
    <row r="201" spans="1:27">
      <c r="A201" s="122">
        <v>3807</v>
      </c>
      <c r="B201" s="122" t="s">
        <v>218</v>
      </c>
      <c r="C201" s="1">
        <v>1381694</v>
      </c>
      <c r="D201" s="122">
        <f t="shared" si="53"/>
        <v>24889.557400969141</v>
      </c>
      <c r="E201" s="123">
        <f t="shared" si="54"/>
        <v>0.81507737257251001</v>
      </c>
      <c r="F201" s="124">
        <f t="shared" si="45"/>
        <v>3388.1267018132712</v>
      </c>
      <c r="G201" s="124">
        <f t="shared" si="46"/>
        <v>188085.0775977601</v>
      </c>
      <c r="H201" s="124">
        <f t="shared" si="47"/>
        <v>907.63200941804769</v>
      </c>
      <c r="I201" s="125">
        <f t="shared" si="48"/>
        <v>50385.375738824085</v>
      </c>
      <c r="J201" s="124">
        <f t="shared" si="49"/>
        <v>476.3279789221088</v>
      </c>
      <c r="K201" s="125">
        <f t="shared" si="50"/>
        <v>26442.395093903029</v>
      </c>
      <c r="L201" s="126">
        <f t="shared" si="55"/>
        <v>214527.47269166313</v>
      </c>
      <c r="M201" s="126">
        <f t="shared" si="51"/>
        <v>1596221.4726916631</v>
      </c>
      <c r="N201" s="126">
        <f t="shared" si="52"/>
        <v>28754.012081704521</v>
      </c>
      <c r="O201" s="127">
        <f t="shared" si="56"/>
        <v>0.94162962566627817</v>
      </c>
      <c r="P201" s="128">
        <v>42428.763093803835</v>
      </c>
      <c r="Q201" s="130">
        <f t="shared" si="57"/>
        <v>8.3551542442357893E-2</v>
      </c>
      <c r="R201" s="130">
        <f t="shared" si="58"/>
        <v>7.6349076008167163E-2</v>
      </c>
      <c r="S201" s="129">
        <v>55513</v>
      </c>
      <c r="T201" s="1">
        <v>1275153</v>
      </c>
      <c r="U201" s="1">
        <v>23124.057014362395</v>
      </c>
      <c r="X201" s="12"/>
      <c r="Y201" s="12"/>
    </row>
    <row r="202" spans="1:27">
      <c r="A202" s="122">
        <v>3808</v>
      </c>
      <c r="B202" s="122" t="s">
        <v>219</v>
      </c>
      <c r="C202" s="1">
        <v>317592</v>
      </c>
      <c r="D202" s="122">
        <f t="shared" si="53"/>
        <v>24375.77711259498</v>
      </c>
      <c r="E202" s="123">
        <f t="shared" si="54"/>
        <v>0.79825221651283451</v>
      </c>
      <c r="F202" s="124">
        <f t="shared" si="45"/>
        <v>3696.3948748377675</v>
      </c>
      <c r="G202" s="124">
        <f t="shared" si="46"/>
        <v>48160.328824261269</v>
      </c>
      <c r="H202" s="124">
        <f t="shared" si="47"/>
        <v>1087.4551103490039</v>
      </c>
      <c r="I202" s="125">
        <f t="shared" si="48"/>
        <v>14168.452632737173</v>
      </c>
      <c r="J202" s="124">
        <f t="shared" si="49"/>
        <v>656.15107985306508</v>
      </c>
      <c r="K202" s="125">
        <f t="shared" si="50"/>
        <v>8548.9924194055857</v>
      </c>
      <c r="L202" s="126">
        <f t="shared" si="55"/>
        <v>56709.321243666855</v>
      </c>
      <c r="M202" s="126">
        <f t="shared" si="51"/>
        <v>374301.32124366687</v>
      </c>
      <c r="N202" s="126">
        <f t="shared" si="52"/>
        <v>28728.323067285815</v>
      </c>
      <c r="O202" s="127">
        <f t="shared" si="56"/>
        <v>0.94078836786329456</v>
      </c>
      <c r="P202" s="128">
        <v>14392.764420931489</v>
      </c>
      <c r="Q202" s="130">
        <f t="shared" si="57"/>
        <v>6.745719644261601E-2</v>
      </c>
      <c r="R202" s="131">
        <f t="shared" si="58"/>
        <v>6.4589670011156008E-2</v>
      </c>
      <c r="S202" s="129">
        <v>13029</v>
      </c>
      <c r="T202" s="1">
        <v>297522</v>
      </c>
      <c r="U202" s="1">
        <v>22896.875480991228</v>
      </c>
      <c r="X202" s="13"/>
      <c r="Y202" s="13"/>
    </row>
    <row r="203" spans="1:27">
      <c r="A203" s="122">
        <v>3811</v>
      </c>
      <c r="B203" s="122" t="s">
        <v>220</v>
      </c>
      <c r="C203" s="1">
        <v>828944</v>
      </c>
      <c r="D203" s="122">
        <f t="shared" si="53"/>
        <v>30515.148168599299</v>
      </c>
      <c r="E203" s="123">
        <f t="shared" si="54"/>
        <v>0.99930289607939315</v>
      </c>
      <c r="F203" s="124">
        <f t="shared" si="45"/>
        <v>12.772241235176624</v>
      </c>
      <c r="G203" s="124">
        <f t="shared" si="46"/>
        <v>346.95793315357304</v>
      </c>
      <c r="H203" s="124">
        <f t="shared" si="47"/>
        <v>0</v>
      </c>
      <c r="I203" s="125">
        <f t="shared" si="48"/>
        <v>0</v>
      </c>
      <c r="J203" s="124">
        <f t="shared" si="49"/>
        <v>-431.30403049593889</v>
      </c>
      <c r="K203" s="125">
        <f t="shared" si="50"/>
        <v>-11716.37398842218</v>
      </c>
      <c r="L203" s="126">
        <f t="shared" si="55"/>
        <v>-11369.416055268606</v>
      </c>
      <c r="M203" s="126">
        <f t="shared" si="51"/>
        <v>817574.58394473139</v>
      </c>
      <c r="N203" s="126">
        <f t="shared" si="52"/>
        <v>30096.616379338539</v>
      </c>
      <c r="O203" s="127">
        <f t="shared" si="56"/>
        <v>0.98559691546941008</v>
      </c>
      <c r="P203" s="128">
        <v>-4188.4806573978285</v>
      </c>
      <c r="Q203" s="130">
        <f t="shared" si="57"/>
        <v>9.9996284441896635E-2</v>
      </c>
      <c r="R203" s="130">
        <f t="shared" si="58"/>
        <v>9.1573710277938744E-2</v>
      </c>
      <c r="S203" s="129">
        <v>27165</v>
      </c>
      <c r="T203" s="1">
        <v>753588</v>
      </c>
      <c r="U203" s="1">
        <v>27955.187891827725</v>
      </c>
      <c r="X203" s="12"/>
      <c r="Y203" s="12"/>
    </row>
    <row r="204" spans="1:27">
      <c r="A204" s="122">
        <v>3812</v>
      </c>
      <c r="B204" s="122" t="s">
        <v>221</v>
      </c>
      <c r="C204" s="1">
        <v>55961</v>
      </c>
      <c r="D204" s="122">
        <f t="shared" si="53"/>
        <v>23823.329076202641</v>
      </c>
      <c r="E204" s="123">
        <f t="shared" si="54"/>
        <v>0.78016077813442541</v>
      </c>
      <c r="F204" s="124">
        <f t="shared" si="45"/>
        <v>4027.863696673171</v>
      </c>
      <c r="G204" s="124">
        <f t="shared" si="46"/>
        <v>9461.4518234852803</v>
      </c>
      <c r="H204" s="124">
        <f t="shared" si="47"/>
        <v>1280.8119230863226</v>
      </c>
      <c r="I204" s="125">
        <f t="shared" si="48"/>
        <v>3008.6272073297719</v>
      </c>
      <c r="J204" s="124">
        <f t="shared" si="49"/>
        <v>849.50789259038379</v>
      </c>
      <c r="K204" s="125">
        <f t="shared" si="50"/>
        <v>1995.4940396948114</v>
      </c>
      <c r="L204" s="126">
        <f t="shared" si="55"/>
        <v>11456.945863180092</v>
      </c>
      <c r="M204" s="126">
        <f t="shared" si="51"/>
        <v>67417.945863180095</v>
      </c>
      <c r="N204" s="126">
        <f t="shared" si="52"/>
        <v>28700.700665466196</v>
      </c>
      <c r="O204" s="127">
        <f t="shared" si="56"/>
        <v>0.93988379594437399</v>
      </c>
      <c r="P204" s="128">
        <v>2442.5571705248367</v>
      </c>
      <c r="Q204" s="130">
        <f t="shared" si="57"/>
        <v>6.9018873691449531E-2</v>
      </c>
      <c r="R204" s="130">
        <f t="shared" si="58"/>
        <v>6.8108683079536839E-2</v>
      </c>
      <c r="S204" s="129">
        <v>2349</v>
      </c>
      <c r="T204" s="1">
        <v>52348</v>
      </c>
      <c r="U204" s="1">
        <v>22304.218150830849</v>
      </c>
      <c r="X204" s="12"/>
      <c r="Y204" s="12"/>
    </row>
    <row r="205" spans="1:27">
      <c r="A205" s="122">
        <v>3813</v>
      </c>
      <c r="B205" s="122" t="s">
        <v>222</v>
      </c>
      <c r="C205" s="1">
        <v>388334</v>
      </c>
      <c r="D205" s="122">
        <f t="shared" si="53"/>
        <v>27627.632327831532</v>
      </c>
      <c r="E205" s="123">
        <f t="shared" si="54"/>
        <v>0.90474320637342631</v>
      </c>
      <c r="F205" s="124">
        <f t="shared" si="45"/>
        <v>1745.2817456958364</v>
      </c>
      <c r="G205" s="124">
        <f t="shared" si="46"/>
        <v>24531.680217500674</v>
      </c>
      <c r="H205" s="124">
        <f t="shared" si="47"/>
        <v>0</v>
      </c>
      <c r="I205" s="125">
        <f t="shared" si="48"/>
        <v>0</v>
      </c>
      <c r="J205" s="124">
        <f t="shared" si="49"/>
        <v>-431.30403049593889</v>
      </c>
      <c r="K205" s="125">
        <f t="shared" si="50"/>
        <v>-6062.409452650917</v>
      </c>
      <c r="L205" s="126">
        <f t="shared" si="55"/>
        <v>18469.270764849756</v>
      </c>
      <c r="M205" s="126">
        <f t="shared" si="51"/>
        <v>406803.27076484973</v>
      </c>
      <c r="N205" s="126">
        <f t="shared" si="52"/>
        <v>28941.610043031429</v>
      </c>
      <c r="O205" s="127">
        <f t="shared" si="56"/>
        <v>0.94777303958702319</v>
      </c>
      <c r="P205" s="128">
        <v>5277.9862131277587</v>
      </c>
      <c r="Q205" s="130">
        <f t="shared" si="57"/>
        <v>0.1045897759725114</v>
      </c>
      <c r="R205" s="130">
        <f t="shared" si="58"/>
        <v>0.10128920891283262</v>
      </c>
      <c r="S205" s="129">
        <v>14056</v>
      </c>
      <c r="T205" s="1">
        <v>351564</v>
      </c>
      <c r="U205" s="1">
        <v>25086.62765805623</v>
      </c>
      <c r="X205" s="12"/>
      <c r="Y205" s="12"/>
    </row>
    <row r="206" spans="1:27">
      <c r="A206" s="122">
        <v>3814</v>
      </c>
      <c r="B206" s="122" t="s">
        <v>223</v>
      </c>
      <c r="C206" s="1">
        <v>256785</v>
      </c>
      <c r="D206" s="122">
        <f t="shared" si="53"/>
        <v>24807.748043667278</v>
      </c>
      <c r="E206" s="123">
        <f t="shared" si="54"/>
        <v>0.81239829897842308</v>
      </c>
      <c r="F206" s="124">
        <f t="shared" si="45"/>
        <v>3437.2123161943891</v>
      </c>
      <c r="G206" s="124">
        <f t="shared" si="46"/>
        <v>35578.584684928122</v>
      </c>
      <c r="H206" s="124">
        <f t="shared" si="47"/>
        <v>936.26528447369981</v>
      </c>
      <c r="I206" s="125">
        <f t="shared" si="48"/>
        <v>9691.2819595872661</v>
      </c>
      <c r="J206" s="124">
        <f t="shared" si="49"/>
        <v>504.96125397776092</v>
      </c>
      <c r="K206" s="125">
        <f t="shared" si="50"/>
        <v>5226.8539399238034</v>
      </c>
      <c r="L206" s="126">
        <f t="shared" si="55"/>
        <v>40805.438624851929</v>
      </c>
      <c r="M206" s="126">
        <f t="shared" si="51"/>
        <v>297590.43862485193</v>
      </c>
      <c r="N206" s="126">
        <f t="shared" si="52"/>
        <v>28749.921613839429</v>
      </c>
      <c r="O206" s="127">
        <f t="shared" si="56"/>
        <v>0.94149567198657391</v>
      </c>
      <c r="P206" s="128">
        <v>7547.2961141347696</v>
      </c>
      <c r="Q206" s="130">
        <f t="shared" si="57"/>
        <v>8.8667110412047265E-2</v>
      </c>
      <c r="R206" s="130">
        <f t="shared" si="58"/>
        <v>9.5503489716151427E-2</v>
      </c>
      <c r="S206" s="129">
        <v>10351</v>
      </c>
      <c r="T206" s="1">
        <v>235871</v>
      </c>
      <c r="U206" s="1">
        <v>22645.065284178188</v>
      </c>
      <c r="X206" s="12"/>
      <c r="Y206" s="12"/>
    </row>
    <row r="207" spans="1:27">
      <c r="A207" s="122">
        <v>3815</v>
      </c>
      <c r="B207" s="122" t="s">
        <v>224</v>
      </c>
      <c r="C207" s="1">
        <v>85376</v>
      </c>
      <c r="D207" s="122">
        <f t="shared" si="53"/>
        <v>20859.02760811141</v>
      </c>
      <c r="E207" s="123">
        <f t="shared" si="54"/>
        <v>0.68308653076229031</v>
      </c>
      <c r="F207" s="124">
        <f t="shared" si="45"/>
        <v>5806.44457752791</v>
      </c>
      <c r="G207" s="124">
        <f t="shared" si="46"/>
        <v>23765.777655821737</v>
      </c>
      <c r="H207" s="124">
        <f t="shared" si="47"/>
        <v>2318.3174369182534</v>
      </c>
      <c r="I207" s="125">
        <f t="shared" si="48"/>
        <v>9488.8732693064121</v>
      </c>
      <c r="J207" s="124">
        <f t="shared" si="49"/>
        <v>1887.0134064223146</v>
      </c>
      <c r="K207" s="125">
        <f t="shared" si="50"/>
        <v>7723.5458724865339</v>
      </c>
      <c r="L207" s="126">
        <f t="shared" si="55"/>
        <v>31489.323528308272</v>
      </c>
      <c r="M207" s="126">
        <f t="shared" si="51"/>
        <v>116865.32352830828</v>
      </c>
      <c r="N207" s="126">
        <f t="shared" si="52"/>
        <v>28552.485592061636</v>
      </c>
      <c r="O207" s="127">
        <f t="shared" si="56"/>
        <v>0.93503008357576722</v>
      </c>
      <c r="P207" s="128">
        <v>6897.8779050481789</v>
      </c>
      <c r="Q207" s="130">
        <f t="shared" si="57"/>
        <v>3.7438483504465644E-2</v>
      </c>
      <c r="R207" s="130">
        <f t="shared" si="58"/>
        <v>3.1862219972313539E-2</v>
      </c>
      <c r="S207" s="129">
        <v>4093</v>
      </c>
      <c r="T207" s="1">
        <v>82295</v>
      </c>
      <c r="U207" s="1">
        <v>20214.934905428643</v>
      </c>
      <c r="X207" s="12"/>
      <c r="Y207" s="12"/>
    </row>
    <row r="208" spans="1:27">
      <c r="A208" s="122">
        <v>3816</v>
      </c>
      <c r="B208" s="122" t="s">
        <v>225</v>
      </c>
      <c r="C208" s="1">
        <v>146694</v>
      </c>
      <c r="D208" s="122">
        <f t="shared" si="53"/>
        <v>22589.159223898983</v>
      </c>
      <c r="E208" s="123">
        <f t="shared" si="54"/>
        <v>0.73974447404680432</v>
      </c>
      <c r="F208" s="124">
        <f t="shared" si="45"/>
        <v>4768.3656080553656</v>
      </c>
      <c r="G208" s="124">
        <f t="shared" si="46"/>
        <v>30965.766258711545</v>
      </c>
      <c r="H208" s="124">
        <f t="shared" si="47"/>
        <v>1712.7713713926028</v>
      </c>
      <c r="I208" s="125">
        <f t="shared" si="48"/>
        <v>11122.737285823563</v>
      </c>
      <c r="J208" s="124">
        <f t="shared" si="49"/>
        <v>1281.4673408966639</v>
      </c>
      <c r="K208" s="125">
        <f t="shared" si="50"/>
        <v>8321.8489117829358</v>
      </c>
      <c r="L208" s="126">
        <f t="shared" si="55"/>
        <v>39287.615170494479</v>
      </c>
      <c r="M208" s="126">
        <f t="shared" si="51"/>
        <v>185981.61517049448</v>
      </c>
      <c r="N208" s="126">
        <f t="shared" si="52"/>
        <v>28638.992172851013</v>
      </c>
      <c r="O208" s="127">
        <f t="shared" si="56"/>
        <v>0.93786298073999286</v>
      </c>
      <c r="P208" s="128">
        <v>8340.6985378409045</v>
      </c>
      <c r="Q208" s="130">
        <f t="shared" si="57"/>
        <v>8.4020572847388494E-2</v>
      </c>
      <c r="R208" s="130">
        <f t="shared" si="58"/>
        <v>8.3019013956553062E-2</v>
      </c>
      <c r="S208" s="129">
        <v>6494</v>
      </c>
      <c r="T208" s="1">
        <v>135324</v>
      </c>
      <c r="U208" s="1">
        <v>20857.583230579534</v>
      </c>
      <c r="X208" s="12"/>
      <c r="Y208" s="12"/>
      <c r="Z208" s="12"/>
    </row>
    <row r="209" spans="1:27">
      <c r="A209" s="122">
        <v>3817</v>
      </c>
      <c r="B209" s="122" t="s">
        <v>226</v>
      </c>
      <c r="C209" s="1">
        <v>233325</v>
      </c>
      <c r="D209" s="122">
        <f t="shared" si="53"/>
        <v>22139.197267292911</v>
      </c>
      <c r="E209" s="123">
        <f t="shared" si="54"/>
        <v>0.72500922570792536</v>
      </c>
      <c r="F209" s="124">
        <f t="shared" si="45"/>
        <v>5038.3427820190091</v>
      </c>
      <c r="G209" s="124">
        <f t="shared" si="46"/>
        <v>53099.094579698336</v>
      </c>
      <c r="H209" s="124">
        <f t="shared" si="47"/>
        <v>1870.2580562047278</v>
      </c>
      <c r="I209" s="125">
        <f t="shared" si="48"/>
        <v>19710.649654341625</v>
      </c>
      <c r="J209" s="124">
        <f t="shared" si="49"/>
        <v>1438.954025708789</v>
      </c>
      <c r="K209" s="125">
        <f t="shared" si="50"/>
        <v>15165.136476944926</v>
      </c>
      <c r="L209" s="126">
        <f t="shared" si="55"/>
        <v>68264.231056643257</v>
      </c>
      <c r="M209" s="126">
        <f t="shared" si="51"/>
        <v>301589.23105664324</v>
      </c>
      <c r="N209" s="126">
        <f t="shared" si="52"/>
        <v>28616.494075020706</v>
      </c>
      <c r="O209" s="127">
        <f t="shared" si="56"/>
        <v>0.93712621832304888</v>
      </c>
      <c r="P209" s="128">
        <v>12187.85247771869</v>
      </c>
      <c r="Q209" s="130">
        <f t="shared" si="57"/>
        <v>7.2719164352575541E-2</v>
      </c>
      <c r="R209" s="131">
        <f t="shared" si="58"/>
        <v>6.4779882179741122E-2</v>
      </c>
      <c r="S209" s="129">
        <v>10539</v>
      </c>
      <c r="T209" s="1">
        <v>217508</v>
      </c>
      <c r="U209" s="1">
        <v>20792.276073033172</v>
      </c>
      <c r="X209" s="13"/>
      <c r="Y209" s="13"/>
      <c r="Z209" s="13"/>
    </row>
    <row r="210" spans="1:27">
      <c r="A210" s="122">
        <v>3818</v>
      </c>
      <c r="B210" s="122" t="s">
        <v>227</v>
      </c>
      <c r="C210" s="1">
        <v>189051</v>
      </c>
      <c r="D210" s="122">
        <f t="shared" si="53"/>
        <v>34298.076923076922</v>
      </c>
      <c r="E210" s="123">
        <f t="shared" si="54"/>
        <v>1.1231853573122539</v>
      </c>
      <c r="F210" s="124">
        <f t="shared" si="45"/>
        <v>-2256.9850114513974</v>
      </c>
      <c r="G210" s="124">
        <f t="shared" si="46"/>
        <v>-12440.501383120103</v>
      </c>
      <c r="H210" s="124">
        <f t="shared" si="47"/>
        <v>0</v>
      </c>
      <c r="I210" s="125">
        <f t="shared" si="48"/>
        <v>0</v>
      </c>
      <c r="J210" s="124">
        <f t="shared" si="49"/>
        <v>-431.30403049593889</v>
      </c>
      <c r="K210" s="125">
        <f t="shared" si="50"/>
        <v>-2377.3478160936152</v>
      </c>
      <c r="L210" s="126">
        <f t="shared" si="55"/>
        <v>-14817.849199213719</v>
      </c>
      <c r="M210" s="126">
        <f t="shared" si="51"/>
        <v>174233.15080078627</v>
      </c>
      <c r="N210" s="126">
        <f t="shared" si="52"/>
        <v>31609.787881129585</v>
      </c>
      <c r="O210" s="127">
        <f t="shared" si="56"/>
        <v>1.0351498999625541</v>
      </c>
      <c r="P210" s="128">
        <v>3062.8546959846517</v>
      </c>
      <c r="Q210" s="127">
        <f t="shared" si="57"/>
        <v>2.9061792370667132E-2</v>
      </c>
      <c r="R210" s="127">
        <f t="shared" si="58"/>
        <v>4.6237714884836544E-2</v>
      </c>
      <c r="S210" s="129">
        <v>5512</v>
      </c>
      <c r="T210" s="1">
        <v>183712</v>
      </c>
      <c r="U210" s="1">
        <v>32782.298358315486</v>
      </c>
      <c r="X210" s="12"/>
      <c r="Y210" s="12"/>
    </row>
    <row r="211" spans="1:27">
      <c r="A211" s="122">
        <v>3819</v>
      </c>
      <c r="B211" s="122" t="s">
        <v>228</v>
      </c>
      <c r="C211" s="1">
        <v>46064</v>
      </c>
      <c r="D211" s="122">
        <f t="shared" si="53"/>
        <v>29490.396927016645</v>
      </c>
      <c r="E211" s="123">
        <f t="shared" si="54"/>
        <v>0.96574458340738545</v>
      </c>
      <c r="F211" s="124">
        <f t="shared" si="45"/>
        <v>627.62298618476848</v>
      </c>
      <c r="G211" s="124">
        <f t="shared" si="46"/>
        <v>980.34710442060839</v>
      </c>
      <c r="H211" s="124">
        <f t="shared" si="47"/>
        <v>0</v>
      </c>
      <c r="I211" s="125">
        <f t="shared" si="48"/>
        <v>0</v>
      </c>
      <c r="J211" s="124">
        <f t="shared" si="49"/>
        <v>-431.30403049593889</v>
      </c>
      <c r="K211" s="125">
        <f t="shared" si="50"/>
        <v>-673.69689563465658</v>
      </c>
      <c r="L211" s="126">
        <f t="shared" si="55"/>
        <v>306.6502087859518</v>
      </c>
      <c r="M211" s="126">
        <f t="shared" si="51"/>
        <v>46370.650208785955</v>
      </c>
      <c r="N211" s="126">
        <f t="shared" si="52"/>
        <v>29686.715882705477</v>
      </c>
      <c r="O211" s="127">
        <f t="shared" si="56"/>
        <v>0.97217359040060691</v>
      </c>
      <c r="P211" s="128">
        <v>737.91332277359027</v>
      </c>
      <c r="Q211" s="127">
        <f t="shared" si="57"/>
        <v>9.4468732180193873E-2</v>
      </c>
      <c r="R211" s="127">
        <f t="shared" si="58"/>
        <v>9.376804797265223E-2</v>
      </c>
      <c r="S211" s="129">
        <v>1562</v>
      </c>
      <c r="T211" s="1">
        <v>42088</v>
      </c>
      <c r="U211" s="1">
        <v>26962.203715566942</v>
      </c>
      <c r="X211" s="12"/>
      <c r="Y211" s="12"/>
    </row>
    <row r="212" spans="1:27">
      <c r="A212" s="122">
        <v>3820</v>
      </c>
      <c r="B212" s="122" t="s">
        <v>229</v>
      </c>
      <c r="C212" s="1">
        <v>74956</v>
      </c>
      <c r="D212" s="122">
        <f t="shared" si="53"/>
        <v>25945.309795777084</v>
      </c>
      <c r="E212" s="123">
        <f t="shared" si="54"/>
        <v>0.84965090371990148</v>
      </c>
      <c r="F212" s="124">
        <f t="shared" si="45"/>
        <v>2754.6752649285049</v>
      </c>
      <c r="G212" s="124">
        <f t="shared" si="46"/>
        <v>7958.2568403784508</v>
      </c>
      <c r="H212" s="124">
        <f t="shared" si="47"/>
        <v>538.11867123526747</v>
      </c>
      <c r="I212" s="125">
        <f t="shared" si="48"/>
        <v>1554.6248411986876</v>
      </c>
      <c r="J212" s="124">
        <f t="shared" si="49"/>
        <v>106.81464073932858</v>
      </c>
      <c r="K212" s="125">
        <f t="shared" si="50"/>
        <v>308.58749709592024</v>
      </c>
      <c r="L212" s="126">
        <f t="shared" si="55"/>
        <v>8266.8443374743711</v>
      </c>
      <c r="M212" s="126">
        <f t="shared" si="51"/>
        <v>83222.844337474366</v>
      </c>
      <c r="N212" s="126">
        <f t="shared" si="52"/>
        <v>28806.799701444917</v>
      </c>
      <c r="O212" s="127">
        <f t="shared" si="56"/>
        <v>0.9433583022236478</v>
      </c>
      <c r="P212" s="128">
        <v>1722.6892786914696</v>
      </c>
      <c r="Q212" s="127">
        <f t="shared" si="57"/>
        <v>4.6199369120397508E-2</v>
      </c>
      <c r="R212" s="127">
        <f t="shared" si="58"/>
        <v>5.0182821200814284E-2</v>
      </c>
      <c r="S212" s="129">
        <v>2889</v>
      </c>
      <c r="T212" s="1">
        <v>71646</v>
      </c>
      <c r="U212" s="1">
        <v>24705.517241379312</v>
      </c>
      <c r="X212" s="12"/>
      <c r="Y212" s="12"/>
    </row>
    <row r="213" spans="1:27">
      <c r="A213" s="122">
        <v>3821</v>
      </c>
      <c r="B213" s="122" t="s">
        <v>230</v>
      </c>
      <c r="C213" s="1">
        <v>62648</v>
      </c>
      <c r="D213" s="122">
        <f t="shared" si="53"/>
        <v>25549.755301794452</v>
      </c>
      <c r="E213" s="123">
        <f t="shared" si="54"/>
        <v>0.83669737817219292</v>
      </c>
      <c r="F213" s="124">
        <f t="shared" si="45"/>
        <v>2992.0079613180847</v>
      </c>
      <c r="G213" s="124">
        <f t="shared" si="46"/>
        <v>7336.4035211519431</v>
      </c>
      <c r="H213" s="124">
        <f t="shared" si="47"/>
        <v>676.56274412918879</v>
      </c>
      <c r="I213" s="125">
        <f t="shared" si="48"/>
        <v>1658.9318486047709</v>
      </c>
      <c r="J213" s="124">
        <f t="shared" si="49"/>
        <v>245.2587136332499</v>
      </c>
      <c r="K213" s="125">
        <f t="shared" si="50"/>
        <v>601.37436582872874</v>
      </c>
      <c r="L213" s="126">
        <f t="shared" si="55"/>
        <v>7937.7778869806716</v>
      </c>
      <c r="M213" s="126">
        <f t="shared" si="51"/>
        <v>70585.777886980679</v>
      </c>
      <c r="N213" s="126">
        <f t="shared" si="52"/>
        <v>28787.021976745789</v>
      </c>
      <c r="O213" s="127">
        <f t="shared" si="56"/>
        <v>0.94271062594626243</v>
      </c>
      <c r="P213" s="128">
        <v>2245.861720786248</v>
      </c>
      <c r="Q213" s="127">
        <f t="shared" si="57"/>
        <v>7.5262173248888661E-2</v>
      </c>
      <c r="R213" s="127">
        <f t="shared" si="58"/>
        <v>6.5614633358401092E-2</v>
      </c>
      <c r="S213" s="129">
        <v>2452</v>
      </c>
      <c r="T213" s="1">
        <v>58263</v>
      </c>
      <c r="U213" s="1">
        <v>23976.543209876541</v>
      </c>
      <c r="X213" s="12"/>
      <c r="Y213" s="12"/>
    </row>
    <row r="214" spans="1:27">
      <c r="A214" s="122">
        <v>3822</v>
      </c>
      <c r="B214" s="122" t="s">
        <v>231</v>
      </c>
      <c r="C214" s="1">
        <v>35821</v>
      </c>
      <c r="D214" s="122">
        <f t="shared" si="53"/>
        <v>25333.097595473835</v>
      </c>
      <c r="E214" s="123">
        <f t="shared" si="54"/>
        <v>0.82960232255627753</v>
      </c>
      <c r="F214" s="124">
        <f t="shared" si="45"/>
        <v>3122.0025851104547</v>
      </c>
      <c r="G214" s="124">
        <f t="shared" si="46"/>
        <v>4414.511655346183</v>
      </c>
      <c r="H214" s="124">
        <f t="shared" si="47"/>
        <v>752.39294134140471</v>
      </c>
      <c r="I214" s="125">
        <f t="shared" si="48"/>
        <v>1063.8836190567463</v>
      </c>
      <c r="J214" s="124">
        <f t="shared" si="49"/>
        <v>321.08891084546582</v>
      </c>
      <c r="K214" s="125">
        <f t="shared" si="50"/>
        <v>454.01971993548864</v>
      </c>
      <c r="L214" s="126">
        <f t="shared" si="55"/>
        <v>4868.5313752816719</v>
      </c>
      <c r="M214" s="126">
        <f t="shared" si="51"/>
        <v>40689.531375281673</v>
      </c>
      <c r="N214" s="126">
        <f t="shared" si="52"/>
        <v>28776.189091429755</v>
      </c>
      <c r="O214" s="127">
        <f t="shared" si="56"/>
        <v>0.94235587316546654</v>
      </c>
      <c r="P214" s="128">
        <v>4012.7037460745787</v>
      </c>
      <c r="Q214" s="127">
        <f t="shared" si="57"/>
        <v>-4.6832175833532899E-2</v>
      </c>
      <c r="R214" s="127">
        <f t="shared" si="58"/>
        <v>-3.6046684188084835E-2</v>
      </c>
      <c r="S214" s="129">
        <v>1414</v>
      </c>
      <c r="T214" s="1">
        <v>37581</v>
      </c>
      <c r="U214" s="1">
        <v>26280.419580419581</v>
      </c>
      <c r="X214" s="12"/>
      <c r="Y214" s="12"/>
    </row>
    <row r="215" spans="1:27">
      <c r="A215" s="122">
        <v>3823</v>
      </c>
      <c r="B215" s="122" t="s">
        <v>232</v>
      </c>
      <c r="C215" s="1">
        <v>31929</v>
      </c>
      <c r="D215" s="122">
        <f t="shared" si="53"/>
        <v>26651.919866444074</v>
      </c>
      <c r="E215" s="123">
        <f t="shared" si="54"/>
        <v>0.87279080414296406</v>
      </c>
      <c r="F215" s="124">
        <f t="shared" si="45"/>
        <v>2330.7092225283113</v>
      </c>
      <c r="G215" s="124">
        <f t="shared" si="46"/>
        <v>2792.189648588917</v>
      </c>
      <c r="H215" s="124">
        <f t="shared" si="47"/>
        <v>290.80514650182118</v>
      </c>
      <c r="I215" s="125">
        <f t="shared" si="48"/>
        <v>348.38456550918175</v>
      </c>
      <c r="J215" s="124">
        <f t="shared" si="49"/>
        <v>-140.4988839941177</v>
      </c>
      <c r="K215" s="125">
        <f t="shared" si="50"/>
        <v>-168.31766302495302</v>
      </c>
      <c r="L215" s="126">
        <f t="shared" si="55"/>
        <v>2623.8719855639638</v>
      </c>
      <c r="M215" s="126">
        <f t="shared" si="51"/>
        <v>34552.871985563965</v>
      </c>
      <c r="N215" s="126">
        <f t="shared" si="52"/>
        <v>28842.130204978268</v>
      </c>
      <c r="O215" s="127">
        <f t="shared" si="56"/>
        <v>0.94451529724480088</v>
      </c>
      <c r="P215" s="128">
        <v>1988.5659743969904</v>
      </c>
      <c r="Q215" s="127">
        <f t="shared" si="57"/>
        <v>2.4251756327591186E-2</v>
      </c>
      <c r="R215" s="127">
        <f t="shared" si="58"/>
        <v>4.9900798639634439E-2</v>
      </c>
      <c r="S215" s="129">
        <v>1198</v>
      </c>
      <c r="T215" s="1">
        <v>31173</v>
      </c>
      <c r="U215" s="1">
        <v>25385.179153094461</v>
      </c>
      <c r="X215" s="12"/>
      <c r="Y215" s="12"/>
    </row>
    <row r="216" spans="1:27">
      <c r="A216" s="122">
        <v>3824</v>
      </c>
      <c r="B216" s="122" t="s">
        <v>233</v>
      </c>
      <c r="C216" s="1">
        <v>77510</v>
      </c>
      <c r="D216" s="122">
        <f t="shared" si="53"/>
        <v>36219.626168224298</v>
      </c>
      <c r="E216" s="123">
        <f t="shared" si="54"/>
        <v>1.1861118001079956</v>
      </c>
      <c r="F216" s="124">
        <f t="shared" si="45"/>
        <v>-3409.9145585398232</v>
      </c>
      <c r="G216" s="124">
        <f t="shared" si="46"/>
        <v>-7297.2171552752216</v>
      </c>
      <c r="H216" s="124">
        <f t="shared" si="47"/>
        <v>0</v>
      </c>
      <c r="I216" s="125">
        <f t="shared" si="48"/>
        <v>0</v>
      </c>
      <c r="J216" s="124">
        <f t="shared" si="49"/>
        <v>-431.30403049593889</v>
      </c>
      <c r="K216" s="125">
        <f t="shared" si="50"/>
        <v>-922.99062526130922</v>
      </c>
      <c r="L216" s="126">
        <f t="shared" si="55"/>
        <v>-8220.2077805365316</v>
      </c>
      <c r="M216" s="126">
        <f t="shared" si="51"/>
        <v>69289.792219463474</v>
      </c>
      <c r="N216" s="126">
        <f t="shared" si="52"/>
        <v>32378.407579188541</v>
      </c>
      <c r="O216" s="127">
        <f t="shared" si="56"/>
        <v>1.060320477080851</v>
      </c>
      <c r="P216" s="128">
        <v>1321.2502629548508</v>
      </c>
      <c r="Q216" s="127">
        <f t="shared" si="57"/>
        <v>1.9389865563598759E-3</v>
      </c>
      <c r="R216" s="127">
        <f t="shared" si="58"/>
        <v>1.3175685471010647E-2</v>
      </c>
      <c r="S216" s="129">
        <v>2140</v>
      </c>
      <c r="T216" s="1">
        <v>77360</v>
      </c>
      <c r="U216" s="1">
        <v>35748.613678373382</v>
      </c>
      <c r="X216" s="12"/>
      <c r="Y216" s="12"/>
    </row>
    <row r="217" spans="1:27">
      <c r="A217" s="122">
        <v>3825</v>
      </c>
      <c r="B217" s="122" t="s">
        <v>234</v>
      </c>
      <c r="C217" s="1">
        <v>148887</v>
      </c>
      <c r="D217" s="122">
        <f t="shared" si="53"/>
        <v>39650.332889480691</v>
      </c>
      <c r="E217" s="123">
        <f t="shared" si="54"/>
        <v>1.2984597770278112</v>
      </c>
      <c r="F217" s="124">
        <f t="shared" si="45"/>
        <v>-5468.3385912936583</v>
      </c>
      <c r="G217" s="124">
        <f t="shared" si="46"/>
        <v>-20533.611410307687</v>
      </c>
      <c r="H217" s="124">
        <f t="shared" si="47"/>
        <v>0</v>
      </c>
      <c r="I217" s="125">
        <f t="shared" si="48"/>
        <v>0</v>
      </c>
      <c r="J217" s="124">
        <f t="shared" si="49"/>
        <v>-431.30403049593889</v>
      </c>
      <c r="K217" s="125">
        <f t="shared" si="50"/>
        <v>-1619.5466345122506</v>
      </c>
      <c r="L217" s="126">
        <f t="shared" si="55"/>
        <v>-22153.158044819938</v>
      </c>
      <c r="M217" s="126">
        <f t="shared" si="51"/>
        <v>126733.84195518006</v>
      </c>
      <c r="N217" s="126">
        <f t="shared" si="52"/>
        <v>33750.690267691098</v>
      </c>
      <c r="O217" s="127">
        <f t="shared" si="56"/>
        <v>1.1052596678487772</v>
      </c>
      <c r="P217" s="128">
        <v>-597.04358065631823</v>
      </c>
      <c r="Q217" s="127">
        <f t="shared" si="57"/>
        <v>7.3407591651346388E-2</v>
      </c>
      <c r="R217" s="127">
        <f t="shared" si="58"/>
        <v>7.3693452527951273E-2</v>
      </c>
      <c r="S217" s="129">
        <v>3755</v>
      </c>
      <c r="T217" s="1">
        <v>138705</v>
      </c>
      <c r="U217" s="1">
        <v>36928.913738019168</v>
      </c>
      <c r="X217" s="12"/>
      <c r="Y217" s="12"/>
    </row>
    <row r="218" spans="1:27" ht="28.5" customHeight="1">
      <c r="A218" s="122">
        <v>4201</v>
      </c>
      <c r="B218" s="122" t="s">
        <v>235</v>
      </c>
      <c r="C218" s="1">
        <v>170061</v>
      </c>
      <c r="D218" s="122">
        <f t="shared" si="53"/>
        <v>25250.334075723833</v>
      </c>
      <c r="E218" s="123">
        <f t="shared" si="54"/>
        <v>0.82689200227472603</v>
      </c>
      <c r="F218" s="124">
        <f t="shared" si="45"/>
        <v>3171.6606969604559</v>
      </c>
      <c r="G218" s="124">
        <f t="shared" si="46"/>
        <v>21361.134794028669</v>
      </c>
      <c r="H218" s="124">
        <f t="shared" si="47"/>
        <v>781.36017325390549</v>
      </c>
      <c r="I218" s="125">
        <f t="shared" si="48"/>
        <v>5262.4607668650533</v>
      </c>
      <c r="J218" s="124">
        <f t="shared" si="49"/>
        <v>350.0561427579666</v>
      </c>
      <c r="K218" s="125">
        <f t="shared" si="50"/>
        <v>2357.6281214749051</v>
      </c>
      <c r="L218" s="126">
        <f t="shared" si="55"/>
        <v>23718.762915503576</v>
      </c>
      <c r="M218" s="126">
        <f t="shared" si="51"/>
        <v>193779.76291550358</v>
      </c>
      <c r="N218" s="126">
        <f t="shared" si="52"/>
        <v>28772.050915442254</v>
      </c>
      <c r="O218" s="127">
        <f t="shared" si="56"/>
        <v>0.94222035715138897</v>
      </c>
      <c r="P218" s="128">
        <v>3763.3907379671073</v>
      </c>
      <c r="Q218" s="127">
        <f t="shared" si="57"/>
        <v>9.9352261267551006E-2</v>
      </c>
      <c r="R218" s="127">
        <f t="shared" si="58"/>
        <v>0.10375946409668607</v>
      </c>
      <c r="S218" s="129">
        <v>6735</v>
      </c>
      <c r="T218" s="1">
        <v>154692</v>
      </c>
      <c r="U218" s="1">
        <v>22876.663708961845</v>
      </c>
      <c r="X218" s="12"/>
      <c r="Y218" s="12"/>
    </row>
    <row r="219" spans="1:27">
      <c r="A219" s="122">
        <v>4202</v>
      </c>
      <c r="B219" s="122" t="s">
        <v>236</v>
      </c>
      <c r="C219" s="1">
        <v>659947</v>
      </c>
      <c r="D219" s="122">
        <f t="shared" si="53"/>
        <v>27478.327851105467</v>
      </c>
      <c r="E219" s="123">
        <f t="shared" si="54"/>
        <v>0.89985381848103829</v>
      </c>
      <c r="F219" s="124">
        <f t="shared" si="45"/>
        <v>1834.8644317314756</v>
      </c>
      <c r="G219" s="124">
        <f t="shared" si="46"/>
        <v>44067.939056894851</v>
      </c>
      <c r="H219" s="124">
        <f t="shared" si="47"/>
        <v>1.562351870333623</v>
      </c>
      <c r="I219" s="125">
        <f t="shared" si="48"/>
        <v>37.52300486980262</v>
      </c>
      <c r="J219" s="124">
        <f t="shared" si="49"/>
        <v>-429.74167862560529</v>
      </c>
      <c r="K219" s="125">
        <f t="shared" si="50"/>
        <v>-10321.105895551162</v>
      </c>
      <c r="L219" s="126">
        <f t="shared" si="55"/>
        <v>33746.833161343689</v>
      </c>
      <c r="M219" s="126">
        <f t="shared" si="51"/>
        <v>693693.8331613437</v>
      </c>
      <c r="N219" s="126">
        <f t="shared" si="52"/>
        <v>28883.450604211335</v>
      </c>
      <c r="O219" s="127">
        <f t="shared" si="56"/>
        <v>0.94586844796170455</v>
      </c>
      <c r="P219" s="128">
        <v>6400.1129478480216</v>
      </c>
      <c r="Q219" s="127">
        <f t="shared" si="57"/>
        <v>0.16991965906512366</v>
      </c>
      <c r="R219" s="127">
        <f t="shared" si="58"/>
        <v>0.16378192841424283</v>
      </c>
      <c r="S219" s="129">
        <v>24017</v>
      </c>
      <c r="T219" s="1">
        <v>564096</v>
      </c>
      <c r="U219" s="1">
        <v>23611.234356033652</v>
      </c>
      <c r="X219" s="12"/>
      <c r="Y219" s="12"/>
    </row>
    <row r="220" spans="1:27">
      <c r="A220" s="122">
        <v>4203</v>
      </c>
      <c r="B220" s="122" t="s">
        <v>237</v>
      </c>
      <c r="C220" s="1">
        <v>1116913</v>
      </c>
      <c r="D220" s="122">
        <f t="shared" si="53"/>
        <v>24542.683864730054</v>
      </c>
      <c r="E220" s="123">
        <f t="shared" si="54"/>
        <v>0.8037180395808482</v>
      </c>
      <c r="F220" s="124">
        <f t="shared" si="45"/>
        <v>3596.2508235567234</v>
      </c>
      <c r="G220" s="124">
        <f t="shared" si="46"/>
        <v>163661.77872924291</v>
      </c>
      <c r="H220" s="124">
        <f t="shared" si="47"/>
        <v>1029.0377471017282</v>
      </c>
      <c r="I220" s="125">
        <f t="shared" si="48"/>
        <v>46830.478832852546</v>
      </c>
      <c r="J220" s="124">
        <f t="shared" si="49"/>
        <v>597.73371660578937</v>
      </c>
      <c r="K220" s="125">
        <f t="shared" si="50"/>
        <v>27202.26370901287</v>
      </c>
      <c r="L220" s="126">
        <f t="shared" si="55"/>
        <v>190864.0424382558</v>
      </c>
      <c r="M220" s="126">
        <f t="shared" si="51"/>
        <v>1307777.0424382559</v>
      </c>
      <c r="N220" s="126">
        <f t="shared" si="52"/>
        <v>28736.668404892571</v>
      </c>
      <c r="O220" s="127">
        <f t="shared" si="56"/>
        <v>0.94106165901669525</v>
      </c>
      <c r="P220" s="128">
        <v>40264.880852879869</v>
      </c>
      <c r="Q220" s="127">
        <f t="shared" si="57"/>
        <v>7.4361825537751808E-2</v>
      </c>
      <c r="R220" s="127">
        <f t="shared" si="58"/>
        <v>6.3880016433206413E-2</v>
      </c>
      <c r="S220" s="129">
        <v>45509</v>
      </c>
      <c r="T220" s="1">
        <v>1039606</v>
      </c>
      <c r="U220" s="1">
        <v>23069.033618107176</v>
      </c>
      <c r="X220" s="12"/>
      <c r="Y220" s="12"/>
      <c r="Z220" s="12"/>
      <c r="AA220" s="12"/>
    </row>
    <row r="221" spans="1:27">
      <c r="A221" s="122">
        <v>4204</v>
      </c>
      <c r="B221" s="122" t="s">
        <v>238</v>
      </c>
      <c r="C221" s="1">
        <v>2985390</v>
      </c>
      <c r="D221" s="122">
        <f t="shared" si="53"/>
        <v>26248.186605941781</v>
      </c>
      <c r="E221" s="123">
        <f t="shared" si="54"/>
        <v>0.85956944227264287</v>
      </c>
      <c r="F221" s="124">
        <f t="shared" si="45"/>
        <v>2572.9491788296873</v>
      </c>
      <c r="G221" s="124">
        <f t="shared" si="46"/>
        <v>292639.52075255214</v>
      </c>
      <c r="H221" s="124">
        <f t="shared" si="47"/>
        <v>432.11178767762374</v>
      </c>
      <c r="I221" s="125">
        <f t="shared" si="48"/>
        <v>49147.098395089895</v>
      </c>
      <c r="J221" s="124">
        <f t="shared" si="49"/>
        <v>0.807757181684849</v>
      </c>
      <c r="K221" s="125">
        <f t="shared" si="50"/>
        <v>91.871878573289663</v>
      </c>
      <c r="L221" s="126">
        <f t="shared" si="55"/>
        <v>292731.3926311254</v>
      </c>
      <c r="M221" s="126">
        <f t="shared" si="51"/>
        <v>3278121.3926311256</v>
      </c>
      <c r="N221" s="126">
        <f t="shared" si="52"/>
        <v>28821.943541953155</v>
      </c>
      <c r="O221" s="127">
        <f t="shared" si="56"/>
        <v>0.94385422915128492</v>
      </c>
      <c r="P221" s="128">
        <v>37442.982845458784</v>
      </c>
      <c r="Q221" s="127">
        <f t="shared" si="57"/>
        <v>9.8876384642622883E-2</v>
      </c>
      <c r="R221" s="127">
        <f t="shared" si="58"/>
        <v>8.777525690095267E-2</v>
      </c>
      <c r="S221" s="129">
        <v>113737</v>
      </c>
      <c r="T221" s="1">
        <v>2716766</v>
      </c>
      <c r="U221" s="1">
        <v>24130.15596688812</v>
      </c>
      <c r="X221" s="12"/>
      <c r="Y221" s="13"/>
      <c r="Z221" s="13"/>
      <c r="AA221" s="12"/>
    </row>
    <row r="222" spans="1:27">
      <c r="A222" s="122">
        <v>4205</v>
      </c>
      <c r="B222" s="122" t="s">
        <v>239</v>
      </c>
      <c r="C222" s="1">
        <v>554365</v>
      </c>
      <c r="D222" s="122">
        <f t="shared" si="53"/>
        <v>23949.755907893032</v>
      </c>
      <c r="E222" s="123">
        <f t="shared" si="54"/>
        <v>0.78430097428724477</v>
      </c>
      <c r="F222" s="124">
        <f t="shared" si="45"/>
        <v>3952.0075976589364</v>
      </c>
      <c r="G222" s="124">
        <f t="shared" si="46"/>
        <v>91477.119863011409</v>
      </c>
      <c r="H222" s="124">
        <f t="shared" si="47"/>
        <v>1236.5625319946857</v>
      </c>
      <c r="I222" s="125">
        <f t="shared" si="48"/>
        <v>28622.71292808099</v>
      </c>
      <c r="J222" s="124">
        <f t="shared" si="49"/>
        <v>805.25850149874691</v>
      </c>
      <c r="K222" s="125">
        <f t="shared" si="50"/>
        <v>18639.318534191494</v>
      </c>
      <c r="L222" s="126">
        <f t="shared" si="55"/>
        <v>110116.4383972029</v>
      </c>
      <c r="M222" s="126">
        <f t="shared" si="51"/>
        <v>664481.43839720287</v>
      </c>
      <c r="N222" s="126">
        <f t="shared" si="52"/>
        <v>28707.022007050713</v>
      </c>
      <c r="O222" s="127">
        <f t="shared" si="56"/>
        <v>0.94009080575201487</v>
      </c>
      <c r="P222" s="128">
        <v>26841.047329135094</v>
      </c>
      <c r="Q222" s="127">
        <f t="shared" si="57"/>
        <v>6.4442793148272962E-2</v>
      </c>
      <c r="R222" s="127">
        <f t="shared" si="58"/>
        <v>6.0212061866912817E-2</v>
      </c>
      <c r="S222" s="129">
        <v>23147</v>
      </c>
      <c r="T222" s="1">
        <v>520803</v>
      </c>
      <c r="U222" s="1">
        <v>22589.590110605077</v>
      </c>
      <c r="X222" s="12"/>
      <c r="Y222" s="13"/>
      <c r="Z222" s="13"/>
      <c r="AA222" s="12"/>
    </row>
    <row r="223" spans="1:27">
      <c r="A223" s="122">
        <v>4206</v>
      </c>
      <c r="B223" s="122" t="s">
        <v>240</v>
      </c>
      <c r="C223" s="1">
        <v>230705</v>
      </c>
      <c r="D223" s="122">
        <f t="shared" si="53"/>
        <v>23976.823945125754</v>
      </c>
      <c r="E223" s="123">
        <f t="shared" si="54"/>
        <v>0.78518739200504173</v>
      </c>
      <c r="F223" s="124">
        <f t="shared" ref="F223:F286" si="59">($D$364-D223)*0.6</f>
        <v>3935.7667753193032</v>
      </c>
      <c r="G223" s="124">
        <f t="shared" ref="G223:G286" si="60">F223*S223/1000</f>
        <v>37869.947912122334</v>
      </c>
      <c r="H223" s="124">
        <f t="shared" ref="H223:H286" si="61">IF(D223&lt;D$364*0.9,(D$364*0.9-D223)*0.35,0)</f>
        <v>1227.0887189632331</v>
      </c>
      <c r="I223" s="125">
        <f t="shared" ref="I223:I286" si="62">H223*S223/1000</f>
        <v>11807.047653864229</v>
      </c>
      <c r="J223" s="124">
        <f t="shared" ref="J223:J286" si="63">H223+I$366</f>
        <v>795.78468846729425</v>
      </c>
      <c r="K223" s="125">
        <f t="shared" ref="K223:K286" si="64">J223*S223/1000</f>
        <v>7657.0402724323048</v>
      </c>
      <c r="L223" s="126">
        <f t="shared" si="55"/>
        <v>45526.988184554641</v>
      </c>
      <c r="M223" s="126">
        <f t="shared" ref="M223:M286" si="65">C223+L223</f>
        <v>276231.98818455462</v>
      </c>
      <c r="N223" s="126">
        <f t="shared" ref="N223:N286" si="66">M223/S223*1000</f>
        <v>28708.37540891235</v>
      </c>
      <c r="O223" s="127">
        <f t="shared" si="56"/>
        <v>0.94013512663790477</v>
      </c>
      <c r="P223" s="128">
        <v>8902.5852681098113</v>
      </c>
      <c r="Q223" s="127">
        <f t="shared" si="57"/>
        <v>5.2025572741864874E-2</v>
      </c>
      <c r="R223" s="127">
        <f t="shared" si="58"/>
        <v>5.4540287787911805E-2</v>
      </c>
      <c r="S223" s="129">
        <v>9622</v>
      </c>
      <c r="T223" s="1">
        <v>219296</v>
      </c>
      <c r="U223" s="1">
        <v>22736.754795230689</v>
      </c>
      <c r="X223" s="12"/>
      <c r="Y223" s="12"/>
      <c r="Z223" s="12"/>
      <c r="AA223" s="12"/>
    </row>
    <row r="224" spans="1:27">
      <c r="A224" s="122">
        <v>4207</v>
      </c>
      <c r="B224" s="122" t="s">
        <v>241</v>
      </c>
      <c r="C224" s="1">
        <v>229423</v>
      </c>
      <c r="D224" s="122">
        <f t="shared" si="53"/>
        <v>25356.211317418216</v>
      </c>
      <c r="E224" s="123">
        <f t="shared" si="54"/>
        <v>0.83035924528693494</v>
      </c>
      <c r="F224" s="124">
        <f t="shared" si="59"/>
        <v>3108.134351943826</v>
      </c>
      <c r="G224" s="124">
        <f t="shared" si="60"/>
        <v>28122.399616387735</v>
      </c>
      <c r="H224" s="124">
        <f t="shared" si="61"/>
        <v>744.30313866087135</v>
      </c>
      <c r="I224" s="125">
        <f t="shared" si="62"/>
        <v>6734.4547986035632</v>
      </c>
      <c r="J224" s="124">
        <f t="shared" si="63"/>
        <v>312.99910816493247</v>
      </c>
      <c r="K224" s="125">
        <f t="shared" si="64"/>
        <v>2832.0159306763089</v>
      </c>
      <c r="L224" s="126">
        <f t="shared" si="55"/>
        <v>30954.415547064043</v>
      </c>
      <c r="M224" s="126">
        <f t="shared" si="65"/>
        <v>260377.41554706404</v>
      </c>
      <c r="N224" s="126">
        <f t="shared" si="66"/>
        <v>28777.344777526971</v>
      </c>
      <c r="O224" s="127">
        <f t="shared" si="56"/>
        <v>0.94239371930199933</v>
      </c>
      <c r="P224" s="128">
        <v>6946.7424346141597</v>
      </c>
      <c r="Q224" s="127">
        <f t="shared" si="57"/>
        <v>6.8968087931749453E-2</v>
      </c>
      <c r="R224" s="127">
        <f t="shared" si="58"/>
        <v>6.6487061202464948E-2</v>
      </c>
      <c r="S224" s="129">
        <v>9048</v>
      </c>
      <c r="T224" s="1">
        <v>214621</v>
      </c>
      <c r="U224" s="1">
        <v>23775.451423507257</v>
      </c>
      <c r="X224" s="12"/>
      <c r="Y224" s="12"/>
      <c r="Z224" s="12"/>
      <c r="AA224" s="12"/>
    </row>
    <row r="225" spans="1:27">
      <c r="A225" s="122">
        <v>4211</v>
      </c>
      <c r="B225" s="122" t="s">
        <v>242</v>
      </c>
      <c r="C225" s="1">
        <v>48457</v>
      </c>
      <c r="D225" s="122">
        <f t="shared" si="53"/>
        <v>19965.801400906468</v>
      </c>
      <c r="E225" s="123">
        <f t="shared" si="54"/>
        <v>0.65383536898577899</v>
      </c>
      <c r="F225" s="124">
        <f t="shared" si="59"/>
        <v>6342.3803018508743</v>
      </c>
      <c r="G225" s="124">
        <f t="shared" si="60"/>
        <v>15392.956992592071</v>
      </c>
      <c r="H225" s="124">
        <f t="shared" si="61"/>
        <v>2630.9466094399831</v>
      </c>
      <c r="I225" s="125">
        <f t="shared" si="62"/>
        <v>6385.3074211108387</v>
      </c>
      <c r="J225" s="124">
        <f t="shared" si="63"/>
        <v>2199.6425789440441</v>
      </c>
      <c r="K225" s="125">
        <f t="shared" si="64"/>
        <v>5338.5325390971948</v>
      </c>
      <c r="L225" s="126">
        <f t="shared" si="55"/>
        <v>20731.489531689265</v>
      </c>
      <c r="M225" s="126">
        <f t="shared" si="65"/>
        <v>69188.489531689265</v>
      </c>
      <c r="N225" s="126">
        <f t="shared" si="66"/>
        <v>28507.824281701385</v>
      </c>
      <c r="O225" s="127">
        <f t="shared" si="56"/>
        <v>0.93356752548694155</v>
      </c>
      <c r="P225" s="128">
        <v>5097.3023639266794</v>
      </c>
      <c r="Q225" s="127">
        <f t="shared" si="57"/>
        <v>4.6926650102625041E-2</v>
      </c>
      <c r="R225" s="127">
        <f t="shared" si="58"/>
        <v>4.822074979372834E-2</v>
      </c>
      <c r="S225" s="129">
        <v>2427</v>
      </c>
      <c r="T225" s="1">
        <v>46285</v>
      </c>
      <c r="U225" s="1">
        <v>19047.325102880659</v>
      </c>
      <c r="X225" s="12"/>
      <c r="Y225" s="12"/>
      <c r="Z225" s="12"/>
      <c r="AA225" s="12"/>
    </row>
    <row r="226" spans="1:27">
      <c r="A226" s="122">
        <v>4212</v>
      </c>
      <c r="B226" s="122" t="s">
        <v>243</v>
      </c>
      <c r="C226" s="1">
        <v>44425</v>
      </c>
      <c r="D226" s="122">
        <f t="shared" si="53"/>
        <v>20847.020178320035</v>
      </c>
      <c r="E226" s="123">
        <f t="shared" si="54"/>
        <v>0.68269331427522961</v>
      </c>
      <c r="F226" s="124">
        <f t="shared" si="59"/>
        <v>5813.6490354027346</v>
      </c>
      <c r="G226" s="124">
        <f t="shared" si="60"/>
        <v>12388.886094443227</v>
      </c>
      <c r="H226" s="124">
        <f t="shared" si="61"/>
        <v>2322.5200373452344</v>
      </c>
      <c r="I226" s="125">
        <f t="shared" si="62"/>
        <v>4949.2901995826942</v>
      </c>
      <c r="J226" s="124">
        <f t="shared" si="63"/>
        <v>1891.2160068492956</v>
      </c>
      <c r="K226" s="125">
        <f t="shared" si="64"/>
        <v>4030.181310595849</v>
      </c>
      <c r="L226" s="126">
        <f t="shared" si="55"/>
        <v>16419.067405039077</v>
      </c>
      <c r="M226" s="126">
        <f t="shared" si="65"/>
        <v>60844.067405039081</v>
      </c>
      <c r="N226" s="126">
        <f t="shared" si="66"/>
        <v>28551.885220572072</v>
      </c>
      <c r="O226" s="127">
        <f t="shared" si="56"/>
        <v>0.93501042275141444</v>
      </c>
      <c r="P226" s="128">
        <v>3467.6295787094259</v>
      </c>
      <c r="Q226" s="127">
        <f t="shared" si="57"/>
        <v>6.0566271963330788E-2</v>
      </c>
      <c r="R226" s="127">
        <f t="shared" si="58"/>
        <v>5.9073217615188939E-2</v>
      </c>
      <c r="S226" s="129">
        <v>2131</v>
      </c>
      <c r="T226" s="1">
        <v>41888</v>
      </c>
      <c r="U226" s="1">
        <v>19684.21052631579</v>
      </c>
      <c r="X226" s="12"/>
      <c r="Y226" s="12"/>
    </row>
    <row r="227" spans="1:27">
      <c r="A227" s="122">
        <v>4213</v>
      </c>
      <c r="B227" s="122" t="s">
        <v>244</v>
      </c>
      <c r="C227" s="1">
        <v>148173</v>
      </c>
      <c r="D227" s="122">
        <f t="shared" si="53"/>
        <v>24231.071136549468</v>
      </c>
      <c r="E227" s="123">
        <f t="shared" si="54"/>
        <v>0.79351341923931917</v>
      </c>
      <c r="F227" s="124">
        <f t="shared" si="59"/>
        <v>3783.2184604650747</v>
      </c>
      <c r="G227" s="124">
        <f t="shared" si="60"/>
        <v>23134.380885743933</v>
      </c>
      <c r="H227" s="124">
        <f t="shared" si="61"/>
        <v>1138.1022019649331</v>
      </c>
      <c r="I227" s="125">
        <f t="shared" si="62"/>
        <v>6959.4949650155659</v>
      </c>
      <c r="J227" s="124">
        <f t="shared" si="63"/>
        <v>706.79817146899427</v>
      </c>
      <c r="K227" s="125">
        <f t="shared" si="64"/>
        <v>4322.0708185329004</v>
      </c>
      <c r="L227" s="126">
        <f t="shared" si="55"/>
        <v>27456.451704276835</v>
      </c>
      <c r="M227" s="126">
        <f t="shared" si="65"/>
        <v>175629.45170427684</v>
      </c>
      <c r="N227" s="126">
        <f t="shared" si="66"/>
        <v>28721.08776848354</v>
      </c>
      <c r="O227" s="127">
        <f t="shared" si="56"/>
        <v>0.94055142799961877</v>
      </c>
      <c r="P227" s="128">
        <v>5877.7186878498906</v>
      </c>
      <c r="Q227" s="127">
        <f t="shared" si="57"/>
        <v>8.6049562789061299E-2</v>
      </c>
      <c r="R227" s="127">
        <f t="shared" si="58"/>
        <v>7.7524562132663163E-2</v>
      </c>
      <c r="S227" s="129">
        <v>6115</v>
      </c>
      <c r="T227" s="1">
        <v>136433</v>
      </c>
      <c r="U227" s="1">
        <v>22487.720454920058</v>
      </c>
      <c r="X227" s="12"/>
      <c r="Y227" s="12"/>
    </row>
    <row r="228" spans="1:27">
      <c r="A228" s="122">
        <v>4214</v>
      </c>
      <c r="B228" s="122" t="s">
        <v>245</v>
      </c>
      <c r="C228" s="1">
        <v>136442</v>
      </c>
      <c r="D228" s="122">
        <f t="shared" si="53"/>
        <v>22374.877008855365</v>
      </c>
      <c r="E228" s="123">
        <f t="shared" si="54"/>
        <v>0.73272721046059164</v>
      </c>
      <c r="F228" s="124">
        <f t="shared" si="59"/>
        <v>4896.9349370815371</v>
      </c>
      <c r="G228" s="124">
        <f t="shared" si="60"/>
        <v>29861.509246323214</v>
      </c>
      <c r="H228" s="124">
        <f t="shared" si="61"/>
        <v>1787.7701466578692</v>
      </c>
      <c r="I228" s="125">
        <f t="shared" si="62"/>
        <v>10901.822354319685</v>
      </c>
      <c r="J228" s="124">
        <f t="shared" si="63"/>
        <v>1356.4661161619304</v>
      </c>
      <c r="K228" s="125">
        <f t="shared" si="64"/>
        <v>8271.7303763554519</v>
      </c>
      <c r="L228" s="126">
        <f t="shared" si="55"/>
        <v>38133.239622678666</v>
      </c>
      <c r="M228" s="126">
        <f t="shared" si="65"/>
        <v>174575.23962267867</v>
      </c>
      <c r="N228" s="126">
        <f t="shared" si="66"/>
        <v>28628.278062098831</v>
      </c>
      <c r="O228" s="127">
        <f t="shared" si="56"/>
        <v>0.9375121175606822</v>
      </c>
      <c r="P228" s="128">
        <v>10388.538325185364</v>
      </c>
      <c r="Q228" s="127">
        <f t="shared" si="57"/>
        <v>6.7546103951990857E-2</v>
      </c>
      <c r="R228" s="127">
        <f t="shared" si="58"/>
        <v>5.1089998053091785E-2</v>
      </c>
      <c r="S228" s="129">
        <v>6098</v>
      </c>
      <c r="T228" s="1">
        <v>127809</v>
      </c>
      <c r="U228" s="1">
        <v>21287.308461025983</v>
      </c>
      <c r="X228" s="12"/>
      <c r="Y228" s="12"/>
    </row>
    <row r="229" spans="1:27">
      <c r="A229" s="122">
        <v>4215</v>
      </c>
      <c r="B229" s="122" t="s">
        <v>246</v>
      </c>
      <c r="C229" s="1">
        <v>308889</v>
      </c>
      <c r="D229" s="122">
        <f t="shared" si="53"/>
        <v>27386.204450749181</v>
      </c>
      <c r="E229" s="123">
        <f t="shared" si="54"/>
        <v>0.89683698303052428</v>
      </c>
      <c r="F229" s="124">
        <f t="shared" si="59"/>
        <v>1890.1384719452471</v>
      </c>
      <c r="G229" s="124">
        <f t="shared" si="60"/>
        <v>21318.871825070441</v>
      </c>
      <c r="H229" s="124">
        <f t="shared" si="61"/>
        <v>33.805541995033671</v>
      </c>
      <c r="I229" s="125">
        <f t="shared" si="62"/>
        <v>381.29270816198482</v>
      </c>
      <c r="J229" s="124">
        <f t="shared" si="63"/>
        <v>-397.49848850090524</v>
      </c>
      <c r="K229" s="125">
        <f t="shared" si="64"/>
        <v>-4483.3854518017097</v>
      </c>
      <c r="L229" s="126">
        <f t="shared" si="55"/>
        <v>16835.48637326873</v>
      </c>
      <c r="M229" s="126">
        <f t="shared" si="65"/>
        <v>325724.48637326871</v>
      </c>
      <c r="N229" s="126">
        <f t="shared" si="66"/>
        <v>28878.844434193521</v>
      </c>
      <c r="O229" s="127">
        <f t="shared" si="56"/>
        <v>0.94571760618917888</v>
      </c>
      <c r="P229" s="128">
        <v>1883.3094407618337</v>
      </c>
      <c r="Q229" s="127">
        <f t="shared" si="57"/>
        <v>0.1012595949188376</v>
      </c>
      <c r="R229" s="127">
        <f t="shared" si="58"/>
        <v>9.1593427714567355E-2</v>
      </c>
      <c r="S229" s="129">
        <v>11279</v>
      </c>
      <c r="T229" s="1">
        <v>280487</v>
      </c>
      <c r="U229" s="1">
        <v>25088.282647584972</v>
      </c>
      <c r="X229" s="12"/>
      <c r="Y229" s="12"/>
    </row>
    <row r="230" spans="1:27">
      <c r="A230" s="122">
        <v>4216</v>
      </c>
      <c r="B230" s="122" t="s">
        <v>247</v>
      </c>
      <c r="C230" s="1">
        <v>109752</v>
      </c>
      <c r="D230" s="122">
        <f t="shared" si="53"/>
        <v>20545.114189442156</v>
      </c>
      <c r="E230" s="123">
        <f t="shared" si="54"/>
        <v>0.67280656794968408</v>
      </c>
      <c r="F230" s="124">
        <f t="shared" si="59"/>
        <v>5994.7926287294622</v>
      </c>
      <c r="G230" s="124">
        <f t="shared" si="60"/>
        <v>32024.182222672785</v>
      </c>
      <c r="H230" s="124">
        <f t="shared" si="61"/>
        <v>2428.1871334524922</v>
      </c>
      <c r="I230" s="125">
        <f t="shared" si="62"/>
        <v>12971.375666903212</v>
      </c>
      <c r="J230" s="124">
        <f t="shared" si="63"/>
        <v>1996.8831029565533</v>
      </c>
      <c r="K230" s="125">
        <f t="shared" si="64"/>
        <v>10667.349535993908</v>
      </c>
      <c r="L230" s="126">
        <f t="shared" si="55"/>
        <v>42691.531758666693</v>
      </c>
      <c r="M230" s="126">
        <f t="shared" si="65"/>
        <v>152443.53175866668</v>
      </c>
      <c r="N230" s="126">
        <f t="shared" si="66"/>
        <v>28536.789921128169</v>
      </c>
      <c r="O230" s="127">
        <f t="shared" si="56"/>
        <v>0.93451608543513687</v>
      </c>
      <c r="P230" s="128">
        <v>10070.723373752095</v>
      </c>
      <c r="Q230" s="127">
        <f t="shared" si="57"/>
        <v>7.3369193154034229E-2</v>
      </c>
      <c r="R230" s="127">
        <f t="shared" si="58"/>
        <v>5.9705938729759767E-2</v>
      </c>
      <c r="S230" s="129">
        <v>5342</v>
      </c>
      <c r="T230" s="1">
        <v>102250</v>
      </c>
      <c r="U230" s="1">
        <v>19387.561623056503</v>
      </c>
      <c r="X230" s="12"/>
      <c r="Y230" s="12"/>
    </row>
    <row r="231" spans="1:27">
      <c r="A231" s="122">
        <v>4217</v>
      </c>
      <c r="B231" s="122" t="s">
        <v>248</v>
      </c>
      <c r="C231" s="1">
        <v>38735</v>
      </c>
      <c r="D231" s="122">
        <f t="shared" si="53"/>
        <v>21507.495835646863</v>
      </c>
      <c r="E231" s="123">
        <f t="shared" si="54"/>
        <v>0.70432241577950516</v>
      </c>
      <c r="F231" s="124">
        <f t="shared" si="59"/>
        <v>5417.3636410066374</v>
      </c>
      <c r="G231" s="124">
        <f t="shared" si="60"/>
        <v>9756.6719174529535</v>
      </c>
      <c r="H231" s="124">
        <f t="shared" si="61"/>
        <v>2091.3535572808446</v>
      </c>
      <c r="I231" s="125">
        <f t="shared" si="62"/>
        <v>3766.527756662801</v>
      </c>
      <c r="J231" s="124">
        <f t="shared" si="63"/>
        <v>1660.0495267849058</v>
      </c>
      <c r="K231" s="125">
        <f t="shared" si="64"/>
        <v>2989.7491977396153</v>
      </c>
      <c r="L231" s="126">
        <f t="shared" si="55"/>
        <v>12746.421115192568</v>
      </c>
      <c r="M231" s="126">
        <f t="shared" si="65"/>
        <v>51481.42111519257</v>
      </c>
      <c r="N231" s="126">
        <f t="shared" si="66"/>
        <v>28584.909003438406</v>
      </c>
      <c r="O231" s="127">
        <f t="shared" si="56"/>
        <v>0.93609187782662795</v>
      </c>
      <c r="P231" s="128">
        <v>5174.7960681631384</v>
      </c>
      <c r="Q231" s="127">
        <f t="shared" si="57"/>
        <v>-2.9757282769330963E-2</v>
      </c>
      <c r="R231" s="127">
        <f t="shared" si="58"/>
        <v>-1.844406952011151E-2</v>
      </c>
      <c r="S231" s="129">
        <v>1801</v>
      </c>
      <c r="T231" s="1">
        <v>39923</v>
      </c>
      <c r="U231" s="1">
        <v>21911.635565312841</v>
      </c>
      <c r="X231" s="12"/>
      <c r="Y231" s="12"/>
    </row>
    <row r="232" spans="1:27">
      <c r="A232" s="122">
        <v>4218</v>
      </c>
      <c r="B232" s="122" t="s">
        <v>249</v>
      </c>
      <c r="C232" s="1">
        <v>24408</v>
      </c>
      <c r="D232" s="122">
        <f t="shared" si="53"/>
        <v>18448.979591836734</v>
      </c>
      <c r="E232" s="123">
        <f t="shared" si="54"/>
        <v>0.60416284508830298</v>
      </c>
      <c r="F232" s="124">
        <f t="shared" si="59"/>
        <v>7252.4733872927145</v>
      </c>
      <c r="G232" s="124">
        <f t="shared" si="60"/>
        <v>9595.0222913882626</v>
      </c>
      <c r="H232" s="124">
        <f t="shared" si="61"/>
        <v>3161.83424261439</v>
      </c>
      <c r="I232" s="125">
        <f t="shared" si="62"/>
        <v>4183.1067029788373</v>
      </c>
      <c r="J232" s="124">
        <f t="shared" si="63"/>
        <v>2730.5302121184509</v>
      </c>
      <c r="K232" s="125">
        <f t="shared" si="64"/>
        <v>3612.4914706327104</v>
      </c>
      <c r="L232" s="126">
        <f t="shared" si="55"/>
        <v>13207.513762020973</v>
      </c>
      <c r="M232" s="126">
        <f t="shared" si="65"/>
        <v>37615.513762020972</v>
      </c>
      <c r="N232" s="126">
        <f t="shared" si="66"/>
        <v>28431.983191247899</v>
      </c>
      <c r="O232" s="127">
        <f t="shared" si="56"/>
        <v>0.93108389929206781</v>
      </c>
      <c r="P232" s="128">
        <v>7661.7011650082441</v>
      </c>
      <c r="Q232" s="127">
        <f t="shared" si="57"/>
        <v>-0.15906976744186047</v>
      </c>
      <c r="R232" s="127">
        <f t="shared" si="58"/>
        <v>-0.15144228233929227</v>
      </c>
      <c r="S232" s="129">
        <v>1323</v>
      </c>
      <c r="T232" s="1">
        <v>29025</v>
      </c>
      <c r="U232" s="1">
        <v>21741.573033707864</v>
      </c>
      <c r="X232" s="12"/>
      <c r="Y232" s="12"/>
    </row>
    <row r="233" spans="1:27">
      <c r="A233" s="122">
        <v>4219</v>
      </c>
      <c r="B233" s="122" t="s">
        <v>250</v>
      </c>
      <c r="C233" s="1">
        <v>79413</v>
      </c>
      <c r="D233" s="122">
        <f t="shared" si="53"/>
        <v>21739.118532712841</v>
      </c>
      <c r="E233" s="123">
        <f t="shared" si="54"/>
        <v>0.71190754139308254</v>
      </c>
      <c r="F233" s="124">
        <f t="shared" si="59"/>
        <v>5278.3900227670511</v>
      </c>
      <c r="G233" s="124">
        <f t="shared" si="60"/>
        <v>19281.958753168037</v>
      </c>
      <c r="H233" s="124">
        <f t="shared" si="61"/>
        <v>2010.2856133077528</v>
      </c>
      <c r="I233" s="125">
        <f t="shared" si="62"/>
        <v>7343.5733454132214</v>
      </c>
      <c r="J233" s="124">
        <f t="shared" si="63"/>
        <v>1578.981582811814</v>
      </c>
      <c r="K233" s="125">
        <f t="shared" si="64"/>
        <v>5768.019722011556</v>
      </c>
      <c r="L233" s="126">
        <f t="shared" si="55"/>
        <v>25049.978475179592</v>
      </c>
      <c r="M233" s="126">
        <f t="shared" si="65"/>
        <v>104462.9784751796</v>
      </c>
      <c r="N233" s="126">
        <f t="shared" si="66"/>
        <v>28596.490138291701</v>
      </c>
      <c r="O233" s="127">
        <f t="shared" si="56"/>
        <v>0.93647113410730665</v>
      </c>
      <c r="P233" s="128">
        <v>6171.7832243197881</v>
      </c>
      <c r="Q233" s="127">
        <f t="shared" si="57"/>
        <v>4.5829876338350915E-2</v>
      </c>
      <c r="R233" s="127">
        <f t="shared" si="58"/>
        <v>3.6095899936625313E-2</v>
      </c>
      <c r="S233" s="129">
        <v>3653</v>
      </c>
      <c r="T233" s="1">
        <v>75933</v>
      </c>
      <c r="U233" s="1">
        <v>20981.762917933131</v>
      </c>
      <c r="X233" s="12"/>
      <c r="Y233" s="12"/>
    </row>
    <row r="234" spans="1:27">
      <c r="A234" s="122">
        <v>4220</v>
      </c>
      <c r="B234" s="122" t="s">
        <v>251</v>
      </c>
      <c r="C234" s="1">
        <v>26644</v>
      </c>
      <c r="D234" s="122">
        <f t="shared" si="53"/>
        <v>23495.59082892416</v>
      </c>
      <c r="E234" s="123">
        <f t="shared" si="54"/>
        <v>0.76942808308566313</v>
      </c>
      <c r="F234" s="124">
        <f t="shared" si="59"/>
        <v>4224.5066450402601</v>
      </c>
      <c r="G234" s="124">
        <f t="shared" si="60"/>
        <v>4790.5905354756542</v>
      </c>
      <c r="H234" s="124">
        <f t="shared" si="61"/>
        <v>1395.5203096337909</v>
      </c>
      <c r="I234" s="125">
        <f t="shared" si="62"/>
        <v>1582.520031124719</v>
      </c>
      <c r="J234" s="124">
        <f t="shared" si="63"/>
        <v>964.2162791378521</v>
      </c>
      <c r="K234" s="125">
        <f t="shared" si="64"/>
        <v>1093.4212605423243</v>
      </c>
      <c r="L234" s="126">
        <f t="shared" si="55"/>
        <v>5884.0117960179787</v>
      </c>
      <c r="M234" s="126">
        <f t="shared" si="65"/>
        <v>32528.011796017978</v>
      </c>
      <c r="N234" s="126">
        <f t="shared" si="66"/>
        <v>28684.313753102273</v>
      </c>
      <c r="O234" s="127">
        <f t="shared" si="56"/>
        <v>0.93934716119193595</v>
      </c>
      <c r="P234" s="128">
        <v>3611.7224271499203</v>
      </c>
      <c r="Q234" s="127">
        <f t="shared" si="57"/>
        <v>-3.850456497419797E-2</v>
      </c>
      <c r="R234" s="127">
        <f t="shared" si="58"/>
        <v>-3.1721528395532758E-2</v>
      </c>
      <c r="S234" s="129">
        <v>1134</v>
      </c>
      <c r="T234" s="1">
        <v>27711</v>
      </c>
      <c r="U234" s="1">
        <v>24265.323992994745</v>
      </c>
      <c r="X234" s="12"/>
      <c r="Y234" s="12"/>
    </row>
    <row r="235" spans="1:27">
      <c r="A235" s="122">
        <v>4221</v>
      </c>
      <c r="B235" s="122" t="s">
        <v>252</v>
      </c>
      <c r="C235" s="1">
        <v>40313</v>
      </c>
      <c r="D235" s="122">
        <f t="shared" si="53"/>
        <v>34485.029940119755</v>
      </c>
      <c r="E235" s="123">
        <f t="shared" si="54"/>
        <v>1.1293076507492534</v>
      </c>
      <c r="F235" s="124">
        <f t="shared" si="59"/>
        <v>-2369.1568216770975</v>
      </c>
      <c r="G235" s="124">
        <f t="shared" si="60"/>
        <v>-2769.5443245405272</v>
      </c>
      <c r="H235" s="124">
        <f t="shared" si="61"/>
        <v>0</v>
      </c>
      <c r="I235" s="125">
        <f t="shared" si="62"/>
        <v>0</v>
      </c>
      <c r="J235" s="124">
        <f t="shared" si="63"/>
        <v>-431.30403049593889</v>
      </c>
      <c r="K235" s="125">
        <f t="shared" si="64"/>
        <v>-504.19441164975257</v>
      </c>
      <c r="L235" s="126">
        <f t="shared" si="55"/>
        <v>-3273.7387361902797</v>
      </c>
      <c r="M235" s="126">
        <f t="shared" si="65"/>
        <v>37039.26126380972</v>
      </c>
      <c r="N235" s="126">
        <f t="shared" si="66"/>
        <v>31684.569087946722</v>
      </c>
      <c r="O235" s="127">
        <f t="shared" si="56"/>
        <v>1.037598817337354</v>
      </c>
      <c r="P235" s="128">
        <v>4815.1928772870215</v>
      </c>
      <c r="Q235" s="127">
        <f t="shared" si="57"/>
        <v>-9.2499212102111567E-2</v>
      </c>
      <c r="R235" s="127">
        <f t="shared" si="58"/>
        <v>-9.2499212102111705E-2</v>
      </c>
      <c r="S235" s="129">
        <v>1169</v>
      </c>
      <c r="T235" s="1">
        <v>44422</v>
      </c>
      <c r="U235" s="1">
        <v>38000</v>
      </c>
      <c r="X235" s="12"/>
      <c r="Y235" s="12"/>
    </row>
    <row r="236" spans="1:27">
      <c r="A236" s="122">
        <v>4222</v>
      </c>
      <c r="B236" s="122" t="s">
        <v>253</v>
      </c>
      <c r="C236" s="1">
        <v>57841</v>
      </c>
      <c r="D236" s="122">
        <f t="shared" si="53"/>
        <v>61862.032085561492</v>
      </c>
      <c r="E236" s="123">
        <f t="shared" si="54"/>
        <v>2.0258432788496452</v>
      </c>
      <c r="F236" s="124">
        <f t="shared" si="59"/>
        <v>-18795.358108942139</v>
      </c>
      <c r="G236" s="124">
        <f t="shared" si="60"/>
        <v>-17573.659831860899</v>
      </c>
      <c r="H236" s="124">
        <f t="shared" si="61"/>
        <v>0</v>
      </c>
      <c r="I236" s="125">
        <f t="shared" si="62"/>
        <v>0</v>
      </c>
      <c r="J236" s="124">
        <f t="shared" si="63"/>
        <v>-431.30403049593889</v>
      </c>
      <c r="K236" s="125">
        <f t="shared" si="64"/>
        <v>-403.26926851370285</v>
      </c>
      <c r="L236" s="126">
        <f t="shared" si="55"/>
        <v>-17976.929100374604</v>
      </c>
      <c r="M236" s="126">
        <f t="shared" si="65"/>
        <v>39864.070899625396</v>
      </c>
      <c r="N236" s="126">
        <f t="shared" si="66"/>
        <v>42635.369946123421</v>
      </c>
      <c r="O236" s="127">
        <f t="shared" si="56"/>
        <v>1.3962130685775107</v>
      </c>
      <c r="P236" s="128">
        <v>9881.2509326461732</v>
      </c>
      <c r="Q236" s="127">
        <f t="shared" si="57"/>
        <v>-0.21517252608583562</v>
      </c>
      <c r="R236" s="127">
        <f t="shared" si="58"/>
        <v>-0.21936946444901304</v>
      </c>
      <c r="S236" s="129">
        <v>935</v>
      </c>
      <c r="T236" s="1">
        <v>73699</v>
      </c>
      <c r="U236" s="1">
        <v>79246.236559139783</v>
      </c>
      <c r="X236" s="12"/>
      <c r="Y236" s="12"/>
    </row>
    <row r="237" spans="1:27">
      <c r="A237" s="122">
        <v>4223</v>
      </c>
      <c r="B237" s="122" t="s">
        <v>254</v>
      </c>
      <c r="C237" s="1">
        <v>307602</v>
      </c>
      <c r="D237" s="122">
        <f t="shared" si="53"/>
        <v>20340.011902400318</v>
      </c>
      <c r="E237" s="123">
        <f t="shared" si="54"/>
        <v>0.66608992648686061</v>
      </c>
      <c r="F237" s="124">
        <f t="shared" si="59"/>
        <v>6117.854000954565</v>
      </c>
      <c r="G237" s="124">
        <f t="shared" si="60"/>
        <v>92520.306056435889</v>
      </c>
      <c r="H237" s="124">
        <f t="shared" si="61"/>
        <v>2499.9729339171354</v>
      </c>
      <c r="I237" s="125">
        <f t="shared" si="62"/>
        <v>37807.09067962884</v>
      </c>
      <c r="J237" s="124">
        <f t="shared" si="63"/>
        <v>2068.6689034211963</v>
      </c>
      <c r="K237" s="125">
        <f t="shared" si="64"/>
        <v>31284.47982643875</v>
      </c>
      <c r="L237" s="126">
        <f t="shared" si="55"/>
        <v>123804.78588287464</v>
      </c>
      <c r="M237" s="126">
        <f t="shared" si="65"/>
        <v>431406.78588287462</v>
      </c>
      <c r="N237" s="126">
        <f t="shared" si="66"/>
        <v>28526.534806776075</v>
      </c>
      <c r="O237" s="127">
        <f t="shared" si="56"/>
        <v>0.93418025336199562</v>
      </c>
      <c r="P237" s="128">
        <v>34661.566151488732</v>
      </c>
      <c r="Q237" s="127">
        <f t="shared" si="57"/>
        <v>1.3559065132938149E-2</v>
      </c>
      <c r="R237" s="127">
        <f t="shared" si="58"/>
        <v>9.5911113935268977E-4</v>
      </c>
      <c r="S237" s="129">
        <v>15123</v>
      </c>
      <c r="T237" s="1">
        <v>303487</v>
      </c>
      <c r="U237" s="1">
        <v>20320.522263140276</v>
      </c>
      <c r="X237" s="12"/>
      <c r="Y237" s="12"/>
    </row>
    <row r="238" spans="1:27">
      <c r="A238" s="122">
        <v>4224</v>
      </c>
      <c r="B238" s="122" t="s">
        <v>255</v>
      </c>
      <c r="C238" s="1">
        <v>24761</v>
      </c>
      <c r="D238" s="122">
        <f t="shared" si="53"/>
        <v>27150.219298245614</v>
      </c>
      <c r="E238" s="123">
        <f t="shared" si="54"/>
        <v>0.88910899675218091</v>
      </c>
      <c r="F238" s="124">
        <f t="shared" si="59"/>
        <v>2031.7295634473869</v>
      </c>
      <c r="G238" s="124">
        <f t="shared" si="60"/>
        <v>1852.9373618640168</v>
      </c>
      <c r="H238" s="124">
        <f t="shared" si="61"/>
        <v>116.40034537128194</v>
      </c>
      <c r="I238" s="125">
        <f t="shared" si="62"/>
        <v>106.15711497860913</v>
      </c>
      <c r="J238" s="124">
        <f t="shared" si="63"/>
        <v>-314.90368512465693</v>
      </c>
      <c r="K238" s="125">
        <f t="shared" si="64"/>
        <v>-287.19216083368713</v>
      </c>
      <c r="L238" s="126">
        <f t="shared" si="55"/>
        <v>1565.7452010303296</v>
      </c>
      <c r="M238" s="126">
        <f t="shared" si="65"/>
        <v>26326.745201030331</v>
      </c>
      <c r="N238" s="126">
        <f t="shared" si="66"/>
        <v>28867.045176568347</v>
      </c>
      <c r="O238" s="127">
        <f t="shared" si="56"/>
        <v>0.94533120687526184</v>
      </c>
      <c r="P238" s="128">
        <v>8963.1205915275896</v>
      </c>
      <c r="Q238" s="127">
        <f t="shared" si="57"/>
        <v>-0.33785265409814147</v>
      </c>
      <c r="R238" s="127">
        <f t="shared" si="58"/>
        <v>-0.32696207275107148</v>
      </c>
      <c r="S238" s="129">
        <v>912</v>
      </c>
      <c r="T238" s="1">
        <v>37395</v>
      </c>
      <c r="U238" s="1">
        <v>40339.805825242722</v>
      </c>
      <c r="X238" s="12"/>
      <c r="Y238" s="12"/>
    </row>
    <row r="239" spans="1:27">
      <c r="A239" s="122">
        <v>4225</v>
      </c>
      <c r="B239" s="122" t="s">
        <v>256</v>
      </c>
      <c r="C239" s="1">
        <v>229968</v>
      </c>
      <c r="D239" s="122">
        <f t="shared" si="53"/>
        <v>21943.511450381677</v>
      </c>
      <c r="E239" s="123">
        <f t="shared" si="54"/>
        <v>0.71860095259449897</v>
      </c>
      <c r="F239" s="124">
        <f t="shared" si="59"/>
        <v>5155.7542721657492</v>
      </c>
      <c r="G239" s="124">
        <f t="shared" si="60"/>
        <v>54032.304772297051</v>
      </c>
      <c r="H239" s="124">
        <f t="shared" si="61"/>
        <v>1938.7480921236599</v>
      </c>
      <c r="I239" s="125">
        <f t="shared" si="62"/>
        <v>20318.080005455955</v>
      </c>
      <c r="J239" s="124">
        <f t="shared" si="63"/>
        <v>1507.4440616277211</v>
      </c>
      <c r="K239" s="125">
        <f t="shared" si="64"/>
        <v>15798.013765858517</v>
      </c>
      <c r="L239" s="126">
        <f t="shared" si="55"/>
        <v>69830.318538155567</v>
      </c>
      <c r="M239" s="126">
        <f t="shared" si="65"/>
        <v>299798.31853815558</v>
      </c>
      <c r="N239" s="126">
        <f t="shared" si="66"/>
        <v>28606.709784175153</v>
      </c>
      <c r="O239" s="127">
        <f t="shared" si="56"/>
        <v>0.93680580466737784</v>
      </c>
      <c r="P239" s="128">
        <v>15391.232395530169</v>
      </c>
      <c r="Q239" s="127">
        <f t="shared" si="57"/>
        <v>6.4371008053318524E-2</v>
      </c>
      <c r="R239" s="127">
        <f t="shared" si="58"/>
        <v>6.2746014147893436E-2</v>
      </c>
      <c r="S239" s="129">
        <v>10480</v>
      </c>
      <c r="T239" s="1">
        <v>216060</v>
      </c>
      <c r="U239" s="1">
        <v>20647.935779816515</v>
      </c>
      <c r="X239" s="12"/>
      <c r="Y239" s="13"/>
      <c r="Z239" s="13"/>
      <c r="AA239" s="12"/>
    </row>
    <row r="240" spans="1:27">
      <c r="A240" s="122">
        <v>4226</v>
      </c>
      <c r="B240" s="122" t="s">
        <v>257</v>
      </c>
      <c r="C240" s="1">
        <v>41434</v>
      </c>
      <c r="D240" s="122">
        <f t="shared" si="53"/>
        <v>24315.727699530515</v>
      </c>
      <c r="E240" s="123">
        <f t="shared" si="54"/>
        <v>0.79628573245542011</v>
      </c>
      <c r="F240" s="124">
        <f t="shared" si="59"/>
        <v>3732.4245226764469</v>
      </c>
      <c r="G240" s="124">
        <f t="shared" si="60"/>
        <v>6360.0513866406664</v>
      </c>
      <c r="H240" s="124">
        <f t="shared" si="61"/>
        <v>1108.4724049215667</v>
      </c>
      <c r="I240" s="125">
        <f t="shared" si="62"/>
        <v>1888.8369779863497</v>
      </c>
      <c r="J240" s="124">
        <f t="shared" si="63"/>
        <v>677.16837442562792</v>
      </c>
      <c r="K240" s="125">
        <f t="shared" si="64"/>
        <v>1153.8949100212699</v>
      </c>
      <c r="L240" s="126">
        <f t="shared" si="55"/>
        <v>7513.9462966619358</v>
      </c>
      <c r="M240" s="126">
        <f t="shared" si="65"/>
        <v>48947.946296661932</v>
      </c>
      <c r="N240" s="126">
        <f t="shared" si="66"/>
        <v>28725.320596632588</v>
      </c>
      <c r="O240" s="127">
        <f t="shared" si="56"/>
        <v>0.94069004366042364</v>
      </c>
      <c r="P240" s="128">
        <v>2051.275763548032</v>
      </c>
      <c r="Q240" s="127">
        <f t="shared" si="57"/>
        <v>0.15052897564768278</v>
      </c>
      <c r="R240" s="127">
        <f t="shared" si="58"/>
        <v>0.14107627279611715</v>
      </c>
      <c r="S240" s="129">
        <v>1704</v>
      </c>
      <c r="T240" s="1">
        <v>36013</v>
      </c>
      <c r="U240" s="1">
        <v>21309.467455621303</v>
      </c>
      <c r="X240" s="12"/>
      <c r="Y240" s="12"/>
      <c r="Z240" s="12"/>
      <c r="AA240" s="12"/>
    </row>
    <row r="241" spans="1:27">
      <c r="A241" s="122">
        <v>4227</v>
      </c>
      <c r="B241" s="122" t="s">
        <v>258</v>
      </c>
      <c r="C241" s="1">
        <v>157219</v>
      </c>
      <c r="D241" s="122">
        <f t="shared" si="53"/>
        <v>26724.290328063911</v>
      </c>
      <c r="E241" s="123">
        <f t="shared" si="54"/>
        <v>0.87516077500096967</v>
      </c>
      <c r="F241" s="124">
        <f t="shared" si="59"/>
        <v>2287.2869455564091</v>
      </c>
      <c r="G241" s="124">
        <f t="shared" si="60"/>
        <v>13456.109100708354</v>
      </c>
      <c r="H241" s="124">
        <f t="shared" si="61"/>
        <v>265.47548493487812</v>
      </c>
      <c r="I241" s="125">
        <f t="shared" si="62"/>
        <v>1561.7922778718878</v>
      </c>
      <c r="J241" s="124">
        <f t="shared" si="63"/>
        <v>-165.82854556106076</v>
      </c>
      <c r="K241" s="125">
        <f t="shared" si="64"/>
        <v>-975.56933353572049</v>
      </c>
      <c r="L241" s="126">
        <f t="shared" si="55"/>
        <v>12480.539767172633</v>
      </c>
      <c r="M241" s="126">
        <f t="shared" si="65"/>
        <v>169699.53976717262</v>
      </c>
      <c r="N241" s="126">
        <f t="shared" si="66"/>
        <v>28845.748728059258</v>
      </c>
      <c r="O241" s="127">
        <f t="shared" si="56"/>
        <v>0.94463379578770112</v>
      </c>
      <c r="P241" s="128">
        <v>8535.3968091632014</v>
      </c>
      <c r="Q241" s="127">
        <f t="shared" si="57"/>
        <v>3.1079485834207766E-2</v>
      </c>
      <c r="R241" s="127">
        <f t="shared" si="58"/>
        <v>3.7914790941726687E-2</v>
      </c>
      <c r="S241" s="129">
        <v>5883</v>
      </c>
      <c r="T241" s="1">
        <v>152480</v>
      </c>
      <c r="U241" s="1">
        <v>25748.05808848362</v>
      </c>
      <c r="X241" s="12"/>
      <c r="Y241" s="12"/>
      <c r="Z241" s="12"/>
      <c r="AA241" s="12"/>
    </row>
    <row r="242" spans="1:27">
      <c r="A242" s="122">
        <v>4228</v>
      </c>
      <c r="B242" s="122" t="s">
        <v>259</v>
      </c>
      <c r="C242" s="1">
        <v>93684</v>
      </c>
      <c r="D242" s="122">
        <f t="shared" si="53"/>
        <v>51759.11602209945</v>
      </c>
      <c r="E242" s="123">
        <f t="shared" si="54"/>
        <v>1.6949953594725569</v>
      </c>
      <c r="F242" s="124">
        <f t="shared" si="59"/>
        <v>-12733.608470864914</v>
      </c>
      <c r="G242" s="124">
        <f t="shared" si="60"/>
        <v>-23047.831332265498</v>
      </c>
      <c r="H242" s="124">
        <f t="shared" si="61"/>
        <v>0</v>
      </c>
      <c r="I242" s="125">
        <f t="shared" si="62"/>
        <v>0</v>
      </c>
      <c r="J242" s="124">
        <f t="shared" si="63"/>
        <v>-431.30403049593889</v>
      </c>
      <c r="K242" s="125">
        <f t="shared" si="64"/>
        <v>-780.66029519764936</v>
      </c>
      <c r="L242" s="126">
        <f t="shared" si="55"/>
        <v>-23828.491627463147</v>
      </c>
      <c r="M242" s="126">
        <f t="shared" si="65"/>
        <v>69855.50837253686</v>
      </c>
      <c r="N242" s="126">
        <f t="shared" si="66"/>
        <v>38594.203520738592</v>
      </c>
      <c r="O242" s="127">
        <f t="shared" si="56"/>
        <v>1.2638739008266751</v>
      </c>
      <c r="P242" s="128">
        <v>3091.6911102561935</v>
      </c>
      <c r="Q242" s="127">
        <f t="shared" si="57"/>
        <v>-1.1991014648653779E-2</v>
      </c>
      <c r="R242" s="127">
        <f t="shared" si="58"/>
        <v>-3.2733744727853238E-2</v>
      </c>
      <c r="S242" s="129">
        <v>1810</v>
      </c>
      <c r="T242" s="1">
        <v>94821</v>
      </c>
      <c r="U242" s="1">
        <v>53510.722347629795</v>
      </c>
      <c r="X242" s="12"/>
      <c r="Y242" s="12"/>
      <c r="Z242" s="12"/>
      <c r="AA242" s="12"/>
    </row>
    <row r="243" spans="1:27" ht="30.6" customHeight="1">
      <c r="A243" s="122">
        <v>4601</v>
      </c>
      <c r="B243" s="122" t="s">
        <v>260</v>
      </c>
      <c r="C243" s="1">
        <v>9199487</v>
      </c>
      <c r="D243" s="122">
        <f t="shared" si="53"/>
        <v>32061.781619210258</v>
      </c>
      <c r="E243" s="123">
        <f t="shared" si="54"/>
        <v>1.0499516846033567</v>
      </c>
      <c r="F243" s="124">
        <f t="shared" si="59"/>
        <v>-915.20782913139919</v>
      </c>
      <c r="G243" s="124">
        <f t="shared" si="60"/>
        <v>-262600.58241267235</v>
      </c>
      <c r="H243" s="124">
        <f t="shared" si="61"/>
        <v>0</v>
      </c>
      <c r="I243" s="125">
        <f t="shared" si="62"/>
        <v>0</v>
      </c>
      <c r="J243" s="124">
        <f t="shared" si="63"/>
        <v>-431.30403049593889</v>
      </c>
      <c r="K243" s="125">
        <f t="shared" si="64"/>
        <v>-123754.06547019976</v>
      </c>
      <c r="L243" s="126">
        <f t="shared" si="55"/>
        <v>-386354.64788287209</v>
      </c>
      <c r="M243" s="126">
        <f t="shared" si="65"/>
        <v>8813132.3521171287</v>
      </c>
      <c r="N243" s="126">
        <f t="shared" si="66"/>
        <v>30715.269759582923</v>
      </c>
      <c r="O243" s="127">
        <f t="shared" si="56"/>
        <v>1.0058564308789955</v>
      </c>
      <c r="P243" s="128">
        <v>-97748.400958114245</v>
      </c>
      <c r="Q243" s="127">
        <f t="shared" si="57"/>
        <v>0.10342036207160014</v>
      </c>
      <c r="R243" s="127">
        <f t="shared" si="58"/>
        <v>9.8309548768030788E-2</v>
      </c>
      <c r="S243" s="129">
        <v>286930</v>
      </c>
      <c r="T243" s="1">
        <v>8337246</v>
      </c>
      <c r="U243" s="1">
        <v>29191.935602466376</v>
      </c>
      <c r="X243" s="12"/>
      <c r="Y243" s="12"/>
      <c r="Z243" s="12"/>
      <c r="AA243" s="12"/>
    </row>
    <row r="244" spans="1:27">
      <c r="A244" s="122">
        <v>4602</v>
      </c>
      <c r="B244" s="122" t="s">
        <v>261</v>
      </c>
      <c r="C244" s="1">
        <v>502010</v>
      </c>
      <c r="D244" s="122">
        <f t="shared" si="53"/>
        <v>29304.185394898137</v>
      </c>
      <c r="E244" s="123">
        <f t="shared" si="54"/>
        <v>0.95964657194431524</v>
      </c>
      <c r="F244" s="124">
        <f t="shared" si="59"/>
        <v>739.34990545587345</v>
      </c>
      <c r="G244" s="124">
        <f t="shared" si="60"/>
        <v>12665.803230364569</v>
      </c>
      <c r="H244" s="124">
        <f t="shared" si="61"/>
        <v>0</v>
      </c>
      <c r="I244" s="125">
        <f t="shared" si="62"/>
        <v>0</v>
      </c>
      <c r="J244" s="124">
        <f t="shared" si="63"/>
        <v>-431.30403049593889</v>
      </c>
      <c r="K244" s="125">
        <f t="shared" si="64"/>
        <v>-7388.6693464259288</v>
      </c>
      <c r="L244" s="126">
        <f t="shared" si="55"/>
        <v>5277.1338839386399</v>
      </c>
      <c r="M244" s="126">
        <f t="shared" si="65"/>
        <v>507287.13388393866</v>
      </c>
      <c r="N244" s="126">
        <f t="shared" si="66"/>
        <v>29612.231269858075</v>
      </c>
      <c r="O244" s="127">
        <f t="shared" si="56"/>
        <v>0.96973438581537885</v>
      </c>
      <c r="P244" s="128">
        <v>3932.0874087287684</v>
      </c>
      <c r="Q244" s="130">
        <f t="shared" si="57"/>
        <v>5.9137516350900879E-2</v>
      </c>
      <c r="R244" s="130">
        <f t="shared" si="58"/>
        <v>6.0930464104924364E-2</v>
      </c>
      <c r="S244" s="129">
        <v>17131</v>
      </c>
      <c r="T244" s="1">
        <v>473980</v>
      </c>
      <c r="U244" s="1">
        <v>27621.21212121212</v>
      </c>
      <c r="V244" s="13"/>
      <c r="W244" s="59"/>
      <c r="X244" s="13"/>
      <c r="Y244" s="13"/>
      <c r="Z244" s="13"/>
      <c r="AA244" s="12"/>
    </row>
    <row r="245" spans="1:27">
      <c r="A245" s="122">
        <v>4611</v>
      </c>
      <c r="B245" s="122" t="s">
        <v>262</v>
      </c>
      <c r="C245" s="1">
        <v>111179</v>
      </c>
      <c r="D245" s="122">
        <f t="shared" si="53"/>
        <v>27499.134306208263</v>
      </c>
      <c r="E245" s="123">
        <f t="shared" si="54"/>
        <v>0.90053518337975991</v>
      </c>
      <c r="F245" s="124">
        <f t="shared" si="59"/>
        <v>1822.3805586697977</v>
      </c>
      <c r="G245" s="124">
        <f t="shared" si="60"/>
        <v>7367.8845987019922</v>
      </c>
      <c r="H245" s="124">
        <f t="shared" si="61"/>
        <v>0</v>
      </c>
      <c r="I245" s="125">
        <f t="shared" si="62"/>
        <v>0</v>
      </c>
      <c r="J245" s="124">
        <f t="shared" si="63"/>
        <v>-431.30403049593889</v>
      </c>
      <c r="K245" s="125">
        <f t="shared" si="64"/>
        <v>-1743.762195295081</v>
      </c>
      <c r="L245" s="126">
        <f t="shared" si="55"/>
        <v>5624.122403406911</v>
      </c>
      <c r="M245" s="126">
        <f t="shared" si="65"/>
        <v>116803.12240340692</v>
      </c>
      <c r="N245" s="126">
        <f t="shared" si="66"/>
        <v>28890.21083438212</v>
      </c>
      <c r="O245" s="127">
        <f t="shared" si="56"/>
        <v>0.94608983038955663</v>
      </c>
      <c r="P245" s="128">
        <v>2934.608043517032</v>
      </c>
      <c r="Q245" s="130">
        <f t="shared" si="57"/>
        <v>4.8452956875170927E-2</v>
      </c>
      <c r="R245" s="130">
        <f t="shared" si="58"/>
        <v>5.1046211777162571E-2</v>
      </c>
      <c r="S245" s="129">
        <v>4043</v>
      </c>
      <c r="T245" s="1">
        <v>106041</v>
      </c>
      <c r="U245" s="1">
        <v>26163.582531458178</v>
      </c>
      <c r="V245" s="13"/>
      <c r="W245" s="1"/>
      <c r="X245" s="13"/>
      <c r="Y245" s="13"/>
      <c r="Z245" s="12"/>
      <c r="AA245" s="12"/>
    </row>
    <row r="246" spans="1:27">
      <c r="A246" s="122">
        <v>4612</v>
      </c>
      <c r="B246" s="122" t="s">
        <v>263</v>
      </c>
      <c r="C246" s="1">
        <v>160445</v>
      </c>
      <c r="D246" s="122">
        <f t="shared" si="53"/>
        <v>27782.683982683986</v>
      </c>
      <c r="E246" s="123">
        <f t="shared" si="54"/>
        <v>0.9098208015035526</v>
      </c>
      <c r="F246" s="124">
        <f t="shared" si="59"/>
        <v>1652.2507527843641</v>
      </c>
      <c r="G246" s="124">
        <f t="shared" si="60"/>
        <v>9541.7480973297024</v>
      </c>
      <c r="H246" s="124">
        <f t="shared" si="61"/>
        <v>0</v>
      </c>
      <c r="I246" s="125">
        <f t="shared" si="62"/>
        <v>0</v>
      </c>
      <c r="J246" s="124">
        <f t="shared" si="63"/>
        <v>-431.30403049593889</v>
      </c>
      <c r="K246" s="125">
        <f t="shared" si="64"/>
        <v>-2490.7807761140471</v>
      </c>
      <c r="L246" s="126">
        <f t="shared" si="55"/>
        <v>7050.9673212156558</v>
      </c>
      <c r="M246" s="126">
        <f t="shared" si="65"/>
        <v>167495.96732121566</v>
      </c>
      <c r="N246" s="126">
        <f t="shared" si="66"/>
        <v>29003.630704972409</v>
      </c>
      <c r="O246" s="127">
        <f t="shared" si="56"/>
        <v>0.9498040776390736</v>
      </c>
      <c r="P246" s="128">
        <v>5024.1851722262709</v>
      </c>
      <c r="Q246" s="130">
        <f t="shared" si="57"/>
        <v>4.1417852321113301E-2</v>
      </c>
      <c r="R246" s="130">
        <f t="shared" si="58"/>
        <v>4.5565490520833779E-2</v>
      </c>
      <c r="S246" s="129">
        <v>5775</v>
      </c>
      <c r="T246" s="1">
        <v>154064</v>
      </c>
      <c r="U246" s="1">
        <v>26571.921352190413</v>
      </c>
      <c r="V246" s="13"/>
      <c r="W246" s="1"/>
      <c r="X246" s="13"/>
      <c r="Y246" s="13"/>
      <c r="Z246" s="12"/>
      <c r="AA246" s="12"/>
    </row>
    <row r="247" spans="1:27">
      <c r="A247" s="122">
        <v>4613</v>
      </c>
      <c r="B247" s="122" t="s">
        <v>264</v>
      </c>
      <c r="C247" s="1">
        <v>327272</v>
      </c>
      <c r="D247" s="122">
        <f t="shared" si="53"/>
        <v>27134.731780117738</v>
      </c>
      <c r="E247" s="123">
        <f t="shared" si="54"/>
        <v>0.88860181515067738</v>
      </c>
      <c r="F247" s="124">
        <f t="shared" si="59"/>
        <v>2041.022074324113</v>
      </c>
      <c r="G247" s="124">
        <f t="shared" si="60"/>
        <v>24616.767238423126</v>
      </c>
      <c r="H247" s="124">
        <f t="shared" si="61"/>
        <v>121.82097671603877</v>
      </c>
      <c r="I247" s="125">
        <f t="shared" si="62"/>
        <v>1469.2828001721437</v>
      </c>
      <c r="J247" s="124">
        <f t="shared" si="63"/>
        <v>-309.4830537799001</v>
      </c>
      <c r="K247" s="125">
        <f t="shared" si="64"/>
        <v>-3732.6751116393752</v>
      </c>
      <c r="L247" s="126">
        <f t="shared" si="55"/>
        <v>20884.092126783751</v>
      </c>
      <c r="M247" s="126">
        <f t="shared" si="65"/>
        <v>348156.09212678374</v>
      </c>
      <c r="N247" s="126">
        <f t="shared" si="66"/>
        <v>28866.270800661947</v>
      </c>
      <c r="O247" s="127">
        <f t="shared" si="56"/>
        <v>0.94530584779518645</v>
      </c>
      <c r="P247" s="128">
        <v>6404.7061233290478</v>
      </c>
      <c r="Q247" s="130">
        <f t="shared" si="57"/>
        <v>7.2193319267714162E-2</v>
      </c>
      <c r="R247" s="130">
        <f t="shared" si="58"/>
        <v>6.2592384147830957E-2</v>
      </c>
      <c r="S247" s="129">
        <v>12061</v>
      </c>
      <c r="T247" s="1">
        <v>305236</v>
      </c>
      <c r="U247" s="1">
        <v>25536.350706935496</v>
      </c>
      <c r="V247" s="13"/>
      <c r="W247" s="1"/>
      <c r="X247" s="13"/>
      <c r="Y247" s="13"/>
      <c r="Z247" s="12"/>
      <c r="AA247" s="12"/>
    </row>
    <row r="248" spans="1:27">
      <c r="A248" s="122">
        <v>4614</v>
      </c>
      <c r="B248" s="122" t="s">
        <v>265</v>
      </c>
      <c r="C248" s="1">
        <v>533318</v>
      </c>
      <c r="D248" s="122">
        <f t="shared" si="53"/>
        <v>28189.544901950419</v>
      </c>
      <c r="E248" s="123">
        <f t="shared" si="54"/>
        <v>0.92314458720756065</v>
      </c>
      <c r="F248" s="124">
        <f t="shared" si="59"/>
        <v>1408.1342012245041</v>
      </c>
      <c r="G248" s="124">
        <f t="shared" si="60"/>
        <v>26640.490952966393</v>
      </c>
      <c r="H248" s="124">
        <f t="shared" si="61"/>
        <v>0</v>
      </c>
      <c r="I248" s="125">
        <f t="shared" si="62"/>
        <v>0</v>
      </c>
      <c r="J248" s="124">
        <f t="shared" si="63"/>
        <v>-431.30403049593889</v>
      </c>
      <c r="K248" s="125">
        <f t="shared" si="64"/>
        <v>-8159.840952952668</v>
      </c>
      <c r="L248" s="126">
        <f t="shared" si="55"/>
        <v>18480.650000013724</v>
      </c>
      <c r="M248" s="126">
        <f t="shared" si="65"/>
        <v>551798.65000001376</v>
      </c>
      <c r="N248" s="126">
        <f t="shared" si="66"/>
        <v>29166.375072678988</v>
      </c>
      <c r="O248" s="127">
        <f t="shared" si="56"/>
        <v>0.95513359192067704</v>
      </c>
      <c r="P248" s="128">
        <v>2741.2079088050741</v>
      </c>
      <c r="Q248" s="130">
        <f t="shared" si="57"/>
        <v>7.6990183625374353E-2</v>
      </c>
      <c r="R248" s="130">
        <f t="shared" si="58"/>
        <v>7.3688453584131522E-2</v>
      </c>
      <c r="S248" s="129">
        <v>18919</v>
      </c>
      <c r="T248" s="1">
        <v>495193</v>
      </c>
      <c r="U248" s="1">
        <v>26254.864535284451</v>
      </c>
      <c r="V248" s="13"/>
      <c r="W248" s="1"/>
      <c r="X248" s="13"/>
      <c r="Y248" s="13"/>
      <c r="Z248" s="12"/>
      <c r="AA248" s="12"/>
    </row>
    <row r="249" spans="1:27">
      <c r="A249" s="122">
        <v>4615</v>
      </c>
      <c r="B249" s="122" t="s">
        <v>266</v>
      </c>
      <c r="C249" s="1">
        <v>83219</v>
      </c>
      <c r="D249" s="122">
        <f t="shared" si="53"/>
        <v>26698.427975617582</v>
      </c>
      <c r="E249" s="123">
        <f t="shared" si="54"/>
        <v>0.87431384076502072</v>
      </c>
      <c r="F249" s="124">
        <f t="shared" si="59"/>
        <v>2302.8043570242066</v>
      </c>
      <c r="G249" s="124">
        <f t="shared" si="60"/>
        <v>7177.8411808444525</v>
      </c>
      <c r="H249" s="124">
        <f t="shared" si="61"/>
        <v>274.52730829109328</v>
      </c>
      <c r="I249" s="125">
        <f t="shared" si="62"/>
        <v>855.70161994333773</v>
      </c>
      <c r="J249" s="124">
        <f t="shared" si="63"/>
        <v>-156.77672220484561</v>
      </c>
      <c r="K249" s="125">
        <f t="shared" si="64"/>
        <v>-488.67304311250376</v>
      </c>
      <c r="L249" s="126">
        <f t="shared" si="55"/>
        <v>6689.1681377319492</v>
      </c>
      <c r="M249" s="126">
        <f t="shared" si="65"/>
        <v>89908.168137731947</v>
      </c>
      <c r="N249" s="126">
        <f t="shared" si="66"/>
        <v>28844.45561043694</v>
      </c>
      <c r="O249" s="127">
        <f t="shared" si="56"/>
        <v>0.94459144907590364</v>
      </c>
      <c r="P249" s="128">
        <v>1001.0406132507078</v>
      </c>
      <c r="Q249" s="130">
        <f t="shared" si="57"/>
        <v>6.0236205424825773E-2</v>
      </c>
      <c r="R249" s="130">
        <f t="shared" si="58"/>
        <v>7.0440596237384301E-2</v>
      </c>
      <c r="S249" s="129">
        <v>3117</v>
      </c>
      <c r="T249" s="1">
        <v>78491</v>
      </c>
      <c r="U249" s="1">
        <v>24941.53161741341</v>
      </c>
      <c r="V249" s="13"/>
      <c r="W249" s="1"/>
      <c r="X249" s="13"/>
      <c r="Y249" s="13"/>
      <c r="Z249" s="12"/>
      <c r="AA249" s="12"/>
    </row>
    <row r="250" spans="1:27">
      <c r="A250" s="122">
        <v>4616</v>
      </c>
      <c r="B250" s="122" t="s">
        <v>267</v>
      </c>
      <c r="C250" s="1">
        <v>92722</v>
      </c>
      <c r="D250" s="122">
        <f t="shared" si="53"/>
        <v>32161.63718348942</v>
      </c>
      <c r="E250" s="123">
        <f t="shared" si="54"/>
        <v>1.0532217311396697</v>
      </c>
      <c r="F250" s="124">
        <f t="shared" si="59"/>
        <v>-975.1211676988961</v>
      </c>
      <c r="G250" s="124">
        <f t="shared" si="60"/>
        <v>-2811.2743264759174</v>
      </c>
      <c r="H250" s="124">
        <f t="shared" si="61"/>
        <v>0</v>
      </c>
      <c r="I250" s="125">
        <f t="shared" si="62"/>
        <v>0</v>
      </c>
      <c r="J250" s="124">
        <f t="shared" si="63"/>
        <v>-431.30403049593889</v>
      </c>
      <c r="K250" s="125">
        <f t="shared" si="64"/>
        <v>-1243.4495199197918</v>
      </c>
      <c r="L250" s="126">
        <f t="shared" si="55"/>
        <v>-4054.7238463957092</v>
      </c>
      <c r="M250" s="126">
        <f t="shared" si="65"/>
        <v>88667.276153604296</v>
      </c>
      <c r="N250" s="126">
        <f t="shared" si="66"/>
        <v>30755.211985294587</v>
      </c>
      <c r="O250" s="127">
        <f t="shared" si="56"/>
        <v>1.0071644494935206</v>
      </c>
      <c r="P250" s="128">
        <v>-1656.3332205145589</v>
      </c>
      <c r="Q250" s="130">
        <f t="shared" si="57"/>
        <v>0.11593592412954784</v>
      </c>
      <c r="R250" s="130">
        <f t="shared" si="58"/>
        <v>0.13180598062948237</v>
      </c>
      <c r="S250" s="129">
        <v>2883</v>
      </c>
      <c r="T250" s="1">
        <v>83089</v>
      </c>
      <c r="U250" s="1">
        <v>28416.210670314638</v>
      </c>
      <c r="V250" s="13"/>
      <c r="W250" s="1"/>
      <c r="X250" s="13"/>
      <c r="Y250" s="13"/>
      <c r="Z250" s="12"/>
      <c r="AA250" s="12"/>
    </row>
    <row r="251" spans="1:27">
      <c r="A251" s="122">
        <v>4617</v>
      </c>
      <c r="B251" s="122" t="s">
        <v>268</v>
      </c>
      <c r="C251" s="1">
        <v>376799</v>
      </c>
      <c r="D251" s="122">
        <f t="shared" si="53"/>
        <v>28946.685104094646</v>
      </c>
      <c r="E251" s="123">
        <f t="shared" si="54"/>
        <v>0.94793923649323675</v>
      </c>
      <c r="F251" s="124">
        <f t="shared" si="59"/>
        <v>953.85007993796819</v>
      </c>
      <c r="G251" s="124">
        <f t="shared" si="60"/>
        <v>12416.266490552531</v>
      </c>
      <c r="H251" s="124">
        <f t="shared" si="61"/>
        <v>0</v>
      </c>
      <c r="I251" s="125">
        <f t="shared" si="62"/>
        <v>0</v>
      </c>
      <c r="J251" s="124">
        <f t="shared" si="63"/>
        <v>-431.30403049593889</v>
      </c>
      <c r="K251" s="125">
        <f t="shared" si="64"/>
        <v>-5614.2845649656365</v>
      </c>
      <c r="L251" s="126">
        <f t="shared" si="55"/>
        <v>6801.9819255868942</v>
      </c>
      <c r="M251" s="126">
        <f t="shared" si="65"/>
        <v>383600.98192558688</v>
      </c>
      <c r="N251" s="126">
        <f t="shared" si="66"/>
        <v>29469.231153536672</v>
      </c>
      <c r="O251" s="127">
        <f t="shared" si="56"/>
        <v>0.96505145163494732</v>
      </c>
      <c r="P251" s="128">
        <v>4559.983305085666</v>
      </c>
      <c r="Q251" s="130">
        <f t="shared" si="57"/>
        <v>0.11355119748445516</v>
      </c>
      <c r="R251" s="130">
        <f t="shared" si="58"/>
        <v>0.11543320765151817</v>
      </c>
      <c r="S251" s="129">
        <v>13017</v>
      </c>
      <c r="T251" s="1">
        <v>338376</v>
      </c>
      <c r="U251" s="1">
        <v>25951.069867321112</v>
      </c>
      <c r="V251" s="13"/>
      <c r="W251" s="1"/>
      <c r="X251" s="13"/>
      <c r="Y251" s="13"/>
      <c r="Z251" s="12"/>
      <c r="AA251" s="12"/>
    </row>
    <row r="252" spans="1:27">
      <c r="A252" s="122">
        <v>4618</v>
      </c>
      <c r="B252" s="122" t="s">
        <v>269</v>
      </c>
      <c r="C252" s="1">
        <v>330550</v>
      </c>
      <c r="D252" s="122">
        <f t="shared" si="53"/>
        <v>30378.64166896425</v>
      </c>
      <c r="E252" s="123">
        <f t="shared" si="54"/>
        <v>0.99483261333112416</v>
      </c>
      <c r="F252" s="124">
        <f t="shared" si="59"/>
        <v>94.676141016205648</v>
      </c>
      <c r="G252" s="124">
        <f t="shared" si="60"/>
        <v>1030.1710903973335</v>
      </c>
      <c r="H252" s="124">
        <f t="shared" si="61"/>
        <v>0</v>
      </c>
      <c r="I252" s="125">
        <f t="shared" si="62"/>
        <v>0</v>
      </c>
      <c r="J252" s="124">
        <f t="shared" si="63"/>
        <v>-431.30403049593889</v>
      </c>
      <c r="K252" s="125">
        <f t="shared" si="64"/>
        <v>-4693.0191558263105</v>
      </c>
      <c r="L252" s="126">
        <f t="shared" si="55"/>
        <v>-3662.848065428977</v>
      </c>
      <c r="M252" s="126">
        <f t="shared" si="65"/>
        <v>326887.15193457104</v>
      </c>
      <c r="N252" s="126">
        <f t="shared" si="66"/>
        <v>30042.013779484518</v>
      </c>
      <c r="O252" s="127">
        <f t="shared" si="56"/>
        <v>0.98380880237010238</v>
      </c>
      <c r="P252" s="128">
        <v>5364.6004257998693</v>
      </c>
      <c r="Q252" s="130">
        <f t="shared" si="57"/>
        <v>4.447758741634384E-2</v>
      </c>
      <c r="R252" s="130">
        <f t="shared" si="58"/>
        <v>5.6092493038747887E-2</v>
      </c>
      <c r="S252" s="129">
        <v>10881</v>
      </c>
      <c r="T252" s="1">
        <v>316474</v>
      </c>
      <c r="U252" s="1">
        <v>28765.133612070531</v>
      </c>
      <c r="V252" s="13"/>
      <c r="W252" s="59"/>
      <c r="X252" s="13"/>
      <c r="Y252" s="13"/>
      <c r="Z252" s="13"/>
      <c r="AA252" s="12"/>
    </row>
    <row r="253" spans="1:27">
      <c r="A253" s="122">
        <v>4619</v>
      </c>
      <c r="B253" s="122" t="s">
        <v>270</v>
      </c>
      <c r="C253" s="1">
        <v>53187</v>
      </c>
      <c r="D253" s="122">
        <f t="shared" si="53"/>
        <v>56763.073639274284</v>
      </c>
      <c r="E253" s="123">
        <f t="shared" si="54"/>
        <v>1.8588637867557294</v>
      </c>
      <c r="F253" s="124">
        <f t="shared" si="59"/>
        <v>-15735.983041169813</v>
      </c>
      <c r="G253" s="124">
        <f t="shared" si="60"/>
        <v>-14744.616109576116</v>
      </c>
      <c r="H253" s="124">
        <f t="shared" si="61"/>
        <v>0</v>
      </c>
      <c r="I253" s="125">
        <f t="shared" si="62"/>
        <v>0</v>
      </c>
      <c r="J253" s="124">
        <f t="shared" si="63"/>
        <v>-431.30403049593889</v>
      </c>
      <c r="K253" s="125">
        <f t="shared" si="64"/>
        <v>-404.13187657469479</v>
      </c>
      <c r="L253" s="126">
        <f t="shared" si="55"/>
        <v>-15148.747986150811</v>
      </c>
      <c r="M253" s="126">
        <f t="shared" si="65"/>
        <v>38038.252013849189</v>
      </c>
      <c r="N253" s="126">
        <f t="shared" si="66"/>
        <v>40595.786567608528</v>
      </c>
      <c r="O253" s="127">
        <f t="shared" si="56"/>
        <v>1.3294212717399441</v>
      </c>
      <c r="P253" s="128">
        <v>251.88462448069731</v>
      </c>
      <c r="Q253" s="130">
        <f t="shared" si="57"/>
        <v>8.7513034943873066E-2</v>
      </c>
      <c r="R253" s="130">
        <f t="shared" si="58"/>
        <v>4.8051516066507455E-2</v>
      </c>
      <c r="S253" s="129">
        <v>937</v>
      </c>
      <c r="T253" s="1">
        <v>48907</v>
      </c>
      <c r="U253" s="1">
        <v>54160.575858250275</v>
      </c>
      <c r="V253" s="13"/>
      <c r="W253" s="1"/>
      <c r="X253" s="13"/>
      <c r="Y253" s="13"/>
      <c r="Z253" s="12"/>
      <c r="AA253" s="12"/>
    </row>
    <row r="254" spans="1:27">
      <c r="A254" s="122">
        <v>4620</v>
      </c>
      <c r="B254" s="122" t="s">
        <v>271</v>
      </c>
      <c r="C254" s="1">
        <v>33046</v>
      </c>
      <c r="D254" s="122">
        <f t="shared" si="53"/>
        <v>31442.435775451951</v>
      </c>
      <c r="E254" s="123">
        <f t="shared" si="54"/>
        <v>1.0296694925614618</v>
      </c>
      <c r="F254" s="124">
        <f t="shared" si="59"/>
        <v>-543.60032287641513</v>
      </c>
      <c r="G254" s="124">
        <f t="shared" si="60"/>
        <v>-571.32393934311233</v>
      </c>
      <c r="H254" s="124">
        <f t="shared" si="61"/>
        <v>0</v>
      </c>
      <c r="I254" s="125">
        <f t="shared" si="62"/>
        <v>0</v>
      </c>
      <c r="J254" s="124">
        <f t="shared" si="63"/>
        <v>-431.30403049593889</v>
      </c>
      <c r="K254" s="125">
        <f t="shared" si="64"/>
        <v>-453.3005360512318</v>
      </c>
      <c r="L254" s="126">
        <f t="shared" si="55"/>
        <v>-1024.6244753943442</v>
      </c>
      <c r="M254" s="126">
        <f t="shared" si="65"/>
        <v>32021.375524605657</v>
      </c>
      <c r="N254" s="126">
        <f t="shared" si="66"/>
        <v>30467.531422079599</v>
      </c>
      <c r="O254" s="127">
        <f t="shared" si="56"/>
        <v>0.99774355406223736</v>
      </c>
      <c r="P254" s="128">
        <v>1070.4050590493225</v>
      </c>
      <c r="Q254" s="130">
        <f t="shared" si="57"/>
        <v>2.8861421588467884E-2</v>
      </c>
      <c r="R254" s="130">
        <f t="shared" si="58"/>
        <v>3.865077859692144E-2</v>
      </c>
      <c r="S254" s="129">
        <v>1051</v>
      </c>
      <c r="T254" s="1">
        <v>32119</v>
      </c>
      <c r="U254" s="1">
        <v>30272.384542884072</v>
      </c>
      <c r="V254" s="13"/>
      <c r="W254" s="1"/>
      <c r="X254" s="13"/>
      <c r="Y254" s="13"/>
      <c r="Z254" s="12"/>
      <c r="AA254" s="12"/>
    </row>
    <row r="255" spans="1:27">
      <c r="A255" s="122">
        <v>4621</v>
      </c>
      <c r="B255" s="122" t="s">
        <v>272</v>
      </c>
      <c r="C255" s="1">
        <v>412678</v>
      </c>
      <c r="D255" s="122">
        <f t="shared" si="53"/>
        <v>25995.464566929135</v>
      </c>
      <c r="E255" s="123">
        <f t="shared" si="54"/>
        <v>0.85129336037085812</v>
      </c>
      <c r="F255" s="124">
        <f t="shared" si="59"/>
        <v>2724.5824022372749</v>
      </c>
      <c r="G255" s="124">
        <f t="shared" si="60"/>
        <v>43252.745635516738</v>
      </c>
      <c r="H255" s="124">
        <f t="shared" si="61"/>
        <v>520.56450133204976</v>
      </c>
      <c r="I255" s="125">
        <f t="shared" si="62"/>
        <v>8263.9614586462903</v>
      </c>
      <c r="J255" s="124">
        <f t="shared" si="63"/>
        <v>89.260470836110869</v>
      </c>
      <c r="K255" s="125">
        <f t="shared" si="64"/>
        <v>1417.0099745232601</v>
      </c>
      <c r="L255" s="126">
        <f t="shared" si="55"/>
        <v>44669.755610039996</v>
      </c>
      <c r="M255" s="126">
        <f t="shared" si="65"/>
        <v>457347.75561003998</v>
      </c>
      <c r="N255" s="126">
        <f t="shared" si="66"/>
        <v>28809.307440002522</v>
      </c>
      <c r="O255" s="127">
        <f t="shared" si="56"/>
        <v>0.94344042505619563</v>
      </c>
      <c r="P255" s="128">
        <v>11385.791605824503</v>
      </c>
      <c r="Q255" s="130">
        <f t="shared" si="57"/>
        <v>5.7750027553716936E-2</v>
      </c>
      <c r="R255" s="130">
        <f t="shared" si="58"/>
        <v>5.1886594330112147E-2</v>
      </c>
      <c r="S255" s="129">
        <v>15875</v>
      </c>
      <c r="T255" s="1">
        <v>390147</v>
      </c>
      <c r="U255" s="1">
        <v>24713.181731804649</v>
      </c>
      <c r="V255" s="13"/>
      <c r="W255" s="59"/>
      <c r="X255" s="13"/>
      <c r="Y255" s="13"/>
      <c r="Z255" s="13"/>
      <c r="AA255" s="12"/>
    </row>
    <row r="256" spans="1:27">
      <c r="A256" s="122">
        <v>4622</v>
      </c>
      <c r="B256" s="122" t="s">
        <v>273</v>
      </c>
      <c r="C256" s="1">
        <v>224823</v>
      </c>
      <c r="D256" s="122">
        <f t="shared" si="53"/>
        <v>26459.103212898674</v>
      </c>
      <c r="E256" s="123">
        <f t="shared" si="54"/>
        <v>0.86647648971671032</v>
      </c>
      <c r="F256" s="124">
        <f t="shared" si="59"/>
        <v>2446.3992146555515</v>
      </c>
      <c r="G256" s="124">
        <f t="shared" si="60"/>
        <v>20787.054126928222</v>
      </c>
      <c r="H256" s="124">
        <f t="shared" si="61"/>
        <v>358.29097524271128</v>
      </c>
      <c r="I256" s="125">
        <f t="shared" si="62"/>
        <v>3044.398416637318</v>
      </c>
      <c r="J256" s="124">
        <f t="shared" si="63"/>
        <v>-73.013055253227606</v>
      </c>
      <c r="K256" s="125">
        <f t="shared" si="64"/>
        <v>-620.39193048667505</v>
      </c>
      <c r="L256" s="126">
        <f t="shared" si="55"/>
        <v>20166.662196441546</v>
      </c>
      <c r="M256" s="126">
        <f t="shared" si="65"/>
        <v>244989.66219644155</v>
      </c>
      <c r="N256" s="126">
        <f t="shared" si="66"/>
        <v>28832.489372300995</v>
      </c>
      <c r="O256" s="127">
        <f t="shared" si="56"/>
        <v>0.94419958152348815</v>
      </c>
      <c r="P256" s="128">
        <v>6711.1642094293129</v>
      </c>
      <c r="Q256" s="127">
        <f t="shared" si="57"/>
        <v>7.224002747095519E-2</v>
      </c>
      <c r="R256" s="127">
        <f t="shared" si="58"/>
        <v>6.7697172229228386E-2</v>
      </c>
      <c r="S256" s="129">
        <v>8497</v>
      </c>
      <c r="T256" s="1">
        <v>209676</v>
      </c>
      <c r="U256" s="1">
        <v>24781.467911594373</v>
      </c>
      <c r="X256" s="12"/>
      <c r="Y256" s="12"/>
      <c r="Z256" s="12"/>
      <c r="AA256" s="12"/>
    </row>
    <row r="257" spans="1:27">
      <c r="A257" s="122">
        <v>4623</v>
      </c>
      <c r="B257" s="122" t="s">
        <v>274</v>
      </c>
      <c r="C257" s="1">
        <v>62446</v>
      </c>
      <c r="D257" s="122">
        <f t="shared" si="53"/>
        <v>24968.41263494602</v>
      </c>
      <c r="E257" s="123">
        <f t="shared" si="54"/>
        <v>0.81765970523066178</v>
      </c>
      <c r="F257" s="124">
        <f t="shared" si="59"/>
        <v>3340.8135614271437</v>
      </c>
      <c r="G257" s="124">
        <f t="shared" si="60"/>
        <v>8355.3747171292871</v>
      </c>
      <c r="H257" s="124">
        <f t="shared" si="61"/>
        <v>880.03267752613988</v>
      </c>
      <c r="I257" s="125">
        <f t="shared" si="62"/>
        <v>2200.9617264928756</v>
      </c>
      <c r="J257" s="124">
        <f t="shared" si="63"/>
        <v>448.72864703020099</v>
      </c>
      <c r="K257" s="125">
        <f t="shared" si="64"/>
        <v>1122.2703462225327</v>
      </c>
      <c r="L257" s="126">
        <f t="shared" si="55"/>
        <v>9477.6450633518198</v>
      </c>
      <c r="M257" s="126">
        <f t="shared" si="65"/>
        <v>71923.645063351825</v>
      </c>
      <c r="N257" s="126">
        <f t="shared" si="66"/>
        <v>28757.954843403368</v>
      </c>
      <c r="O257" s="127">
        <f t="shared" si="56"/>
        <v>0.94175874229918588</v>
      </c>
      <c r="P257" s="128">
        <v>3443.4580602310052</v>
      </c>
      <c r="Q257" s="127">
        <f t="shared" si="57"/>
        <v>3.6482538839463549E-2</v>
      </c>
      <c r="R257" s="127">
        <f t="shared" si="58"/>
        <v>3.7725820573377256E-2</v>
      </c>
      <c r="S257" s="129">
        <v>2501</v>
      </c>
      <c r="T257" s="1">
        <v>60248</v>
      </c>
      <c r="U257" s="1">
        <v>24060.702875399362</v>
      </c>
      <c r="X257" s="12"/>
      <c r="Y257" s="12"/>
      <c r="Z257" s="12"/>
      <c r="AA257" s="12"/>
    </row>
    <row r="258" spans="1:27">
      <c r="A258" s="122">
        <v>4624</v>
      </c>
      <c r="B258" s="122" t="s">
        <v>275</v>
      </c>
      <c r="C258" s="1">
        <v>675709</v>
      </c>
      <c r="D258" s="122">
        <f t="shared" si="53"/>
        <v>26800.023797247453</v>
      </c>
      <c r="E258" s="123">
        <f t="shared" si="54"/>
        <v>0.8776408768398043</v>
      </c>
      <c r="F258" s="124">
        <f t="shared" si="59"/>
        <v>2241.8468640462838</v>
      </c>
      <c r="G258" s="124">
        <f t="shared" si="60"/>
        <v>56523.684983198953</v>
      </c>
      <c r="H258" s="124">
        <f t="shared" si="61"/>
        <v>238.96877072063833</v>
      </c>
      <c r="I258" s="125">
        <f t="shared" si="62"/>
        <v>6025.1196161794542</v>
      </c>
      <c r="J258" s="124">
        <f t="shared" si="63"/>
        <v>-192.33525977530056</v>
      </c>
      <c r="K258" s="125">
        <f t="shared" si="64"/>
        <v>-4849.3489047146531</v>
      </c>
      <c r="L258" s="126">
        <f t="shared" si="55"/>
        <v>51674.336078484303</v>
      </c>
      <c r="M258" s="126">
        <f t="shared" si="65"/>
        <v>727383.33607848431</v>
      </c>
      <c r="N258" s="126">
        <f t="shared" si="66"/>
        <v>28849.535401518435</v>
      </c>
      <c r="O258" s="127">
        <f t="shared" si="56"/>
        <v>0.94475780087964289</v>
      </c>
      <c r="P258" s="128">
        <v>10327.272580009616</v>
      </c>
      <c r="Q258" s="127">
        <f t="shared" si="57"/>
        <v>7.0319887853131952E-2</v>
      </c>
      <c r="R258" s="127">
        <f t="shared" si="58"/>
        <v>6.3357905478646045E-2</v>
      </c>
      <c r="S258" s="129">
        <v>25213</v>
      </c>
      <c r="T258" s="1">
        <v>631315</v>
      </c>
      <c r="U258" s="1">
        <v>25203.201724619747</v>
      </c>
      <c r="X258" s="12"/>
      <c r="Y258" s="13"/>
      <c r="Z258" s="13"/>
      <c r="AA258" s="12"/>
    </row>
    <row r="259" spans="1:27">
      <c r="A259" s="122">
        <v>4625</v>
      </c>
      <c r="B259" s="122" t="s">
        <v>276</v>
      </c>
      <c r="C259" s="1">
        <v>253689</v>
      </c>
      <c r="D259" s="122">
        <f t="shared" si="53"/>
        <v>48019.875070982394</v>
      </c>
      <c r="E259" s="123">
        <f t="shared" si="54"/>
        <v>1.5725435761502327</v>
      </c>
      <c r="F259" s="124">
        <f t="shared" si="59"/>
        <v>-10490.06390019468</v>
      </c>
      <c r="G259" s="124">
        <f t="shared" si="60"/>
        <v>-55419.007584728497</v>
      </c>
      <c r="H259" s="124">
        <f t="shared" si="61"/>
        <v>0</v>
      </c>
      <c r="I259" s="125">
        <f t="shared" si="62"/>
        <v>0</v>
      </c>
      <c r="J259" s="124">
        <f t="shared" si="63"/>
        <v>-431.30403049593889</v>
      </c>
      <c r="K259" s="125">
        <f t="shared" si="64"/>
        <v>-2278.5791931100453</v>
      </c>
      <c r="L259" s="126">
        <f t="shared" si="55"/>
        <v>-57697.586777838544</v>
      </c>
      <c r="M259" s="126">
        <f t="shared" si="65"/>
        <v>195991.41322216147</v>
      </c>
      <c r="N259" s="126">
        <f t="shared" si="66"/>
        <v>37098.507140291782</v>
      </c>
      <c r="O259" s="127">
        <f t="shared" si="56"/>
        <v>1.2148931874977458</v>
      </c>
      <c r="P259" s="128">
        <v>-11444.50301906986</v>
      </c>
      <c r="Q259" s="127">
        <f t="shared" si="57"/>
        <v>0.11964921727079739</v>
      </c>
      <c r="R259" s="127">
        <f t="shared" si="58"/>
        <v>0.11816567675955464</v>
      </c>
      <c r="S259" s="129">
        <v>5283</v>
      </c>
      <c r="T259" s="1">
        <v>226579</v>
      </c>
      <c r="U259" s="1">
        <v>42945.223654283545</v>
      </c>
      <c r="X259" s="12"/>
      <c r="Y259" s="12"/>
      <c r="Z259" s="12"/>
      <c r="AA259" s="12"/>
    </row>
    <row r="260" spans="1:27">
      <c r="A260" s="122">
        <v>4626</v>
      </c>
      <c r="B260" s="122" t="s">
        <v>277</v>
      </c>
      <c r="C260" s="1">
        <v>1045688</v>
      </c>
      <c r="D260" s="122">
        <f t="shared" si="53"/>
        <v>26790.530846484933</v>
      </c>
      <c r="E260" s="123">
        <f t="shared" si="54"/>
        <v>0.87733000392065896</v>
      </c>
      <c r="F260" s="124">
        <f t="shared" si="59"/>
        <v>2247.5426345037959</v>
      </c>
      <c r="G260" s="124">
        <f t="shared" si="60"/>
        <v>87726.084109952164</v>
      </c>
      <c r="H260" s="124">
        <f t="shared" si="61"/>
        <v>242.29130348752039</v>
      </c>
      <c r="I260" s="125">
        <f t="shared" si="62"/>
        <v>9457.1141577248964</v>
      </c>
      <c r="J260" s="124">
        <f t="shared" si="63"/>
        <v>-189.01272700841849</v>
      </c>
      <c r="K260" s="125">
        <f t="shared" si="64"/>
        <v>-7377.544760592591</v>
      </c>
      <c r="L260" s="126">
        <f t="shared" si="55"/>
        <v>80348.539349359577</v>
      </c>
      <c r="M260" s="126">
        <f t="shared" si="65"/>
        <v>1126036.5393493595</v>
      </c>
      <c r="N260" s="126">
        <f t="shared" si="66"/>
        <v>28849.06075398031</v>
      </c>
      <c r="O260" s="127">
        <f t="shared" si="56"/>
        <v>0.94474225723368566</v>
      </c>
      <c r="P260" s="128">
        <v>21352.362677703582</v>
      </c>
      <c r="Q260" s="127">
        <f t="shared" si="57"/>
        <v>8.5893195565824657E-2</v>
      </c>
      <c r="R260" s="127">
        <f t="shared" si="58"/>
        <v>7.5655219137042526E-2</v>
      </c>
      <c r="S260" s="129">
        <v>39032</v>
      </c>
      <c r="T260" s="1">
        <v>962975</v>
      </c>
      <c r="U260" s="1">
        <v>24906.243534036828</v>
      </c>
      <c r="X260" s="12"/>
      <c r="Y260" s="13"/>
      <c r="Z260" s="13"/>
      <c r="AA260" s="12"/>
    </row>
    <row r="261" spans="1:27">
      <c r="A261" s="122">
        <v>4627</v>
      </c>
      <c r="B261" s="122" t="s">
        <v>278</v>
      </c>
      <c r="C261" s="1">
        <v>724135</v>
      </c>
      <c r="D261" s="122">
        <f t="shared" si="53"/>
        <v>24286.792326267776</v>
      </c>
      <c r="E261" s="123">
        <f t="shared" si="54"/>
        <v>0.79533816365644749</v>
      </c>
      <c r="F261" s="124">
        <f t="shared" si="59"/>
        <v>3749.7857466340902</v>
      </c>
      <c r="G261" s="124">
        <f t="shared" si="60"/>
        <v>111803.61182164203</v>
      </c>
      <c r="H261" s="124">
        <f t="shared" si="61"/>
        <v>1118.5997855635253</v>
      </c>
      <c r="I261" s="125">
        <f t="shared" si="62"/>
        <v>33352.171206362065</v>
      </c>
      <c r="J261" s="124">
        <f t="shared" si="63"/>
        <v>687.29575506758647</v>
      </c>
      <c r="K261" s="125">
        <f t="shared" si="64"/>
        <v>20492.410233095157</v>
      </c>
      <c r="L261" s="126">
        <f t="shared" si="55"/>
        <v>132296.0220547372</v>
      </c>
      <c r="M261" s="126">
        <f t="shared" si="65"/>
        <v>856431.0220547372</v>
      </c>
      <c r="N261" s="126">
        <f t="shared" si="66"/>
        <v>28723.873827969452</v>
      </c>
      <c r="O261" s="127">
        <f t="shared" si="56"/>
        <v>0.94064266522047502</v>
      </c>
      <c r="P261" s="128">
        <v>27641.961364992938</v>
      </c>
      <c r="Q261" s="127">
        <f t="shared" si="57"/>
        <v>5.5030566871222847E-2</v>
      </c>
      <c r="R261" s="127">
        <f t="shared" si="58"/>
        <v>4.7175160852795994E-2</v>
      </c>
      <c r="S261" s="129">
        <v>29816</v>
      </c>
      <c r="T261" s="1">
        <v>686364</v>
      </c>
      <c r="U261" s="1">
        <v>23192.674190714337</v>
      </c>
      <c r="X261" s="12"/>
      <c r="Y261" s="12"/>
      <c r="Z261" s="12"/>
      <c r="AA261" s="12"/>
    </row>
    <row r="262" spans="1:27">
      <c r="A262" s="122">
        <v>4628</v>
      </c>
      <c r="B262" s="122" t="s">
        <v>279</v>
      </c>
      <c r="C262" s="1">
        <v>97779</v>
      </c>
      <c r="D262" s="122">
        <f t="shared" si="53"/>
        <v>25285.492629945693</v>
      </c>
      <c r="E262" s="123">
        <f t="shared" si="54"/>
        <v>0.82804336634026332</v>
      </c>
      <c r="F262" s="124">
        <f t="shared" si="59"/>
        <v>3150.5655644273397</v>
      </c>
      <c r="G262" s="124">
        <f t="shared" si="60"/>
        <v>12183.237037640523</v>
      </c>
      <c r="H262" s="124">
        <f t="shared" si="61"/>
        <v>769.05467927625443</v>
      </c>
      <c r="I262" s="125">
        <f t="shared" si="62"/>
        <v>2973.9344447612757</v>
      </c>
      <c r="J262" s="124">
        <f t="shared" si="63"/>
        <v>337.75064878031554</v>
      </c>
      <c r="K262" s="125">
        <f t="shared" si="64"/>
        <v>1306.0817588334803</v>
      </c>
      <c r="L262" s="126">
        <f t="shared" si="55"/>
        <v>13489.318796474003</v>
      </c>
      <c r="M262" s="126">
        <f t="shared" si="65"/>
        <v>111268.31879647401</v>
      </c>
      <c r="N262" s="126">
        <f t="shared" si="66"/>
        <v>28773.808843153351</v>
      </c>
      <c r="O262" s="127">
        <f t="shared" si="56"/>
        <v>0.94227792535466592</v>
      </c>
      <c r="P262" s="128">
        <v>6940.9213190377013</v>
      </c>
      <c r="Q262" s="127">
        <f t="shared" si="57"/>
        <v>2.0008136781381376E-2</v>
      </c>
      <c r="R262" s="127">
        <f t="shared" si="58"/>
        <v>3.3460532689281709E-2</v>
      </c>
      <c r="S262" s="129">
        <v>3867</v>
      </c>
      <c r="T262" s="1">
        <v>95861</v>
      </c>
      <c r="U262" s="1">
        <v>24466.819806023479</v>
      </c>
      <c r="X262" s="12"/>
      <c r="Y262" s="12"/>
      <c r="Z262" s="12"/>
      <c r="AA262" s="12"/>
    </row>
    <row r="263" spans="1:27">
      <c r="A263" s="122">
        <v>4629</v>
      </c>
      <c r="B263" s="122" t="s">
        <v>280</v>
      </c>
      <c r="C263" s="1">
        <v>25983</v>
      </c>
      <c r="D263" s="122">
        <f t="shared" si="53"/>
        <v>68738.095238095237</v>
      </c>
      <c r="E263" s="123">
        <f t="shared" si="54"/>
        <v>2.2510189779479193</v>
      </c>
      <c r="F263" s="124">
        <f t="shared" si="59"/>
        <v>-22920.996000462386</v>
      </c>
      <c r="G263" s="124">
        <f t="shared" si="60"/>
        <v>-8664.1364881747813</v>
      </c>
      <c r="H263" s="124">
        <f t="shared" si="61"/>
        <v>0</v>
      </c>
      <c r="I263" s="125">
        <f t="shared" si="62"/>
        <v>0</v>
      </c>
      <c r="J263" s="124">
        <f t="shared" si="63"/>
        <v>-431.30403049593889</v>
      </c>
      <c r="K263" s="125">
        <f t="shared" si="64"/>
        <v>-163.0329235274649</v>
      </c>
      <c r="L263" s="126">
        <f t="shared" si="55"/>
        <v>-8827.1694117022471</v>
      </c>
      <c r="M263" s="126">
        <f t="shared" si="65"/>
        <v>17155.830588297751</v>
      </c>
      <c r="N263" s="126">
        <f t="shared" si="66"/>
        <v>45385.795207136907</v>
      </c>
      <c r="O263" s="127">
        <f t="shared" si="56"/>
        <v>1.4862833482168201</v>
      </c>
      <c r="P263" s="128">
        <v>432.36775672753902</v>
      </c>
      <c r="Q263" s="127">
        <f t="shared" si="57"/>
        <v>0.11047952816480042</v>
      </c>
      <c r="R263" s="127">
        <f t="shared" si="58"/>
        <v>0.1046039751057274</v>
      </c>
      <c r="S263" s="129">
        <v>378</v>
      </c>
      <c r="T263" s="1">
        <v>23398</v>
      </c>
      <c r="U263" s="1">
        <v>62228.723404255317</v>
      </c>
      <c r="X263" s="12"/>
      <c r="Y263" s="12"/>
      <c r="Z263" s="12"/>
      <c r="AA263" s="12"/>
    </row>
    <row r="264" spans="1:27">
      <c r="A264" s="122">
        <v>4630</v>
      </c>
      <c r="B264" s="122" t="s">
        <v>281</v>
      </c>
      <c r="C264" s="1">
        <v>192612</v>
      </c>
      <c r="D264" s="122">
        <f t="shared" ref="D264:D327" si="67">C264/S264*1000</f>
        <v>23688.599188291722</v>
      </c>
      <c r="E264" s="123">
        <f t="shared" ref="E264:E327" si="68">D264/D$364</f>
        <v>0.7757486754490982</v>
      </c>
      <c r="F264" s="124">
        <f t="shared" si="59"/>
        <v>4108.7016294197219</v>
      </c>
      <c r="G264" s="124">
        <f t="shared" si="60"/>
        <v>33407.852948811757</v>
      </c>
      <c r="H264" s="124">
        <f t="shared" si="61"/>
        <v>1327.9673838551441</v>
      </c>
      <c r="I264" s="125">
        <f t="shared" si="62"/>
        <v>10797.702798126178</v>
      </c>
      <c r="J264" s="124">
        <f t="shared" si="63"/>
        <v>896.6633533592053</v>
      </c>
      <c r="K264" s="125">
        <f t="shared" si="64"/>
        <v>7290.7697261636986</v>
      </c>
      <c r="L264" s="126">
        <f t="shared" ref="L264:L327" si="69">+G264+K264</f>
        <v>40698.622674975457</v>
      </c>
      <c r="M264" s="126">
        <f t="shared" si="65"/>
        <v>233310.62267497546</v>
      </c>
      <c r="N264" s="126">
        <f t="shared" si="66"/>
        <v>28693.964171070649</v>
      </c>
      <c r="O264" s="127">
        <f t="shared" ref="O264:O327" si="70">N264/N$364</f>
        <v>0.93966319081010763</v>
      </c>
      <c r="P264" s="128">
        <v>11270.975225005273</v>
      </c>
      <c r="Q264" s="127">
        <f t="shared" ref="Q264:Q327" si="71">(C264-T264)/T264</f>
        <v>8.237568346698286E-2</v>
      </c>
      <c r="R264" s="127">
        <f t="shared" ref="R264:R327" si="72">(D264-U264)/U264</f>
        <v>7.5586707958826951E-2</v>
      </c>
      <c r="S264" s="129">
        <v>8131</v>
      </c>
      <c r="T264" s="1">
        <v>177953</v>
      </c>
      <c r="U264" s="1">
        <v>22023.88613861386</v>
      </c>
      <c r="X264" s="12"/>
      <c r="Y264" s="12"/>
      <c r="Z264" s="12"/>
      <c r="AA264" s="12"/>
    </row>
    <row r="265" spans="1:27">
      <c r="A265" s="122">
        <v>4631</v>
      </c>
      <c r="B265" s="122" t="s">
        <v>282</v>
      </c>
      <c r="C265" s="1">
        <v>737470</v>
      </c>
      <c r="D265" s="122">
        <f t="shared" si="67"/>
        <v>24920.420369682019</v>
      </c>
      <c r="E265" s="123">
        <f t="shared" si="68"/>
        <v>0.81608806581397764</v>
      </c>
      <c r="F265" s="124">
        <f t="shared" si="59"/>
        <v>3369.6089205855446</v>
      </c>
      <c r="G265" s="124">
        <f t="shared" si="60"/>
        <v>99716.836786888016</v>
      </c>
      <c r="H265" s="124">
        <f t="shared" si="61"/>
        <v>896.82997036854044</v>
      </c>
      <c r="I265" s="125">
        <f t="shared" si="62"/>
        <v>26539.889313116219</v>
      </c>
      <c r="J265" s="124">
        <f t="shared" si="63"/>
        <v>465.52593987260155</v>
      </c>
      <c r="K265" s="125">
        <f t="shared" si="64"/>
        <v>13776.309138649898</v>
      </c>
      <c r="L265" s="126">
        <f t="shared" si="69"/>
        <v>113493.14592553792</v>
      </c>
      <c r="M265" s="126">
        <f t="shared" si="65"/>
        <v>850963.14592553792</v>
      </c>
      <c r="N265" s="126">
        <f t="shared" si="66"/>
        <v>28755.555230140166</v>
      </c>
      <c r="O265" s="127">
        <f t="shared" si="70"/>
        <v>0.94168016032835167</v>
      </c>
      <c r="P265" s="128">
        <v>27273.671901805646</v>
      </c>
      <c r="Q265" s="127">
        <f t="shared" si="71"/>
        <v>7.8076370382173521E-2</v>
      </c>
      <c r="R265" s="127">
        <f t="shared" si="72"/>
        <v>6.8750261139520194E-2</v>
      </c>
      <c r="S265" s="129">
        <v>29593</v>
      </c>
      <c r="T265" s="1">
        <v>684061</v>
      </c>
      <c r="U265" s="1">
        <v>23317.346695299453</v>
      </c>
      <c r="X265" s="12"/>
      <c r="Y265" s="13"/>
      <c r="Z265" s="13"/>
      <c r="AA265" s="12"/>
    </row>
    <row r="266" spans="1:27">
      <c r="A266" s="122">
        <v>4632</v>
      </c>
      <c r="B266" s="122" t="s">
        <v>283</v>
      </c>
      <c r="C266" s="1">
        <v>94682</v>
      </c>
      <c r="D266" s="122">
        <f t="shared" si="67"/>
        <v>32773.277950848045</v>
      </c>
      <c r="E266" s="123">
        <f t="shared" si="68"/>
        <v>1.0732515991516052</v>
      </c>
      <c r="F266" s="124">
        <f t="shared" si="59"/>
        <v>-1342.1056281140714</v>
      </c>
      <c r="G266" s="124">
        <f t="shared" si="60"/>
        <v>-3877.3431596215519</v>
      </c>
      <c r="H266" s="124">
        <f t="shared" si="61"/>
        <v>0</v>
      </c>
      <c r="I266" s="125">
        <f t="shared" si="62"/>
        <v>0</v>
      </c>
      <c r="J266" s="124">
        <f t="shared" si="63"/>
        <v>-431.30403049593889</v>
      </c>
      <c r="K266" s="125">
        <f t="shared" si="64"/>
        <v>-1246.0373441027675</v>
      </c>
      <c r="L266" s="126">
        <f t="shared" si="69"/>
        <v>-5123.3805037243192</v>
      </c>
      <c r="M266" s="126">
        <f t="shared" si="65"/>
        <v>89558.619496275685</v>
      </c>
      <c r="N266" s="126">
        <f t="shared" si="66"/>
        <v>30999.868292238036</v>
      </c>
      <c r="O266" s="127">
        <f t="shared" si="70"/>
        <v>1.0151763966982947</v>
      </c>
      <c r="P266" s="128">
        <v>-630.83214501095154</v>
      </c>
      <c r="Q266" s="127">
        <f t="shared" si="71"/>
        <v>0.11216567018664912</v>
      </c>
      <c r="R266" s="127">
        <f t="shared" si="72"/>
        <v>0.10100166726681087</v>
      </c>
      <c r="S266" s="129">
        <v>2889</v>
      </c>
      <c r="T266" s="1">
        <v>85133</v>
      </c>
      <c r="U266" s="1">
        <v>29766.783216783217</v>
      </c>
      <c r="X266" s="12"/>
      <c r="Y266" s="12"/>
      <c r="Z266" s="12"/>
      <c r="AA266" s="12"/>
    </row>
    <row r="267" spans="1:27">
      <c r="A267" s="122">
        <v>4633</v>
      </c>
      <c r="B267" s="122" t="s">
        <v>284</v>
      </c>
      <c r="C267" s="1">
        <v>13402</v>
      </c>
      <c r="D267" s="122">
        <f t="shared" si="67"/>
        <v>26697.211155378485</v>
      </c>
      <c r="E267" s="123">
        <f t="shared" si="68"/>
        <v>0.87427399262198635</v>
      </c>
      <c r="F267" s="124">
        <f t="shared" si="59"/>
        <v>2303.5344491676647</v>
      </c>
      <c r="G267" s="124">
        <f t="shared" si="60"/>
        <v>1156.3742934821676</v>
      </c>
      <c r="H267" s="124">
        <f t="shared" si="61"/>
        <v>274.95319537477712</v>
      </c>
      <c r="I267" s="125">
        <f t="shared" si="62"/>
        <v>138.02650407813812</v>
      </c>
      <c r="J267" s="124">
        <f t="shared" si="63"/>
        <v>-156.35083512116177</v>
      </c>
      <c r="K267" s="125">
        <f t="shared" si="64"/>
        <v>-78.488119230823216</v>
      </c>
      <c r="L267" s="126">
        <f t="shared" si="69"/>
        <v>1077.8861742513443</v>
      </c>
      <c r="M267" s="126">
        <f t="shared" si="65"/>
        <v>14479.886174251344</v>
      </c>
      <c r="N267" s="126">
        <f t="shared" si="66"/>
        <v>28844.394769424987</v>
      </c>
      <c r="O267" s="127">
        <f t="shared" si="70"/>
        <v>0.94458945666875205</v>
      </c>
      <c r="P267" s="128">
        <v>445.8818857400878</v>
      </c>
      <c r="Q267" s="127">
        <f t="shared" si="71"/>
        <v>5.3782041201446772E-2</v>
      </c>
      <c r="R267" s="127">
        <f t="shared" si="72"/>
        <v>0.10206289169474012</v>
      </c>
      <c r="S267" s="129">
        <v>502</v>
      </c>
      <c r="T267" s="1">
        <v>12718</v>
      </c>
      <c r="U267" s="1">
        <v>24224.761904761905</v>
      </c>
      <c r="X267" s="12"/>
      <c r="Y267" s="12"/>
    </row>
    <row r="268" spans="1:27">
      <c r="A268" s="122">
        <v>4634</v>
      </c>
      <c r="B268" s="122" t="s">
        <v>285</v>
      </c>
      <c r="C268" s="1">
        <v>55801</v>
      </c>
      <c r="D268" s="122">
        <f t="shared" si="67"/>
        <v>34254.757519950894</v>
      </c>
      <c r="E268" s="123">
        <f t="shared" si="68"/>
        <v>1.1217667436859626</v>
      </c>
      <c r="F268" s="124">
        <f t="shared" si="59"/>
        <v>-2230.9933695757804</v>
      </c>
      <c r="G268" s="124">
        <f t="shared" si="60"/>
        <v>-3634.2881990389465</v>
      </c>
      <c r="H268" s="124">
        <f t="shared" si="61"/>
        <v>0</v>
      </c>
      <c r="I268" s="125">
        <f t="shared" si="62"/>
        <v>0</v>
      </c>
      <c r="J268" s="124">
        <f t="shared" si="63"/>
        <v>-431.30403049593889</v>
      </c>
      <c r="K268" s="125">
        <f t="shared" si="64"/>
        <v>-702.59426567788444</v>
      </c>
      <c r="L268" s="126">
        <f t="shared" si="69"/>
        <v>-4336.8824647168312</v>
      </c>
      <c r="M268" s="126">
        <f t="shared" si="65"/>
        <v>51464.117535283171</v>
      </c>
      <c r="N268" s="126">
        <f t="shared" si="66"/>
        <v>31592.460119879172</v>
      </c>
      <c r="O268" s="127">
        <f t="shared" si="70"/>
        <v>1.0345824545120377</v>
      </c>
      <c r="P268" s="128">
        <v>-68.258000769418686</v>
      </c>
      <c r="Q268" s="127">
        <f t="shared" si="71"/>
        <v>0.10143697445817378</v>
      </c>
      <c r="R268" s="127">
        <f t="shared" si="72"/>
        <v>0.12239740798070521</v>
      </c>
      <c r="S268" s="129">
        <v>1629</v>
      </c>
      <c r="T268" s="1">
        <v>50662</v>
      </c>
      <c r="U268" s="1">
        <v>30519.277108433733</v>
      </c>
      <c r="X268" s="12"/>
      <c r="Y268" s="12"/>
    </row>
    <row r="269" spans="1:27">
      <c r="A269" s="122">
        <v>4635</v>
      </c>
      <c r="B269" s="122" t="s">
        <v>286</v>
      </c>
      <c r="C269" s="1">
        <v>74565</v>
      </c>
      <c r="D269" s="122">
        <f t="shared" si="67"/>
        <v>33437.21973094171</v>
      </c>
      <c r="E269" s="123">
        <f t="shared" si="68"/>
        <v>1.0949942084291324</v>
      </c>
      <c r="F269" s="124">
        <f t="shared" si="59"/>
        <v>-1740.47069617027</v>
      </c>
      <c r="G269" s="124">
        <f t="shared" si="60"/>
        <v>-3881.2496524597018</v>
      </c>
      <c r="H269" s="124">
        <f t="shared" si="61"/>
        <v>0</v>
      </c>
      <c r="I269" s="125">
        <f t="shared" si="62"/>
        <v>0</v>
      </c>
      <c r="J269" s="124">
        <f t="shared" si="63"/>
        <v>-431.30403049593889</v>
      </c>
      <c r="K269" s="125">
        <f t="shared" si="64"/>
        <v>-961.80798800594368</v>
      </c>
      <c r="L269" s="126">
        <f t="shared" si="69"/>
        <v>-4843.0576404656458</v>
      </c>
      <c r="M269" s="126">
        <f t="shared" si="65"/>
        <v>69721.942359534354</v>
      </c>
      <c r="N269" s="126">
        <f t="shared" si="66"/>
        <v>31265.445004275494</v>
      </c>
      <c r="O269" s="127">
        <f t="shared" si="70"/>
        <v>1.0238734404093055</v>
      </c>
      <c r="P269" s="128">
        <v>-1130.0336044909809</v>
      </c>
      <c r="Q269" s="127">
        <f t="shared" si="71"/>
        <v>0.10561667803445923</v>
      </c>
      <c r="R269" s="127">
        <f t="shared" si="72"/>
        <v>0.12643995179116221</v>
      </c>
      <c r="S269" s="129">
        <v>2230</v>
      </c>
      <c r="T269" s="1">
        <v>67442</v>
      </c>
      <c r="U269" s="1">
        <v>29683.978873239437</v>
      </c>
      <c r="X269" s="12"/>
      <c r="Y269" s="12"/>
    </row>
    <row r="270" spans="1:27">
      <c r="A270" s="122">
        <v>4636</v>
      </c>
      <c r="B270" s="122" t="s">
        <v>287</v>
      </c>
      <c r="C270" s="1">
        <v>20709</v>
      </c>
      <c r="D270" s="122">
        <f t="shared" si="67"/>
        <v>26964.84375</v>
      </c>
      <c r="E270" s="123">
        <f t="shared" si="68"/>
        <v>0.8830383618923846</v>
      </c>
      <c r="F270" s="124">
        <f t="shared" si="59"/>
        <v>2142.9548923947555</v>
      </c>
      <c r="G270" s="124">
        <f t="shared" si="60"/>
        <v>1645.7893573591723</v>
      </c>
      <c r="H270" s="124">
        <f t="shared" si="61"/>
        <v>181.281787257247</v>
      </c>
      <c r="I270" s="125">
        <f t="shared" si="62"/>
        <v>139.22441261356568</v>
      </c>
      <c r="J270" s="124">
        <f t="shared" si="63"/>
        <v>-250.02224323869189</v>
      </c>
      <c r="K270" s="125">
        <f t="shared" si="64"/>
        <v>-192.01708280731538</v>
      </c>
      <c r="L270" s="126">
        <f t="shared" si="69"/>
        <v>1453.772274551857</v>
      </c>
      <c r="M270" s="126">
        <f t="shared" si="65"/>
        <v>22162.772274551859</v>
      </c>
      <c r="N270" s="126">
        <f t="shared" si="66"/>
        <v>28857.776399156064</v>
      </c>
      <c r="O270" s="127">
        <f t="shared" si="70"/>
        <v>0.94502767513227193</v>
      </c>
      <c r="P270" s="128">
        <v>382.48344272587156</v>
      </c>
      <c r="Q270" s="127">
        <f t="shared" si="71"/>
        <v>3.612348026217041E-2</v>
      </c>
      <c r="R270" s="127">
        <f t="shared" si="72"/>
        <v>6.0407624330815056E-2</v>
      </c>
      <c r="S270" s="129">
        <v>768</v>
      </c>
      <c r="T270" s="1">
        <v>19987</v>
      </c>
      <c r="U270" s="1">
        <v>25428.753180661577</v>
      </c>
      <c r="X270" s="12"/>
      <c r="Y270" s="12"/>
      <c r="Z270" s="12"/>
      <c r="AA270" s="12"/>
    </row>
    <row r="271" spans="1:27">
      <c r="A271" s="122">
        <v>4637</v>
      </c>
      <c r="B271" s="122" t="s">
        <v>288</v>
      </c>
      <c r="C271" s="1">
        <v>36603</v>
      </c>
      <c r="D271" s="122">
        <f t="shared" si="67"/>
        <v>28374.41860465116</v>
      </c>
      <c r="E271" s="123">
        <f t="shared" si="68"/>
        <v>0.92919878774747078</v>
      </c>
      <c r="F271" s="124">
        <f t="shared" si="59"/>
        <v>1297.2099796040595</v>
      </c>
      <c r="G271" s="124">
        <f t="shared" si="60"/>
        <v>1673.4008736892367</v>
      </c>
      <c r="H271" s="124">
        <f t="shared" si="61"/>
        <v>0</v>
      </c>
      <c r="I271" s="125">
        <f t="shared" si="62"/>
        <v>0</v>
      </c>
      <c r="J271" s="124">
        <f t="shared" si="63"/>
        <v>-431.30403049593889</v>
      </c>
      <c r="K271" s="125">
        <f t="shared" si="64"/>
        <v>-556.3821993397612</v>
      </c>
      <c r="L271" s="126">
        <f t="shared" si="69"/>
        <v>1117.0186743494755</v>
      </c>
      <c r="M271" s="126">
        <f t="shared" si="65"/>
        <v>37720.018674349478</v>
      </c>
      <c r="N271" s="126">
        <f t="shared" si="66"/>
        <v>29240.324553759288</v>
      </c>
      <c r="O271" s="127">
        <f t="shared" si="70"/>
        <v>0.95755527213664127</v>
      </c>
      <c r="P271" s="128">
        <v>658.93123327652529</v>
      </c>
      <c r="Q271" s="127">
        <f t="shared" si="71"/>
        <v>2.3316279459867483E-2</v>
      </c>
      <c r="R271" s="127">
        <f t="shared" si="72"/>
        <v>2.6489353194626683E-2</v>
      </c>
      <c r="S271" s="129">
        <v>1290</v>
      </c>
      <c r="T271" s="1">
        <v>35769</v>
      </c>
      <c r="U271" s="1">
        <v>27642.194744976816</v>
      </c>
      <c r="X271" s="12"/>
      <c r="Y271" s="12"/>
      <c r="Z271" s="12"/>
      <c r="AA271" s="12"/>
    </row>
    <row r="272" spans="1:27">
      <c r="A272" s="122">
        <v>4638</v>
      </c>
      <c r="B272" s="122" t="s">
        <v>289</v>
      </c>
      <c r="C272" s="1">
        <v>113666</v>
      </c>
      <c r="D272" s="122">
        <f t="shared" si="67"/>
        <v>28667.33921815889</v>
      </c>
      <c r="E272" s="123">
        <f t="shared" si="68"/>
        <v>0.9387912831134555</v>
      </c>
      <c r="F272" s="124">
        <f t="shared" si="59"/>
        <v>1121.4576114994218</v>
      </c>
      <c r="G272" s="124">
        <f t="shared" si="60"/>
        <v>4446.5794295952082</v>
      </c>
      <c r="H272" s="124">
        <f t="shared" si="61"/>
        <v>0</v>
      </c>
      <c r="I272" s="125">
        <f t="shared" si="62"/>
        <v>0</v>
      </c>
      <c r="J272" s="124">
        <f t="shared" si="63"/>
        <v>-431.30403049593889</v>
      </c>
      <c r="K272" s="125">
        <f t="shared" si="64"/>
        <v>-1710.1204809163976</v>
      </c>
      <c r="L272" s="126">
        <f t="shared" si="69"/>
        <v>2736.4589486788109</v>
      </c>
      <c r="M272" s="126">
        <f t="shared" si="65"/>
        <v>116402.45894867882</v>
      </c>
      <c r="N272" s="126">
        <f t="shared" si="66"/>
        <v>29357.492799162377</v>
      </c>
      <c r="O272" s="127">
        <f t="shared" si="70"/>
        <v>0.96139227028303498</v>
      </c>
      <c r="P272" s="128">
        <v>2605.094061970095</v>
      </c>
      <c r="Q272" s="130">
        <f t="shared" si="71"/>
        <v>-5.364065138826906E-3</v>
      </c>
      <c r="R272" s="130">
        <f t="shared" si="72"/>
        <v>1.570766715079195E-2</v>
      </c>
      <c r="S272" s="129">
        <v>3965</v>
      </c>
      <c r="T272" s="1">
        <v>114279</v>
      </c>
      <c r="U272" s="1">
        <v>28224.005927389477</v>
      </c>
      <c r="V272" s="1"/>
      <c r="W272" s="59"/>
      <c r="X272" s="13"/>
      <c r="Y272" s="13"/>
      <c r="Z272" s="12"/>
      <c r="AA272" s="12"/>
    </row>
    <row r="273" spans="1:27">
      <c r="A273" s="122">
        <v>4639</v>
      </c>
      <c r="B273" s="122" t="s">
        <v>290</v>
      </c>
      <c r="C273" s="1">
        <v>79263</v>
      </c>
      <c r="D273" s="122">
        <f t="shared" si="67"/>
        <v>30962.109375</v>
      </c>
      <c r="E273" s="123">
        <f t="shared" si="68"/>
        <v>1.0139398765562231</v>
      </c>
      <c r="F273" s="124">
        <f t="shared" si="59"/>
        <v>-255.40448260524425</v>
      </c>
      <c r="G273" s="124">
        <f t="shared" si="60"/>
        <v>-653.83547546942532</v>
      </c>
      <c r="H273" s="124">
        <f t="shared" si="61"/>
        <v>0</v>
      </c>
      <c r="I273" s="125">
        <f t="shared" si="62"/>
        <v>0</v>
      </c>
      <c r="J273" s="124">
        <f t="shared" si="63"/>
        <v>-431.30403049593889</v>
      </c>
      <c r="K273" s="125">
        <f t="shared" si="64"/>
        <v>-1104.1383180696034</v>
      </c>
      <c r="L273" s="126">
        <f t="shared" si="69"/>
        <v>-1757.9737935390287</v>
      </c>
      <c r="M273" s="126">
        <f t="shared" si="65"/>
        <v>77505.026206460971</v>
      </c>
      <c r="N273" s="126">
        <f t="shared" si="66"/>
        <v>30275.400861898815</v>
      </c>
      <c r="O273" s="127">
        <f t="shared" si="70"/>
        <v>0.9914517076601419</v>
      </c>
      <c r="P273" s="128">
        <v>1339.125548207672</v>
      </c>
      <c r="Q273" s="130">
        <f t="shared" si="71"/>
        <v>7.8775093569241242E-2</v>
      </c>
      <c r="R273" s="130">
        <f t="shared" si="72"/>
        <v>0.10026631613644096</v>
      </c>
      <c r="S273" s="129">
        <v>2560</v>
      </c>
      <c r="T273" s="1">
        <v>73475</v>
      </c>
      <c r="U273" s="1">
        <v>28140.559172730755</v>
      </c>
      <c r="V273" s="1"/>
      <c r="W273" s="1"/>
      <c r="X273" s="13"/>
      <c r="Y273" s="13"/>
      <c r="Z273" s="12"/>
      <c r="AA273" s="12"/>
    </row>
    <row r="274" spans="1:27">
      <c r="A274" s="122">
        <v>4640</v>
      </c>
      <c r="B274" s="122" t="s">
        <v>291</v>
      </c>
      <c r="C274" s="1">
        <v>295118</v>
      </c>
      <c r="D274" s="122">
        <f t="shared" si="67"/>
        <v>24395.965941969083</v>
      </c>
      <c r="E274" s="123">
        <f t="shared" si="68"/>
        <v>0.79891335554943776</v>
      </c>
      <c r="F274" s="124">
        <f t="shared" si="59"/>
        <v>3684.2815772133054</v>
      </c>
      <c r="G274" s="124">
        <f t="shared" si="60"/>
        <v>44568.754239549351</v>
      </c>
      <c r="H274" s="124">
        <f t="shared" si="61"/>
        <v>1080.3890200680678</v>
      </c>
      <c r="I274" s="125">
        <f t="shared" si="62"/>
        <v>13069.465975763416</v>
      </c>
      <c r="J274" s="124">
        <f t="shared" si="63"/>
        <v>649.08498957212896</v>
      </c>
      <c r="K274" s="125">
        <f t="shared" si="64"/>
        <v>7851.9811188540443</v>
      </c>
      <c r="L274" s="126">
        <f t="shared" si="69"/>
        <v>52420.735358403399</v>
      </c>
      <c r="M274" s="126">
        <f t="shared" si="65"/>
        <v>347538.73535840341</v>
      </c>
      <c r="N274" s="126">
        <f t="shared" si="66"/>
        <v>28729.332508754516</v>
      </c>
      <c r="O274" s="127">
        <f t="shared" si="70"/>
        <v>0.94082142481512454</v>
      </c>
      <c r="P274" s="128">
        <v>9727.0615972068408</v>
      </c>
      <c r="Q274" s="130">
        <f t="shared" si="71"/>
        <v>3.9312567132116005E-2</v>
      </c>
      <c r="R274" s="130">
        <f t="shared" si="72"/>
        <v>2.5652097745159908E-2</v>
      </c>
      <c r="S274" s="129">
        <v>12097</v>
      </c>
      <c r="T274" s="1">
        <v>283955</v>
      </c>
      <c r="U274" s="1">
        <v>23785.81001842855</v>
      </c>
      <c r="V274" s="1"/>
      <c r="W274" s="59"/>
      <c r="X274" s="13"/>
      <c r="Y274" s="13"/>
      <c r="Z274" s="13"/>
      <c r="AA274" s="12"/>
    </row>
    <row r="275" spans="1:27">
      <c r="A275" s="122">
        <v>4641</v>
      </c>
      <c r="B275" s="122" t="s">
        <v>292</v>
      </c>
      <c r="C275" s="1">
        <v>79679</v>
      </c>
      <c r="D275" s="122">
        <f t="shared" si="67"/>
        <v>45118.346545866363</v>
      </c>
      <c r="E275" s="123">
        <f t="shared" si="68"/>
        <v>1.4775250023525452</v>
      </c>
      <c r="F275" s="124">
        <f t="shared" si="59"/>
        <v>-8749.1467851250618</v>
      </c>
      <c r="G275" s="124">
        <f t="shared" si="60"/>
        <v>-15450.993222530858</v>
      </c>
      <c r="H275" s="124">
        <f t="shared" si="61"/>
        <v>0</v>
      </c>
      <c r="I275" s="125">
        <f t="shared" si="62"/>
        <v>0</v>
      </c>
      <c r="J275" s="124">
        <f t="shared" si="63"/>
        <v>-431.30403049593889</v>
      </c>
      <c r="K275" s="125">
        <f t="shared" si="64"/>
        <v>-761.68291785582812</v>
      </c>
      <c r="L275" s="126">
        <f t="shared" si="69"/>
        <v>-16212.676140386686</v>
      </c>
      <c r="M275" s="126">
        <f t="shared" si="65"/>
        <v>63466.323859613316</v>
      </c>
      <c r="N275" s="126">
        <f t="shared" si="66"/>
        <v>35937.895730245364</v>
      </c>
      <c r="O275" s="127">
        <f t="shared" si="70"/>
        <v>1.1768857579786707</v>
      </c>
      <c r="P275" s="128">
        <v>639.94988989639205</v>
      </c>
      <c r="Q275" s="130">
        <f t="shared" si="71"/>
        <v>6.5597667638483959E-2</v>
      </c>
      <c r="R275" s="130">
        <f t="shared" si="72"/>
        <v>7.2235025704182346E-2</v>
      </c>
      <c r="S275" s="129">
        <v>1766</v>
      </c>
      <c r="T275" s="1">
        <v>74774</v>
      </c>
      <c r="U275" s="1">
        <v>42078.784468204838</v>
      </c>
      <c r="X275" s="12"/>
      <c r="Y275" s="12"/>
      <c r="Z275" s="12"/>
      <c r="AA275" s="12"/>
    </row>
    <row r="276" spans="1:27">
      <c r="A276" s="122">
        <v>4642</v>
      </c>
      <c r="B276" s="122" t="s">
        <v>293</v>
      </c>
      <c r="C276" s="1">
        <v>67860</v>
      </c>
      <c r="D276" s="122">
        <f t="shared" si="67"/>
        <v>32054.794520547945</v>
      </c>
      <c r="E276" s="123">
        <f t="shared" si="68"/>
        <v>1.049722872739496</v>
      </c>
      <c r="F276" s="124">
        <f t="shared" si="59"/>
        <v>-911.01556993401095</v>
      </c>
      <c r="G276" s="124">
        <f t="shared" si="60"/>
        <v>-1928.6199615503012</v>
      </c>
      <c r="H276" s="124">
        <f t="shared" si="61"/>
        <v>0</v>
      </c>
      <c r="I276" s="125">
        <f t="shared" si="62"/>
        <v>0</v>
      </c>
      <c r="J276" s="124">
        <f t="shared" si="63"/>
        <v>-431.30403049593889</v>
      </c>
      <c r="K276" s="125">
        <f t="shared" si="64"/>
        <v>-913.07063255990261</v>
      </c>
      <c r="L276" s="126">
        <f t="shared" si="69"/>
        <v>-2841.6905941102041</v>
      </c>
      <c r="M276" s="126">
        <f t="shared" si="65"/>
        <v>65018.309405889799</v>
      </c>
      <c r="N276" s="126">
        <f t="shared" si="66"/>
        <v>30712.474920117998</v>
      </c>
      <c r="O276" s="127">
        <f t="shared" si="70"/>
        <v>1.0057649061334513</v>
      </c>
      <c r="P276" s="128">
        <v>853.16280685767242</v>
      </c>
      <c r="Q276" s="130">
        <f t="shared" si="71"/>
        <v>2.3575727408480022E-2</v>
      </c>
      <c r="R276" s="130">
        <f t="shared" si="72"/>
        <v>2.9377762707913924E-2</v>
      </c>
      <c r="S276" s="129">
        <v>2117</v>
      </c>
      <c r="T276" s="1">
        <v>66297</v>
      </c>
      <c r="U276" s="1">
        <v>31139.971817754817</v>
      </c>
      <c r="X276" s="12"/>
      <c r="Y276" s="12"/>
      <c r="Z276" s="12"/>
      <c r="AA276" s="12"/>
    </row>
    <row r="277" spans="1:27">
      <c r="A277" s="122">
        <v>4643</v>
      </c>
      <c r="B277" s="122" t="s">
        <v>294</v>
      </c>
      <c r="C277" s="1">
        <v>163174</v>
      </c>
      <c r="D277" s="122">
        <f t="shared" si="67"/>
        <v>31355.495772482704</v>
      </c>
      <c r="E277" s="123">
        <f t="shared" si="68"/>
        <v>1.0268224017896161</v>
      </c>
      <c r="F277" s="124">
        <f t="shared" si="59"/>
        <v>-491.4363210948664</v>
      </c>
      <c r="G277" s="124">
        <f t="shared" si="60"/>
        <v>-2557.4346149776848</v>
      </c>
      <c r="H277" s="124">
        <f t="shared" si="61"/>
        <v>0</v>
      </c>
      <c r="I277" s="125">
        <f t="shared" si="62"/>
        <v>0</v>
      </c>
      <c r="J277" s="124">
        <f t="shared" si="63"/>
        <v>-431.30403049593889</v>
      </c>
      <c r="K277" s="125">
        <f t="shared" si="64"/>
        <v>-2244.5061747008658</v>
      </c>
      <c r="L277" s="126">
        <f t="shared" si="69"/>
        <v>-4801.9407896785506</v>
      </c>
      <c r="M277" s="126">
        <f t="shared" si="65"/>
        <v>158372.05921032146</v>
      </c>
      <c r="N277" s="126">
        <f t="shared" si="66"/>
        <v>30432.755420891903</v>
      </c>
      <c r="O277" s="127">
        <f t="shared" si="70"/>
        <v>0.99660471775349924</v>
      </c>
      <c r="P277" s="128">
        <v>1649.4661534659062</v>
      </c>
      <c r="Q277" s="130">
        <f t="shared" si="71"/>
        <v>2.516837555287495E-2</v>
      </c>
      <c r="R277" s="130">
        <f t="shared" si="72"/>
        <v>1.8470503767940651E-2</v>
      </c>
      <c r="S277" s="129">
        <v>5204</v>
      </c>
      <c r="T277" s="1">
        <v>159168</v>
      </c>
      <c r="U277" s="1">
        <v>30786.847195357834</v>
      </c>
      <c r="X277" s="12"/>
      <c r="Y277" s="12"/>
      <c r="Z277" s="12"/>
      <c r="AA277" s="12"/>
    </row>
    <row r="278" spans="1:27">
      <c r="A278" s="122">
        <v>4644</v>
      </c>
      <c r="B278" s="122" t="s">
        <v>295</v>
      </c>
      <c r="C278" s="1">
        <v>150800</v>
      </c>
      <c r="D278" s="122">
        <f t="shared" si="67"/>
        <v>28745.711017918413</v>
      </c>
      <c r="E278" s="123">
        <f t="shared" si="68"/>
        <v>0.94135778438154483</v>
      </c>
      <c r="F278" s="124">
        <f t="shared" si="59"/>
        <v>1074.4345316437079</v>
      </c>
      <c r="G278" s="124">
        <f t="shared" si="60"/>
        <v>5636.4835530028922</v>
      </c>
      <c r="H278" s="124">
        <f t="shared" si="61"/>
        <v>0</v>
      </c>
      <c r="I278" s="125">
        <f t="shared" si="62"/>
        <v>0</v>
      </c>
      <c r="J278" s="124">
        <f t="shared" si="63"/>
        <v>-431.30403049593889</v>
      </c>
      <c r="K278" s="125">
        <f t="shared" si="64"/>
        <v>-2262.6209439816953</v>
      </c>
      <c r="L278" s="126">
        <f t="shared" si="69"/>
        <v>3373.8626090211969</v>
      </c>
      <c r="M278" s="126">
        <f t="shared" si="65"/>
        <v>154173.86260902119</v>
      </c>
      <c r="N278" s="126">
        <f t="shared" si="66"/>
        <v>29388.841519066184</v>
      </c>
      <c r="O278" s="127">
        <f t="shared" si="70"/>
        <v>0.96241887079027066</v>
      </c>
      <c r="P278" s="128">
        <v>4494.7736819911952</v>
      </c>
      <c r="Q278" s="130">
        <f t="shared" si="71"/>
        <v>3.4619976124154399E-2</v>
      </c>
      <c r="R278" s="130">
        <f t="shared" si="72"/>
        <v>2.3378394225740944E-2</v>
      </c>
      <c r="S278" s="129">
        <v>5246</v>
      </c>
      <c r="T278" s="1">
        <v>145754</v>
      </c>
      <c r="U278" s="1">
        <v>28089.034496049335</v>
      </c>
      <c r="X278" s="12"/>
      <c r="Y278" s="12"/>
      <c r="Z278" s="12"/>
      <c r="AA278" s="12"/>
    </row>
    <row r="279" spans="1:27">
      <c r="A279" s="122">
        <v>4645</v>
      </c>
      <c r="B279" s="122" t="s">
        <v>296</v>
      </c>
      <c r="C279" s="1">
        <v>80611</v>
      </c>
      <c r="D279" s="122">
        <f t="shared" si="67"/>
        <v>27316.502880379532</v>
      </c>
      <c r="E279" s="123">
        <f t="shared" si="68"/>
        <v>0.89455441239554556</v>
      </c>
      <c r="F279" s="124">
        <f t="shared" si="59"/>
        <v>1931.9594141670364</v>
      </c>
      <c r="G279" s="124">
        <f t="shared" si="60"/>
        <v>5701.212231206925</v>
      </c>
      <c r="H279" s="124">
        <f t="shared" si="61"/>
        <v>58.201091624410758</v>
      </c>
      <c r="I279" s="125">
        <f t="shared" si="62"/>
        <v>171.75142138363617</v>
      </c>
      <c r="J279" s="124">
        <f t="shared" si="63"/>
        <v>-373.10293887152812</v>
      </c>
      <c r="K279" s="125">
        <f t="shared" si="64"/>
        <v>-1101.0267726098796</v>
      </c>
      <c r="L279" s="126">
        <f t="shared" si="69"/>
        <v>4600.185458597045</v>
      </c>
      <c r="M279" s="126">
        <f t="shared" si="65"/>
        <v>85211.185458597043</v>
      </c>
      <c r="N279" s="126">
        <f t="shared" si="66"/>
        <v>28875.359355675042</v>
      </c>
      <c r="O279" s="127">
        <f t="shared" si="70"/>
        <v>0.94560347765743002</v>
      </c>
      <c r="P279" s="128">
        <v>2280.3637232433457</v>
      </c>
      <c r="Q279" s="130">
        <f t="shared" si="71"/>
        <v>0.12872105071550591</v>
      </c>
      <c r="R279" s="130">
        <f t="shared" si="72"/>
        <v>0.14402055665539759</v>
      </c>
      <c r="S279" s="129">
        <v>2951</v>
      </c>
      <c r="T279" s="1">
        <v>71418</v>
      </c>
      <c r="U279" s="1">
        <v>23877.632898696087</v>
      </c>
      <c r="X279" s="12"/>
      <c r="Y279" s="12"/>
      <c r="Z279" s="12"/>
      <c r="AA279" s="12"/>
    </row>
    <row r="280" spans="1:27">
      <c r="A280" s="122">
        <v>4646</v>
      </c>
      <c r="B280" s="122" t="s">
        <v>297</v>
      </c>
      <c r="C280" s="1">
        <v>91755</v>
      </c>
      <c r="D280" s="122">
        <f t="shared" si="67"/>
        <v>31628.748707342296</v>
      </c>
      <c r="E280" s="123">
        <f t="shared" si="68"/>
        <v>1.0357708246404143</v>
      </c>
      <c r="F280" s="124">
        <f t="shared" si="59"/>
        <v>-655.38808201062204</v>
      </c>
      <c r="G280" s="124">
        <f t="shared" si="60"/>
        <v>-1901.2808259128146</v>
      </c>
      <c r="H280" s="124">
        <f t="shared" si="61"/>
        <v>0</v>
      </c>
      <c r="I280" s="125">
        <f t="shared" si="62"/>
        <v>0</v>
      </c>
      <c r="J280" s="124">
        <f t="shared" si="63"/>
        <v>-431.30403049593889</v>
      </c>
      <c r="K280" s="125">
        <f t="shared" si="64"/>
        <v>-1251.2129924687188</v>
      </c>
      <c r="L280" s="126">
        <f t="shared" si="69"/>
        <v>-3152.4938183815334</v>
      </c>
      <c r="M280" s="126">
        <f t="shared" si="65"/>
        <v>88602.506181618461</v>
      </c>
      <c r="N280" s="126">
        <f t="shared" si="66"/>
        <v>30542.056594835733</v>
      </c>
      <c r="O280" s="127">
        <f t="shared" si="70"/>
        <v>1.0001840868938183</v>
      </c>
      <c r="P280" s="128">
        <v>2307.5700059962742</v>
      </c>
      <c r="Q280" s="130">
        <f t="shared" si="71"/>
        <v>0.42258019504178357</v>
      </c>
      <c r="R280" s="130">
        <f t="shared" si="72"/>
        <v>0.41473418224596531</v>
      </c>
      <c r="S280" s="129">
        <v>2901</v>
      </c>
      <c r="T280" s="1">
        <v>64499</v>
      </c>
      <c r="U280" s="1">
        <v>22356.672443674179</v>
      </c>
      <c r="X280" s="12"/>
      <c r="Y280" s="12"/>
      <c r="Z280" s="12"/>
      <c r="AA280" s="12"/>
    </row>
    <row r="281" spans="1:27">
      <c r="A281" s="122">
        <v>4647</v>
      </c>
      <c r="B281" s="122" t="s">
        <v>298</v>
      </c>
      <c r="C281" s="1">
        <v>625394</v>
      </c>
      <c r="D281" s="122">
        <f t="shared" si="67"/>
        <v>28277.898354132754</v>
      </c>
      <c r="E281" s="123">
        <f t="shared" si="68"/>
        <v>0.92603796528184024</v>
      </c>
      <c r="F281" s="124">
        <f t="shared" si="59"/>
        <v>1355.1221299151032</v>
      </c>
      <c r="G281" s="124">
        <f t="shared" si="60"/>
        <v>29969.881025202423</v>
      </c>
      <c r="H281" s="124">
        <f t="shared" si="61"/>
        <v>0</v>
      </c>
      <c r="I281" s="125">
        <f t="shared" si="62"/>
        <v>0</v>
      </c>
      <c r="J281" s="124">
        <f t="shared" si="63"/>
        <v>-431.30403049593889</v>
      </c>
      <c r="K281" s="125">
        <f t="shared" si="64"/>
        <v>-9538.7199384481846</v>
      </c>
      <c r="L281" s="126">
        <f t="shared" si="69"/>
        <v>20431.16108675424</v>
      </c>
      <c r="M281" s="126">
        <f t="shared" si="65"/>
        <v>645825.16108675429</v>
      </c>
      <c r="N281" s="126">
        <f t="shared" si="66"/>
        <v>29201.716453551922</v>
      </c>
      <c r="O281" s="127">
        <f t="shared" si="70"/>
        <v>0.95629094315038887</v>
      </c>
      <c r="P281" s="128">
        <v>6362.9643063128351</v>
      </c>
      <c r="Q281" s="130">
        <f t="shared" si="71"/>
        <v>0.11137490870253643</v>
      </c>
      <c r="R281" s="130">
        <f t="shared" si="72"/>
        <v>0.10655070942439192</v>
      </c>
      <c r="S281" s="129">
        <v>22116</v>
      </c>
      <c r="T281" s="1">
        <v>562721</v>
      </c>
      <c r="U281" s="1">
        <v>25554.995458673933</v>
      </c>
      <c r="X281" s="12"/>
      <c r="Y281" s="13"/>
      <c r="Z281" s="13"/>
      <c r="AA281" s="12"/>
    </row>
    <row r="282" spans="1:27">
      <c r="A282" s="122">
        <v>4648</v>
      </c>
      <c r="B282" s="122" t="s">
        <v>299</v>
      </c>
      <c r="C282" s="1">
        <v>100075</v>
      </c>
      <c r="D282" s="122">
        <f t="shared" si="67"/>
        <v>28422.323203635329</v>
      </c>
      <c r="E282" s="123">
        <f t="shared" si="68"/>
        <v>0.93076755628943908</v>
      </c>
      <c r="F282" s="124">
        <f t="shared" si="59"/>
        <v>1268.4672202135582</v>
      </c>
      <c r="G282" s="124">
        <f t="shared" si="60"/>
        <v>4466.2730823719385</v>
      </c>
      <c r="H282" s="124">
        <f t="shared" si="61"/>
        <v>0</v>
      </c>
      <c r="I282" s="125">
        <f t="shared" si="62"/>
        <v>0</v>
      </c>
      <c r="J282" s="124">
        <f t="shared" si="63"/>
        <v>-431.30403049593889</v>
      </c>
      <c r="K282" s="125">
        <f t="shared" si="64"/>
        <v>-1518.621491376201</v>
      </c>
      <c r="L282" s="126">
        <f t="shared" si="69"/>
        <v>2947.6515909957375</v>
      </c>
      <c r="M282" s="126">
        <f t="shared" si="65"/>
        <v>103022.65159099574</v>
      </c>
      <c r="N282" s="126">
        <f t="shared" si="66"/>
        <v>29259.486393352952</v>
      </c>
      <c r="O282" s="127">
        <f t="shared" si="70"/>
        <v>0.95818277955342845</v>
      </c>
      <c r="P282" s="128">
        <v>3642.2144747028169</v>
      </c>
      <c r="Q282" s="130">
        <f t="shared" si="71"/>
        <v>3.0224729511318833E-2</v>
      </c>
      <c r="R282" s="130">
        <f t="shared" si="72"/>
        <v>5.2461900611250674E-2</v>
      </c>
      <c r="S282" s="129">
        <v>3521</v>
      </c>
      <c r="T282" s="1">
        <v>97139</v>
      </c>
      <c r="U282" s="1">
        <v>27005.560189046428</v>
      </c>
      <c r="X282" s="12"/>
      <c r="Y282" s="12"/>
      <c r="Z282" s="12"/>
      <c r="AA282" s="12"/>
    </row>
    <row r="283" spans="1:27">
      <c r="A283" s="122">
        <v>4649</v>
      </c>
      <c r="B283" s="122" t="s">
        <v>300</v>
      </c>
      <c r="C283" s="1">
        <v>230038</v>
      </c>
      <c r="D283" s="122">
        <f t="shared" si="67"/>
        <v>24145.901123123753</v>
      </c>
      <c r="E283" s="123">
        <f t="shared" si="68"/>
        <v>0.79072429166880265</v>
      </c>
      <c r="F283" s="124">
        <f t="shared" si="59"/>
        <v>3834.3204685205037</v>
      </c>
      <c r="G283" s="124">
        <f t="shared" si="60"/>
        <v>36529.571103594841</v>
      </c>
      <c r="H283" s="124">
        <f t="shared" si="61"/>
        <v>1167.9117066639335</v>
      </c>
      <c r="I283" s="125">
        <f t="shared" si="62"/>
        <v>11126.694829387294</v>
      </c>
      <c r="J283" s="124">
        <f t="shared" si="63"/>
        <v>736.60767616799467</v>
      </c>
      <c r="K283" s="125">
        <f t="shared" si="64"/>
        <v>7017.6613308524857</v>
      </c>
      <c r="L283" s="126">
        <f t="shared" si="69"/>
        <v>43547.232434447324</v>
      </c>
      <c r="M283" s="126">
        <f t="shared" si="65"/>
        <v>273585.23243444733</v>
      </c>
      <c r="N283" s="126">
        <f t="shared" si="66"/>
        <v>28716.829267812253</v>
      </c>
      <c r="O283" s="127">
        <f t="shared" si="70"/>
        <v>0.94041197162109291</v>
      </c>
      <c r="P283" s="128">
        <v>8856.759712043473</v>
      </c>
      <c r="Q283" s="130">
        <f t="shared" si="71"/>
        <v>7.5059469008351365E-2</v>
      </c>
      <c r="R283" s="130">
        <f t="shared" si="72"/>
        <v>7.3931034591422196E-2</v>
      </c>
      <c r="S283" s="129">
        <v>9527</v>
      </c>
      <c r="T283" s="1">
        <v>213977</v>
      </c>
      <c r="U283" s="1">
        <v>22483.660817484502</v>
      </c>
      <c r="V283" s="1"/>
      <c r="W283" s="59"/>
      <c r="X283" s="13"/>
      <c r="Y283" s="13"/>
      <c r="Z283" s="13"/>
      <c r="AA283" s="12"/>
    </row>
    <row r="284" spans="1:27">
      <c r="A284" s="122">
        <v>4650</v>
      </c>
      <c r="B284" s="122" t="s">
        <v>301</v>
      </c>
      <c r="C284" s="1">
        <v>144436</v>
      </c>
      <c r="D284" s="122">
        <f t="shared" si="67"/>
        <v>24584.851063829788</v>
      </c>
      <c r="E284" s="123">
        <f t="shared" si="68"/>
        <v>0.80509892110064629</v>
      </c>
      <c r="F284" s="124">
        <f t="shared" si="59"/>
        <v>3570.9505040968825</v>
      </c>
      <c r="G284" s="124">
        <f t="shared" si="60"/>
        <v>20979.334211569185</v>
      </c>
      <c r="H284" s="124">
        <f t="shared" si="61"/>
        <v>1014.279227416821</v>
      </c>
      <c r="I284" s="125">
        <f t="shared" si="62"/>
        <v>5958.8904610738236</v>
      </c>
      <c r="J284" s="124">
        <f t="shared" si="63"/>
        <v>582.97519692088213</v>
      </c>
      <c r="K284" s="125">
        <f t="shared" si="64"/>
        <v>3424.9792819101826</v>
      </c>
      <c r="L284" s="126">
        <f t="shared" si="69"/>
        <v>24404.313493479367</v>
      </c>
      <c r="M284" s="126">
        <f t="shared" si="65"/>
        <v>168840.31349347936</v>
      </c>
      <c r="N284" s="126">
        <f t="shared" si="66"/>
        <v>28738.776764847549</v>
      </c>
      <c r="O284" s="127">
        <f t="shared" si="70"/>
        <v>0.94113070309268487</v>
      </c>
      <c r="P284" s="128">
        <v>5715.7988619980242</v>
      </c>
      <c r="Q284" s="130">
        <f t="shared" si="71"/>
        <v>7.533670347014898E-2</v>
      </c>
      <c r="R284" s="130">
        <f t="shared" si="72"/>
        <v>7.7167063816481196E-2</v>
      </c>
      <c r="S284" s="129">
        <v>5875</v>
      </c>
      <c r="T284" s="1">
        <v>134317</v>
      </c>
      <c r="U284" s="1">
        <v>22823.619371282923</v>
      </c>
      <c r="V284" s="1"/>
      <c r="W284" s="1"/>
      <c r="X284" s="12"/>
      <c r="Y284" s="12"/>
      <c r="Z284" s="12"/>
      <c r="AA284" s="12"/>
    </row>
    <row r="285" spans="1:27">
      <c r="A285" s="122">
        <v>4651</v>
      </c>
      <c r="B285" s="122" t="s">
        <v>302</v>
      </c>
      <c r="C285" s="1">
        <v>187777</v>
      </c>
      <c r="D285" s="122">
        <f t="shared" si="67"/>
        <v>26054.807825724991</v>
      </c>
      <c r="E285" s="123">
        <f t="shared" si="68"/>
        <v>0.85323671945434798</v>
      </c>
      <c r="F285" s="124">
        <f t="shared" si="59"/>
        <v>2688.9764469597612</v>
      </c>
      <c r="G285" s="124">
        <f t="shared" si="60"/>
        <v>19379.453253238997</v>
      </c>
      <c r="H285" s="124">
        <f t="shared" si="61"/>
        <v>499.7943607535002</v>
      </c>
      <c r="I285" s="125">
        <f t="shared" si="62"/>
        <v>3602.0179579504761</v>
      </c>
      <c r="J285" s="124">
        <f t="shared" si="63"/>
        <v>68.490330257561311</v>
      </c>
      <c r="K285" s="125">
        <f t="shared" si="64"/>
        <v>493.60981016624442</v>
      </c>
      <c r="L285" s="126">
        <f t="shared" si="69"/>
        <v>19873.06306340524</v>
      </c>
      <c r="M285" s="126">
        <f t="shared" si="65"/>
        <v>207650.06306340525</v>
      </c>
      <c r="N285" s="126">
        <f t="shared" si="66"/>
        <v>28812.274602942314</v>
      </c>
      <c r="O285" s="127">
        <f t="shared" si="70"/>
        <v>0.9435375930103701</v>
      </c>
      <c r="P285" s="128">
        <v>2261.6013954757291</v>
      </c>
      <c r="Q285" s="130">
        <f t="shared" si="71"/>
        <v>0.11650404618778354</v>
      </c>
      <c r="R285" s="130">
        <f t="shared" si="72"/>
        <v>0.10271622044743202</v>
      </c>
      <c r="S285" s="129">
        <v>7207</v>
      </c>
      <c r="T285" s="1">
        <v>168183</v>
      </c>
      <c r="U285" s="1">
        <v>23627.844900252883</v>
      </c>
      <c r="V285" s="1"/>
      <c r="W285" s="1"/>
      <c r="X285" s="12"/>
      <c r="Y285" s="12"/>
      <c r="Z285" s="12"/>
      <c r="AA285" s="12"/>
    </row>
    <row r="286" spans="1:27" ht="27.95" customHeight="1">
      <c r="A286" s="122">
        <v>5001</v>
      </c>
      <c r="B286" s="122" t="s">
        <v>303</v>
      </c>
      <c r="C286" s="1">
        <v>6283340</v>
      </c>
      <c r="D286" s="122">
        <f t="shared" si="67"/>
        <v>29850.163423532991</v>
      </c>
      <c r="E286" s="123">
        <f t="shared" si="68"/>
        <v>0.97752613203021244</v>
      </c>
      <c r="F286" s="124">
        <f t="shared" si="59"/>
        <v>411.76308827496104</v>
      </c>
      <c r="G286" s="124">
        <f t="shared" si="60"/>
        <v>86674.483029526207</v>
      </c>
      <c r="H286" s="124">
        <f t="shared" si="61"/>
        <v>0</v>
      </c>
      <c r="I286" s="125">
        <f t="shared" si="62"/>
        <v>0</v>
      </c>
      <c r="J286" s="124">
        <f t="shared" si="63"/>
        <v>-431.30403049593889</v>
      </c>
      <c r="K286" s="125">
        <f t="shared" si="64"/>
        <v>-90787.773203273144</v>
      </c>
      <c r="L286" s="126">
        <f t="shared" si="69"/>
        <v>-4113.2901737469365</v>
      </c>
      <c r="M286" s="126">
        <f t="shared" si="65"/>
        <v>6279226.7098262534</v>
      </c>
      <c r="N286" s="126">
        <f t="shared" si="66"/>
        <v>29830.622481312013</v>
      </c>
      <c r="O286" s="127">
        <f t="shared" si="70"/>
        <v>0.97688620984973762</v>
      </c>
      <c r="P286" s="128">
        <v>-30570.601798624586</v>
      </c>
      <c r="Q286" s="130">
        <f t="shared" si="71"/>
        <v>9.0887183750115452E-2</v>
      </c>
      <c r="R286" s="130">
        <f t="shared" si="72"/>
        <v>7.5852866138098718E-2</v>
      </c>
      <c r="S286" s="129">
        <v>210496</v>
      </c>
      <c r="T286" s="1">
        <v>5759844</v>
      </c>
      <c r="U286" s="1">
        <v>27745.581540981239</v>
      </c>
      <c r="V286" s="1"/>
      <c r="W286" s="1"/>
      <c r="X286" s="12"/>
      <c r="Y286" s="13"/>
      <c r="Z286" s="13"/>
      <c r="AA286" s="12"/>
    </row>
    <row r="287" spans="1:27">
      <c r="A287" s="122">
        <v>5006</v>
      </c>
      <c r="B287" s="122" t="s">
        <v>304</v>
      </c>
      <c r="C287" s="1">
        <v>530081</v>
      </c>
      <c r="D287" s="122">
        <f t="shared" si="67"/>
        <v>22083.02782869522</v>
      </c>
      <c r="E287" s="123">
        <f t="shared" si="68"/>
        <v>0.72316980214190818</v>
      </c>
      <c r="F287" s="124">
        <f t="shared" ref="F287:F350" si="73">($D$364-D287)*0.6</f>
        <v>5072.0444451776239</v>
      </c>
      <c r="G287" s="124">
        <f t="shared" ref="G287:G350" si="74">F287*S287/1000</f>
        <v>121749.35486204368</v>
      </c>
      <c r="H287" s="124">
        <f t="shared" ref="H287:H350" si="75">IF(D287&lt;D$364*0.9,(D$364*0.9-D287)*0.35,0)</f>
        <v>1889.91735971392</v>
      </c>
      <c r="I287" s="125">
        <f t="shared" ref="I287:I350" si="76">H287*S287/1000</f>
        <v>45365.576302572939</v>
      </c>
      <c r="J287" s="124">
        <f t="shared" ref="J287:J350" si="77">H287+I$366</f>
        <v>1458.6133292179811</v>
      </c>
      <c r="K287" s="125">
        <f t="shared" ref="K287:K350" si="78">J287*S287/1000</f>
        <v>35012.554354548418</v>
      </c>
      <c r="L287" s="126">
        <f t="shared" si="69"/>
        <v>156761.90921659209</v>
      </c>
      <c r="M287" s="126">
        <f t="shared" ref="M287:M350" si="79">C287+L287</f>
        <v>686842.90921659209</v>
      </c>
      <c r="N287" s="126">
        <f t="shared" ref="N287:N350" si="80">M287/S287*1000</f>
        <v>28613.68560309082</v>
      </c>
      <c r="O287" s="127">
        <f t="shared" si="70"/>
        <v>0.93703424714474792</v>
      </c>
      <c r="P287" s="128">
        <v>32903.772082281008</v>
      </c>
      <c r="Q287" s="130">
        <f t="shared" si="71"/>
        <v>4.5784553952264273E-2</v>
      </c>
      <c r="R287" s="130">
        <f t="shared" si="72"/>
        <v>5.223248404662087E-2</v>
      </c>
      <c r="S287" s="129">
        <v>24004</v>
      </c>
      <c r="T287" s="1">
        <v>506874</v>
      </c>
      <c r="U287" s="1">
        <v>20986.833388539253</v>
      </c>
      <c r="V287" s="1"/>
      <c r="W287" s="59"/>
      <c r="X287" s="13"/>
      <c r="Y287" s="13"/>
      <c r="Z287" s="13"/>
      <c r="AA287" s="60"/>
    </row>
    <row r="288" spans="1:27">
      <c r="A288" s="122">
        <v>5007</v>
      </c>
      <c r="B288" s="122" t="s">
        <v>305</v>
      </c>
      <c r="C288" s="1">
        <v>347505</v>
      </c>
      <c r="D288" s="122">
        <f t="shared" si="67"/>
        <v>23165.455636290913</v>
      </c>
      <c r="E288" s="123">
        <f t="shared" si="68"/>
        <v>0.75861689343410477</v>
      </c>
      <c r="F288" s="124">
        <f t="shared" si="73"/>
        <v>4422.5877606202075</v>
      </c>
      <c r="G288" s="124">
        <f t="shared" si="74"/>
        <v>66343.23899706373</v>
      </c>
      <c r="H288" s="124">
        <f t="shared" si="75"/>
        <v>1511.0676270554272</v>
      </c>
      <c r="I288" s="125">
        <f t="shared" si="76"/>
        <v>22667.525473458467</v>
      </c>
      <c r="J288" s="124">
        <f t="shared" si="77"/>
        <v>1079.7635965594884</v>
      </c>
      <c r="K288" s="125">
        <f t="shared" si="78"/>
        <v>16197.533711988885</v>
      </c>
      <c r="L288" s="126">
        <f t="shared" si="69"/>
        <v>82540.772709052617</v>
      </c>
      <c r="M288" s="126">
        <f t="shared" si="79"/>
        <v>430045.7727090526</v>
      </c>
      <c r="N288" s="126">
        <f t="shared" si="80"/>
        <v>28667.806993470611</v>
      </c>
      <c r="O288" s="127">
        <f t="shared" si="70"/>
        <v>0.93880660170935804</v>
      </c>
      <c r="P288" s="128">
        <v>17687.536490014063</v>
      </c>
      <c r="Q288" s="130">
        <f t="shared" si="71"/>
        <v>4.6392932206758247E-2</v>
      </c>
      <c r="R288" s="130">
        <f t="shared" si="72"/>
        <v>5.3019645663170481E-2</v>
      </c>
      <c r="S288" s="129">
        <v>15001</v>
      </c>
      <c r="T288" s="1">
        <v>332098</v>
      </c>
      <c r="U288" s="1">
        <v>21999.072602013781</v>
      </c>
      <c r="V288" s="1"/>
      <c r="W288" s="59"/>
      <c r="X288" s="13"/>
      <c r="Y288" s="13"/>
      <c r="Z288" s="13"/>
      <c r="AA288" s="12"/>
    </row>
    <row r="289" spans="1:27">
      <c r="A289" s="122">
        <v>5014</v>
      </c>
      <c r="B289" s="122" t="s">
        <v>306</v>
      </c>
      <c r="C289" s="1">
        <v>282006</v>
      </c>
      <c r="D289" s="122">
        <f t="shared" si="67"/>
        <v>53562.393162393164</v>
      </c>
      <c r="E289" s="123">
        <f t="shared" si="68"/>
        <v>1.7540486551922083</v>
      </c>
      <c r="F289" s="124">
        <f t="shared" si="73"/>
        <v>-13815.574755041142</v>
      </c>
      <c r="G289" s="124">
        <f t="shared" si="74"/>
        <v>-72739.001085291602</v>
      </c>
      <c r="H289" s="124">
        <f t="shared" si="75"/>
        <v>0</v>
      </c>
      <c r="I289" s="125">
        <f t="shared" si="76"/>
        <v>0</v>
      </c>
      <c r="J289" s="124">
        <f t="shared" si="77"/>
        <v>-431.30403049593889</v>
      </c>
      <c r="K289" s="125">
        <f t="shared" si="78"/>
        <v>-2270.8157205611183</v>
      </c>
      <c r="L289" s="126">
        <f t="shared" si="69"/>
        <v>-75009.816805852723</v>
      </c>
      <c r="M289" s="126">
        <f t="shared" si="79"/>
        <v>206996.18319414728</v>
      </c>
      <c r="N289" s="126">
        <f t="shared" si="80"/>
        <v>39315.514376856088</v>
      </c>
      <c r="O289" s="127">
        <f t="shared" si="70"/>
        <v>1.2874952191145359</v>
      </c>
      <c r="P289" s="128">
        <v>-19804.00624558072</v>
      </c>
      <c r="Q289" s="127">
        <f t="shared" si="71"/>
        <v>0.22732435925892075</v>
      </c>
      <c r="R289" s="127">
        <f t="shared" si="72"/>
        <v>0.21310464683445857</v>
      </c>
      <c r="S289" s="129">
        <v>5265</v>
      </c>
      <c r="T289" s="1">
        <v>229773</v>
      </c>
      <c r="U289" s="1">
        <v>44153.151421983086</v>
      </c>
      <c r="X289" s="12"/>
      <c r="Y289" s="12"/>
      <c r="Z289" s="12"/>
      <c r="AA289" s="12"/>
    </row>
    <row r="290" spans="1:27">
      <c r="A290" s="122">
        <v>5020</v>
      </c>
      <c r="B290" s="122" t="s">
        <v>307</v>
      </c>
      <c r="C290" s="1">
        <v>19495</v>
      </c>
      <c r="D290" s="122">
        <f t="shared" si="67"/>
        <v>21565.265486725664</v>
      </c>
      <c r="E290" s="123">
        <f t="shared" si="68"/>
        <v>0.70621424272753697</v>
      </c>
      <c r="F290" s="124">
        <f t="shared" si="73"/>
        <v>5382.7018503593572</v>
      </c>
      <c r="G290" s="124">
        <f t="shared" si="74"/>
        <v>4865.9624727248583</v>
      </c>
      <c r="H290" s="124">
        <f t="shared" si="75"/>
        <v>2071.1341794032646</v>
      </c>
      <c r="I290" s="125">
        <f t="shared" si="76"/>
        <v>1872.3052981805513</v>
      </c>
      <c r="J290" s="124">
        <f t="shared" si="77"/>
        <v>1639.8301489073258</v>
      </c>
      <c r="K290" s="125">
        <f t="shared" si="78"/>
        <v>1482.4064546122224</v>
      </c>
      <c r="L290" s="126">
        <f t="shared" si="69"/>
        <v>6348.368927337081</v>
      </c>
      <c r="M290" s="126">
        <f t="shared" si="79"/>
        <v>25843.36892733708</v>
      </c>
      <c r="N290" s="126">
        <f t="shared" si="80"/>
        <v>28587.797485992345</v>
      </c>
      <c r="O290" s="127">
        <f t="shared" si="70"/>
        <v>0.93618646917402948</v>
      </c>
      <c r="P290" s="128">
        <v>1524.526344041913</v>
      </c>
      <c r="Q290" s="127">
        <f t="shared" si="71"/>
        <v>5.882033456441451E-2</v>
      </c>
      <c r="R290" s="127">
        <f t="shared" si="72"/>
        <v>8.3416824637260342E-2</v>
      </c>
      <c r="S290" s="129">
        <v>904</v>
      </c>
      <c r="T290" s="1">
        <v>18412</v>
      </c>
      <c r="U290" s="1">
        <v>19904.864864864867</v>
      </c>
      <c r="X290" s="12"/>
      <c r="Y290" s="12"/>
      <c r="Z290" s="12"/>
      <c r="AA290" s="12"/>
    </row>
    <row r="291" spans="1:27">
      <c r="A291" s="122">
        <v>5021</v>
      </c>
      <c r="B291" s="122" t="s">
        <v>308</v>
      </c>
      <c r="C291" s="1">
        <v>175548</v>
      </c>
      <c r="D291" s="122">
        <f t="shared" si="67"/>
        <v>24844.041890744411</v>
      </c>
      <c r="E291" s="123">
        <f t="shared" si="68"/>
        <v>0.81358684134740167</v>
      </c>
      <c r="F291" s="124">
        <f t="shared" si="73"/>
        <v>3415.4360079481089</v>
      </c>
      <c r="G291" s="124">
        <f t="shared" si="74"/>
        <v>24133.470832161336</v>
      </c>
      <c r="H291" s="124">
        <f t="shared" si="75"/>
        <v>923.56243799670312</v>
      </c>
      <c r="I291" s="125">
        <f t="shared" si="76"/>
        <v>6525.8921868847037</v>
      </c>
      <c r="J291" s="124">
        <f t="shared" si="77"/>
        <v>492.25840750076424</v>
      </c>
      <c r="K291" s="125">
        <f t="shared" si="78"/>
        <v>3478.2979074003997</v>
      </c>
      <c r="L291" s="126">
        <f t="shared" si="69"/>
        <v>27611.768739561736</v>
      </c>
      <c r="M291" s="126">
        <f t="shared" si="79"/>
        <v>203159.76873956172</v>
      </c>
      <c r="N291" s="126">
        <f t="shared" si="80"/>
        <v>28751.736306193281</v>
      </c>
      <c r="O291" s="127">
        <f t="shared" si="70"/>
        <v>0.94155509910502266</v>
      </c>
      <c r="P291" s="128">
        <v>7524.7466227877703</v>
      </c>
      <c r="Q291" s="127">
        <f t="shared" si="71"/>
        <v>8.6459790317988838E-2</v>
      </c>
      <c r="R291" s="127">
        <f t="shared" si="72"/>
        <v>7.3390291000549168E-2</v>
      </c>
      <c r="S291" s="129">
        <v>7066</v>
      </c>
      <c r="T291" s="1">
        <v>161578</v>
      </c>
      <c r="U291" s="1">
        <v>23145.394642601346</v>
      </c>
      <c r="X291" s="12"/>
      <c r="Y291" s="12"/>
    </row>
    <row r="292" spans="1:27">
      <c r="A292" s="122">
        <v>5022</v>
      </c>
      <c r="B292" s="122" t="s">
        <v>309</v>
      </c>
      <c r="C292" s="1">
        <v>54518</v>
      </c>
      <c r="D292" s="122">
        <f t="shared" si="67"/>
        <v>22316.004911993448</v>
      </c>
      <c r="E292" s="123">
        <f t="shared" si="68"/>
        <v>0.73079928087731283</v>
      </c>
      <c r="F292" s="124">
        <f t="shared" si="73"/>
        <v>4932.2581951986867</v>
      </c>
      <c r="G292" s="124">
        <f t="shared" si="74"/>
        <v>12049.506770870392</v>
      </c>
      <c r="H292" s="124">
        <f t="shared" si="75"/>
        <v>1808.37538055954</v>
      </c>
      <c r="I292" s="125">
        <f t="shared" si="76"/>
        <v>4417.8610547069566</v>
      </c>
      <c r="J292" s="124">
        <f t="shared" si="77"/>
        <v>1377.0713500636011</v>
      </c>
      <c r="K292" s="125">
        <f t="shared" si="78"/>
        <v>3364.1853082053776</v>
      </c>
      <c r="L292" s="126">
        <f t="shared" si="69"/>
        <v>15413.692079075769</v>
      </c>
      <c r="M292" s="126">
        <f t="shared" si="79"/>
        <v>69931.692079075772</v>
      </c>
      <c r="N292" s="126">
        <f t="shared" si="80"/>
        <v>28625.33445725574</v>
      </c>
      <c r="O292" s="127">
        <f t="shared" si="70"/>
        <v>0.93741572108151849</v>
      </c>
      <c r="P292" s="128">
        <v>5002.7103523168116</v>
      </c>
      <c r="Q292" s="127">
        <f t="shared" si="71"/>
        <v>2.4832227381243303E-2</v>
      </c>
      <c r="R292" s="127">
        <f t="shared" si="72"/>
        <v>2.9446699137769428E-2</v>
      </c>
      <c r="S292" s="129">
        <v>2443</v>
      </c>
      <c r="T292" s="1">
        <v>53197</v>
      </c>
      <c r="U292" s="1">
        <v>21677.669111654443</v>
      </c>
      <c r="X292" s="12"/>
      <c r="Y292" s="12"/>
    </row>
    <row r="293" spans="1:27">
      <c r="A293" s="122">
        <v>5025</v>
      </c>
      <c r="B293" s="122" t="s">
        <v>310</v>
      </c>
      <c r="C293" s="1">
        <v>138510</v>
      </c>
      <c r="D293" s="122">
        <f t="shared" si="67"/>
        <v>24858.21966977746</v>
      </c>
      <c r="E293" s="123">
        <f t="shared" si="68"/>
        <v>0.81405113192103484</v>
      </c>
      <c r="F293" s="124">
        <f t="shared" si="73"/>
        <v>3406.9293405282797</v>
      </c>
      <c r="G293" s="124">
        <f t="shared" si="74"/>
        <v>18983.410285423572</v>
      </c>
      <c r="H293" s="124">
        <f t="shared" si="75"/>
        <v>918.600215335136</v>
      </c>
      <c r="I293" s="125">
        <f t="shared" si="76"/>
        <v>5118.4403998473781</v>
      </c>
      <c r="J293" s="124">
        <f t="shared" si="77"/>
        <v>487.29618483919711</v>
      </c>
      <c r="K293" s="125">
        <f t="shared" si="78"/>
        <v>2715.214341924006</v>
      </c>
      <c r="L293" s="126">
        <f t="shared" si="69"/>
        <v>21698.624627347577</v>
      </c>
      <c r="M293" s="126">
        <f t="shared" si="79"/>
        <v>160208.62462734757</v>
      </c>
      <c r="N293" s="126">
        <f t="shared" si="80"/>
        <v>28752.445195144934</v>
      </c>
      <c r="O293" s="127">
        <f t="shared" si="70"/>
        <v>0.94157831363370437</v>
      </c>
      <c r="P293" s="128">
        <v>2997.0694568600811</v>
      </c>
      <c r="Q293" s="127">
        <f t="shared" si="71"/>
        <v>5.5306245285750205E-2</v>
      </c>
      <c r="R293" s="127">
        <f t="shared" si="72"/>
        <v>5.1139565925325425E-2</v>
      </c>
      <c r="S293" s="129">
        <v>5572</v>
      </c>
      <c r="T293" s="1">
        <v>131251</v>
      </c>
      <c r="U293" s="1">
        <v>23648.828828828831</v>
      </c>
      <c r="X293" s="12"/>
      <c r="Y293" s="12"/>
    </row>
    <row r="294" spans="1:27">
      <c r="A294" s="122">
        <v>5026</v>
      </c>
      <c r="B294" s="122" t="s">
        <v>311</v>
      </c>
      <c r="C294" s="1">
        <v>41232</v>
      </c>
      <c r="D294" s="122">
        <f t="shared" si="67"/>
        <v>21112.135176651307</v>
      </c>
      <c r="E294" s="123">
        <f t="shared" si="68"/>
        <v>0.69137523789436983</v>
      </c>
      <c r="F294" s="124">
        <f t="shared" si="73"/>
        <v>5654.5800364039715</v>
      </c>
      <c r="G294" s="124">
        <f t="shared" si="74"/>
        <v>11043.394811096958</v>
      </c>
      <c r="H294" s="124">
        <f t="shared" si="75"/>
        <v>2229.7297879292892</v>
      </c>
      <c r="I294" s="125">
        <f t="shared" si="76"/>
        <v>4354.6622758259018</v>
      </c>
      <c r="J294" s="124">
        <f t="shared" si="77"/>
        <v>1798.4257574333503</v>
      </c>
      <c r="K294" s="125">
        <f t="shared" si="78"/>
        <v>3512.3255042673331</v>
      </c>
      <c r="L294" s="126">
        <f t="shared" si="69"/>
        <v>14555.720315364291</v>
      </c>
      <c r="M294" s="126">
        <f t="shared" si="79"/>
        <v>55787.720315364291</v>
      </c>
      <c r="N294" s="126">
        <f t="shared" si="80"/>
        <v>28565.140970488628</v>
      </c>
      <c r="O294" s="127">
        <f t="shared" si="70"/>
        <v>0.93544451893237113</v>
      </c>
      <c r="P294" s="128">
        <v>2920.9969578693017</v>
      </c>
      <c r="Q294" s="127">
        <f t="shared" si="71"/>
        <v>6.1148857319332922E-2</v>
      </c>
      <c r="R294" s="127">
        <f t="shared" si="72"/>
        <v>6.9299002152814815E-2</v>
      </c>
      <c r="S294" s="129">
        <v>1953</v>
      </c>
      <c r="T294" s="1">
        <v>38856</v>
      </c>
      <c r="U294" s="1">
        <v>19743.90243902439</v>
      </c>
      <c r="X294" s="12"/>
      <c r="Y294" s="12"/>
    </row>
    <row r="295" spans="1:27">
      <c r="A295" s="122">
        <v>5027</v>
      </c>
      <c r="B295" s="122" t="s">
        <v>312</v>
      </c>
      <c r="C295" s="1">
        <v>127653</v>
      </c>
      <c r="D295" s="122">
        <f t="shared" si="67"/>
        <v>20858.333333333336</v>
      </c>
      <c r="E295" s="123">
        <f t="shared" si="68"/>
        <v>0.68306379481512813</v>
      </c>
      <c r="F295" s="124">
        <f t="shared" si="73"/>
        <v>5806.8611423947541</v>
      </c>
      <c r="G295" s="124">
        <f t="shared" si="74"/>
        <v>35537.990191455894</v>
      </c>
      <c r="H295" s="124">
        <f t="shared" si="75"/>
        <v>2318.5604330905794</v>
      </c>
      <c r="I295" s="125">
        <f t="shared" si="76"/>
        <v>14189.589850514347</v>
      </c>
      <c r="J295" s="124">
        <f t="shared" si="77"/>
        <v>1887.2564025946406</v>
      </c>
      <c r="K295" s="125">
        <f t="shared" si="78"/>
        <v>11550.0091838792</v>
      </c>
      <c r="L295" s="126">
        <f t="shared" si="69"/>
        <v>47087.999375335094</v>
      </c>
      <c r="M295" s="126">
        <f t="shared" si="79"/>
        <v>174740.99937533509</v>
      </c>
      <c r="N295" s="126">
        <f t="shared" si="80"/>
        <v>28552.450878322728</v>
      </c>
      <c r="O295" s="127">
        <f t="shared" si="70"/>
        <v>0.93502894677840909</v>
      </c>
      <c r="P295" s="128">
        <v>10552.380559221783</v>
      </c>
      <c r="Q295" s="127">
        <f t="shared" si="71"/>
        <v>5.2525475249240077E-3</v>
      </c>
      <c r="R295" s="127">
        <f t="shared" si="72"/>
        <v>2.5456152646748519E-2</v>
      </c>
      <c r="S295" s="129">
        <v>6120</v>
      </c>
      <c r="T295" s="1">
        <v>126986</v>
      </c>
      <c r="U295" s="1">
        <v>20340.541406375141</v>
      </c>
      <c r="X295" s="12"/>
      <c r="Y295" s="12"/>
    </row>
    <row r="296" spans="1:27">
      <c r="A296" s="122">
        <v>5028</v>
      </c>
      <c r="B296" s="122" t="s">
        <v>313</v>
      </c>
      <c r="C296" s="1">
        <v>397410</v>
      </c>
      <c r="D296" s="122">
        <f t="shared" si="67"/>
        <v>23209.133913449747</v>
      </c>
      <c r="E296" s="123">
        <f t="shared" si="68"/>
        <v>0.76004725938282713</v>
      </c>
      <c r="F296" s="124">
        <f t="shared" si="73"/>
        <v>4396.3807943249076</v>
      </c>
      <c r="G296" s="124">
        <f t="shared" si="74"/>
        <v>75279.228341225389</v>
      </c>
      <c r="H296" s="124">
        <f t="shared" si="75"/>
        <v>1495.7802300498356</v>
      </c>
      <c r="I296" s="125">
        <f t="shared" si="76"/>
        <v>25612.244879143334</v>
      </c>
      <c r="J296" s="124">
        <f t="shared" si="77"/>
        <v>1064.4761995538968</v>
      </c>
      <c r="K296" s="125">
        <f t="shared" si="78"/>
        <v>18227.025964961376</v>
      </c>
      <c r="L296" s="126">
        <f t="shared" si="69"/>
        <v>93506.254306186762</v>
      </c>
      <c r="M296" s="126">
        <f t="shared" si="79"/>
        <v>490916.25430618675</v>
      </c>
      <c r="N296" s="126">
        <f t="shared" si="80"/>
        <v>28669.990907328549</v>
      </c>
      <c r="O296" s="127">
        <f t="shared" si="70"/>
        <v>0.93887812000679394</v>
      </c>
      <c r="P296" s="128">
        <v>20001.814700253992</v>
      </c>
      <c r="Q296" s="127">
        <f t="shared" si="71"/>
        <v>5.7090494138801483E-2</v>
      </c>
      <c r="R296" s="127">
        <f t="shared" si="72"/>
        <v>4.6348582909452013E-2</v>
      </c>
      <c r="S296" s="129">
        <v>17123</v>
      </c>
      <c r="T296" s="1">
        <v>375947</v>
      </c>
      <c r="U296" s="1">
        <v>22181.072629653667</v>
      </c>
      <c r="X296" s="12"/>
      <c r="Y296" s="12"/>
    </row>
    <row r="297" spans="1:27">
      <c r="A297" s="122">
        <v>5029</v>
      </c>
      <c r="B297" s="122" t="s">
        <v>314</v>
      </c>
      <c r="C297" s="1">
        <v>192230</v>
      </c>
      <c r="D297" s="122">
        <f t="shared" si="67"/>
        <v>22994.019138755979</v>
      </c>
      <c r="E297" s="123">
        <f t="shared" si="68"/>
        <v>0.75300273132898166</v>
      </c>
      <c r="F297" s="124">
        <f t="shared" si="73"/>
        <v>4525.449659141168</v>
      </c>
      <c r="G297" s="124">
        <f t="shared" si="74"/>
        <v>37832.75915042017</v>
      </c>
      <c r="H297" s="124">
        <f t="shared" si="75"/>
        <v>1571.0704011926543</v>
      </c>
      <c r="I297" s="125">
        <f t="shared" si="76"/>
        <v>13134.14855397059</v>
      </c>
      <c r="J297" s="124">
        <f t="shared" si="77"/>
        <v>1139.7663706967155</v>
      </c>
      <c r="K297" s="125">
        <f t="shared" si="78"/>
        <v>9528.4468590245415</v>
      </c>
      <c r="L297" s="126">
        <f t="shared" si="69"/>
        <v>47361.206009444708</v>
      </c>
      <c r="M297" s="126">
        <f t="shared" si="79"/>
        <v>239591.20600944472</v>
      </c>
      <c r="N297" s="126">
        <f t="shared" si="80"/>
        <v>28659.235168593867</v>
      </c>
      <c r="O297" s="127">
        <f t="shared" si="70"/>
        <v>0.93852589360410188</v>
      </c>
      <c r="P297" s="128">
        <v>10842.24893383892</v>
      </c>
      <c r="Q297" s="127">
        <f t="shared" si="71"/>
        <v>5.2605641129540089E-2</v>
      </c>
      <c r="R297" s="127">
        <f t="shared" si="72"/>
        <v>5.3487009489337475E-2</v>
      </c>
      <c r="S297" s="129">
        <v>8360</v>
      </c>
      <c r="T297" s="1">
        <v>182623</v>
      </c>
      <c r="U297" s="1">
        <v>21826.580614318154</v>
      </c>
      <c r="X297" s="12"/>
      <c r="Y297" s="12"/>
    </row>
    <row r="298" spans="1:27">
      <c r="A298" s="122">
        <v>5031</v>
      </c>
      <c r="B298" s="122" t="s">
        <v>315</v>
      </c>
      <c r="C298" s="1">
        <v>391335</v>
      </c>
      <c r="D298" s="122">
        <f t="shared" si="67"/>
        <v>27128.942807625648</v>
      </c>
      <c r="E298" s="123">
        <f t="shared" si="68"/>
        <v>0.88841223924087975</v>
      </c>
      <c r="F298" s="124">
        <f t="shared" si="73"/>
        <v>2044.4954578193667</v>
      </c>
      <c r="G298" s="124">
        <f t="shared" si="74"/>
        <v>29491.846979044367</v>
      </c>
      <c r="H298" s="124">
        <f t="shared" si="75"/>
        <v>123.84711708827017</v>
      </c>
      <c r="I298" s="125">
        <f t="shared" si="76"/>
        <v>1786.4946639982973</v>
      </c>
      <c r="J298" s="124">
        <f t="shared" si="77"/>
        <v>-307.45691340766871</v>
      </c>
      <c r="K298" s="125">
        <f t="shared" si="78"/>
        <v>-4435.0659759056216</v>
      </c>
      <c r="L298" s="126">
        <f t="shared" si="69"/>
        <v>25056.781003138745</v>
      </c>
      <c r="M298" s="126">
        <f t="shared" si="79"/>
        <v>416391.78100313875</v>
      </c>
      <c r="N298" s="126">
        <f t="shared" si="80"/>
        <v>28865.98135203735</v>
      </c>
      <c r="O298" s="127">
        <f t="shared" si="70"/>
        <v>0.94529636899969682</v>
      </c>
      <c r="P298" s="128">
        <v>3124.5489079697109</v>
      </c>
      <c r="Q298" s="127">
        <f t="shared" si="71"/>
        <v>9.666490117447267E-2</v>
      </c>
      <c r="R298" s="127">
        <f t="shared" si="72"/>
        <v>8.974659919825935E-2</v>
      </c>
      <c r="S298" s="129">
        <v>14425</v>
      </c>
      <c r="T298" s="1">
        <v>356841</v>
      </c>
      <c r="U298" s="1">
        <v>24894.725826705733</v>
      </c>
      <c r="X298" s="12"/>
      <c r="Y298" s="12"/>
    </row>
    <row r="299" spans="1:27">
      <c r="A299" s="122">
        <v>5032</v>
      </c>
      <c r="B299" s="122" t="s">
        <v>316</v>
      </c>
      <c r="C299" s="1">
        <v>94962</v>
      </c>
      <c r="D299" s="122">
        <f t="shared" si="67"/>
        <v>23218.092909535455</v>
      </c>
      <c r="E299" s="123">
        <f t="shared" si="68"/>
        <v>0.76034064647978461</v>
      </c>
      <c r="F299" s="124">
        <f t="shared" si="73"/>
        <v>4391.0053966734822</v>
      </c>
      <c r="G299" s="124">
        <f t="shared" si="74"/>
        <v>17959.212072394541</v>
      </c>
      <c r="H299" s="124">
        <f t="shared" si="75"/>
        <v>1492.6445814198378</v>
      </c>
      <c r="I299" s="125">
        <f t="shared" si="76"/>
        <v>6104.9163380071359</v>
      </c>
      <c r="J299" s="124">
        <f t="shared" si="77"/>
        <v>1061.3405509238989</v>
      </c>
      <c r="K299" s="125">
        <f t="shared" si="78"/>
        <v>4340.8828532787466</v>
      </c>
      <c r="L299" s="126">
        <f t="shared" si="69"/>
        <v>22300.094925673286</v>
      </c>
      <c r="M299" s="126">
        <f t="shared" si="79"/>
        <v>117262.09492567329</v>
      </c>
      <c r="N299" s="126">
        <f t="shared" si="80"/>
        <v>28670.438857132835</v>
      </c>
      <c r="O299" s="127">
        <f t="shared" si="70"/>
        <v>0.93889278936164189</v>
      </c>
      <c r="P299" s="128">
        <v>5432.9607822250109</v>
      </c>
      <c r="Q299" s="127">
        <f t="shared" si="71"/>
        <v>6.1858436766185847E-2</v>
      </c>
      <c r="R299" s="127">
        <f t="shared" si="72"/>
        <v>5.6406351883034243E-2</v>
      </c>
      <c r="S299" s="129">
        <v>4090</v>
      </c>
      <c r="T299" s="1">
        <v>89430</v>
      </c>
      <c r="U299" s="1">
        <v>21978.373064635049</v>
      </c>
      <c r="X299" s="12"/>
      <c r="Y299" s="12"/>
    </row>
    <row r="300" spans="1:27">
      <c r="A300" s="122">
        <v>5033</v>
      </c>
      <c r="B300" s="122" t="s">
        <v>317</v>
      </c>
      <c r="C300" s="1">
        <v>30713</v>
      </c>
      <c r="D300" s="122">
        <f t="shared" si="67"/>
        <v>40950.666666666664</v>
      </c>
      <c r="E300" s="123">
        <f t="shared" si="68"/>
        <v>1.3410428017679283</v>
      </c>
      <c r="F300" s="124">
        <f t="shared" si="73"/>
        <v>-6248.5388576052428</v>
      </c>
      <c r="G300" s="124">
        <f t="shared" si="74"/>
        <v>-4686.4041432039321</v>
      </c>
      <c r="H300" s="124">
        <f t="shared" si="75"/>
        <v>0</v>
      </c>
      <c r="I300" s="125">
        <f t="shared" si="76"/>
        <v>0</v>
      </c>
      <c r="J300" s="124">
        <f t="shared" si="77"/>
        <v>-431.30403049593889</v>
      </c>
      <c r="K300" s="125">
        <f t="shared" si="78"/>
        <v>-323.47802287195418</v>
      </c>
      <c r="L300" s="126">
        <f t="shared" si="69"/>
        <v>-5009.8821660758858</v>
      </c>
      <c r="M300" s="126">
        <f t="shared" si="79"/>
        <v>25703.117833924116</v>
      </c>
      <c r="N300" s="126">
        <f t="shared" si="80"/>
        <v>34270.823778565486</v>
      </c>
      <c r="O300" s="127">
        <f t="shared" si="70"/>
        <v>1.122292877744824</v>
      </c>
      <c r="P300" s="128">
        <v>713.43443795146777</v>
      </c>
      <c r="Q300" s="127">
        <f t="shared" si="71"/>
        <v>1.2494230896024264E-2</v>
      </c>
      <c r="R300" s="127">
        <f t="shared" si="72"/>
        <v>2.4644161666776521E-2</v>
      </c>
      <c r="S300" s="129">
        <v>750</v>
      </c>
      <c r="T300" s="1">
        <v>30334</v>
      </c>
      <c r="U300" s="1">
        <v>39965.744400527008</v>
      </c>
      <c r="X300" s="12"/>
      <c r="Y300" s="12"/>
    </row>
    <row r="301" spans="1:27">
      <c r="A301" s="122">
        <v>5034</v>
      </c>
      <c r="B301" s="122" t="s">
        <v>318</v>
      </c>
      <c r="C301" s="1">
        <v>52225</v>
      </c>
      <c r="D301" s="122">
        <f t="shared" si="67"/>
        <v>21769.48728636932</v>
      </c>
      <c r="E301" s="123">
        <f t="shared" si="68"/>
        <v>0.71290205019610609</v>
      </c>
      <c r="F301" s="124">
        <f t="shared" si="73"/>
        <v>5260.1687705731638</v>
      </c>
      <c r="G301" s="124">
        <f t="shared" si="74"/>
        <v>12619.144880605019</v>
      </c>
      <c r="H301" s="124">
        <f t="shared" si="75"/>
        <v>1999.6565495279849</v>
      </c>
      <c r="I301" s="125">
        <f t="shared" si="76"/>
        <v>4797.176062317636</v>
      </c>
      <c r="J301" s="124">
        <f t="shared" si="77"/>
        <v>1568.3525190320461</v>
      </c>
      <c r="K301" s="125">
        <f t="shared" si="78"/>
        <v>3762.4776931578785</v>
      </c>
      <c r="L301" s="126">
        <f t="shared" si="69"/>
        <v>16381.622573762897</v>
      </c>
      <c r="M301" s="126">
        <f t="shared" si="79"/>
        <v>68606.622573762899</v>
      </c>
      <c r="N301" s="126">
        <f t="shared" si="80"/>
        <v>28598.008575974531</v>
      </c>
      <c r="O301" s="127">
        <f t="shared" si="70"/>
        <v>0.93652085954745801</v>
      </c>
      <c r="P301" s="128">
        <v>5088.2758842439707</v>
      </c>
      <c r="Q301" s="127">
        <f t="shared" si="71"/>
        <v>4.8189627488760434E-2</v>
      </c>
      <c r="R301" s="127">
        <f t="shared" si="72"/>
        <v>5.4306615727544291E-2</v>
      </c>
      <c r="S301" s="129">
        <v>2399</v>
      </c>
      <c r="T301" s="1">
        <v>49824</v>
      </c>
      <c r="U301" s="1">
        <v>20648.155822627436</v>
      </c>
      <c r="X301" s="12"/>
      <c r="Y301" s="12"/>
    </row>
    <row r="302" spans="1:27">
      <c r="A302" s="122">
        <v>5035</v>
      </c>
      <c r="B302" s="122" t="s">
        <v>319</v>
      </c>
      <c r="C302" s="1">
        <v>574811</v>
      </c>
      <c r="D302" s="122">
        <f t="shared" si="67"/>
        <v>23667.435253427757</v>
      </c>
      <c r="E302" s="123">
        <f t="shared" si="68"/>
        <v>0.77505560388722528</v>
      </c>
      <c r="F302" s="124">
        <f t="shared" si="73"/>
        <v>4121.3999903381018</v>
      </c>
      <c r="G302" s="124">
        <f t="shared" si="74"/>
        <v>100096.44156534148</v>
      </c>
      <c r="H302" s="124">
        <f t="shared" si="75"/>
        <v>1335.3747610575319</v>
      </c>
      <c r="I302" s="125">
        <f t="shared" si="76"/>
        <v>32432.246821804278</v>
      </c>
      <c r="J302" s="124">
        <f t="shared" si="77"/>
        <v>904.07073056159311</v>
      </c>
      <c r="K302" s="125">
        <f t="shared" si="78"/>
        <v>21957.165833149411</v>
      </c>
      <c r="L302" s="126">
        <f t="shared" si="69"/>
        <v>122053.60739849089</v>
      </c>
      <c r="M302" s="126">
        <f t="shared" si="79"/>
        <v>696864.60739849089</v>
      </c>
      <c r="N302" s="126">
        <f t="shared" si="80"/>
        <v>28692.905974327456</v>
      </c>
      <c r="O302" s="127">
        <f t="shared" si="70"/>
        <v>0.93962853723201412</v>
      </c>
      <c r="P302" s="128">
        <v>24580.854001931366</v>
      </c>
      <c r="Q302" s="127">
        <f t="shared" si="71"/>
        <v>7.6457347036615331E-2</v>
      </c>
      <c r="R302" s="127">
        <f t="shared" si="72"/>
        <v>7.6280057565369389E-2</v>
      </c>
      <c r="S302" s="129">
        <v>24287</v>
      </c>
      <c r="T302" s="1">
        <v>533984</v>
      </c>
      <c r="U302" s="1">
        <v>21990.034180290739</v>
      </c>
      <c r="X302" s="12"/>
      <c r="Y302" s="12"/>
    </row>
    <row r="303" spans="1:27">
      <c r="A303" s="122">
        <v>5036</v>
      </c>
      <c r="B303" s="122" t="s">
        <v>320</v>
      </c>
      <c r="C303" s="1">
        <v>56979</v>
      </c>
      <c r="D303" s="122">
        <f t="shared" si="67"/>
        <v>21847.776073619632</v>
      </c>
      <c r="E303" s="123">
        <f t="shared" si="68"/>
        <v>0.71546583299006561</v>
      </c>
      <c r="F303" s="124">
        <f t="shared" si="73"/>
        <v>5213.1954982229763</v>
      </c>
      <c r="G303" s="124">
        <f t="shared" si="74"/>
        <v>13596.013859365523</v>
      </c>
      <c r="H303" s="124">
        <f t="shared" si="75"/>
        <v>1972.2554739903755</v>
      </c>
      <c r="I303" s="125">
        <f t="shared" si="76"/>
        <v>5143.6422761668991</v>
      </c>
      <c r="J303" s="124">
        <f t="shared" si="77"/>
        <v>1540.9514434944367</v>
      </c>
      <c r="K303" s="125">
        <f t="shared" si="78"/>
        <v>4018.8013646334907</v>
      </c>
      <c r="L303" s="126">
        <f t="shared" si="69"/>
        <v>17614.815223999012</v>
      </c>
      <c r="M303" s="126">
        <f t="shared" si="79"/>
        <v>74593.815223999016</v>
      </c>
      <c r="N303" s="126">
        <f t="shared" si="80"/>
        <v>28601.923015337048</v>
      </c>
      <c r="O303" s="127">
        <f t="shared" si="70"/>
        <v>0.93664904868715604</v>
      </c>
      <c r="P303" s="128">
        <v>2664.7521075899367</v>
      </c>
      <c r="Q303" s="127">
        <f t="shared" si="71"/>
        <v>6.8142621475704865E-2</v>
      </c>
      <c r="R303" s="127">
        <f t="shared" si="72"/>
        <v>6.8552185364307558E-2</v>
      </c>
      <c r="S303" s="129">
        <v>2608</v>
      </c>
      <c r="T303" s="1">
        <v>53344</v>
      </c>
      <c r="U303" s="1">
        <v>20446.147949405902</v>
      </c>
      <c r="X303" s="12"/>
      <c r="Y303" s="12"/>
    </row>
    <row r="304" spans="1:27">
      <c r="A304" s="122">
        <v>5037</v>
      </c>
      <c r="B304" s="122" t="s">
        <v>321</v>
      </c>
      <c r="C304" s="1">
        <v>473983</v>
      </c>
      <c r="D304" s="122">
        <f t="shared" si="67"/>
        <v>23498.240047593077</v>
      </c>
      <c r="E304" s="123">
        <f t="shared" si="68"/>
        <v>0.7695148390756249</v>
      </c>
      <c r="F304" s="124">
        <f t="shared" si="73"/>
        <v>4222.9171138389092</v>
      </c>
      <c r="G304" s="124">
        <f t="shared" si="74"/>
        <v>85180.461103244626</v>
      </c>
      <c r="H304" s="124">
        <f t="shared" si="75"/>
        <v>1394.5930830996699</v>
      </c>
      <c r="I304" s="125">
        <f t="shared" si="76"/>
        <v>28130.33707920344</v>
      </c>
      <c r="J304" s="124">
        <f t="shared" si="77"/>
        <v>963.28905260373108</v>
      </c>
      <c r="K304" s="125">
        <f t="shared" si="78"/>
        <v>19430.50348006986</v>
      </c>
      <c r="L304" s="126">
        <f t="shared" si="69"/>
        <v>104610.96458331449</v>
      </c>
      <c r="M304" s="126">
        <f t="shared" si="79"/>
        <v>578593.96458331449</v>
      </c>
      <c r="N304" s="126">
        <f t="shared" si="80"/>
        <v>28684.446214035721</v>
      </c>
      <c r="O304" s="127">
        <f t="shared" si="70"/>
        <v>0.93935149899143411</v>
      </c>
      <c r="P304" s="128">
        <v>15775.561488572333</v>
      </c>
      <c r="Q304" s="127">
        <f t="shared" si="71"/>
        <v>5.5973033848045819E-2</v>
      </c>
      <c r="R304" s="127">
        <f t="shared" si="72"/>
        <v>5.5920682797832667E-2</v>
      </c>
      <c r="S304" s="129">
        <v>20171</v>
      </c>
      <c r="T304" s="1">
        <v>448859</v>
      </c>
      <c r="U304" s="1">
        <v>22253.79276152702</v>
      </c>
      <c r="X304" s="12"/>
      <c r="Y304" s="12"/>
    </row>
    <row r="305" spans="1:26">
      <c r="A305" s="122">
        <v>5038</v>
      </c>
      <c r="B305" s="122" t="s">
        <v>322</v>
      </c>
      <c r="C305" s="1">
        <v>324096</v>
      </c>
      <c r="D305" s="122">
        <f t="shared" si="67"/>
        <v>21671.414242728184</v>
      </c>
      <c r="E305" s="123">
        <f t="shared" si="68"/>
        <v>0.70969037722645767</v>
      </c>
      <c r="F305" s="124">
        <f t="shared" si="73"/>
        <v>5319.0125967578451</v>
      </c>
      <c r="G305" s="124">
        <f t="shared" si="74"/>
        <v>79545.833384513578</v>
      </c>
      <c r="H305" s="124">
        <f t="shared" si="75"/>
        <v>2033.9821148023825</v>
      </c>
      <c r="I305" s="125">
        <f t="shared" si="76"/>
        <v>30418.202526869631</v>
      </c>
      <c r="J305" s="124">
        <f t="shared" si="77"/>
        <v>1602.6780843064437</v>
      </c>
      <c r="K305" s="125">
        <f t="shared" si="78"/>
        <v>23968.050750802864</v>
      </c>
      <c r="L305" s="126">
        <f t="shared" si="69"/>
        <v>103513.88413531645</v>
      </c>
      <c r="M305" s="126">
        <f t="shared" si="79"/>
        <v>427609.88413531648</v>
      </c>
      <c r="N305" s="126">
        <f t="shared" si="80"/>
        <v>28593.104923792478</v>
      </c>
      <c r="O305" s="127">
        <f t="shared" si="70"/>
        <v>0.93636027589897575</v>
      </c>
      <c r="P305" s="128">
        <v>20879.907273392528</v>
      </c>
      <c r="Q305" s="127">
        <f t="shared" si="71"/>
        <v>5.9577013989466215E-2</v>
      </c>
      <c r="R305" s="127">
        <f t="shared" si="72"/>
        <v>6.1773395629965915E-2</v>
      </c>
      <c r="S305" s="129">
        <v>14955</v>
      </c>
      <c r="T305" s="1">
        <v>305873</v>
      </c>
      <c r="U305" s="1">
        <v>20410.583210996931</v>
      </c>
      <c r="X305" s="12"/>
      <c r="Y305" s="12"/>
    </row>
    <row r="306" spans="1:26">
      <c r="A306" s="122">
        <v>5041</v>
      </c>
      <c r="B306" s="122" t="s">
        <v>323</v>
      </c>
      <c r="C306" s="1">
        <v>43381</v>
      </c>
      <c r="D306" s="122">
        <f t="shared" si="67"/>
        <v>21338.416133792423</v>
      </c>
      <c r="E306" s="123">
        <f t="shared" si="68"/>
        <v>0.69878543346508704</v>
      </c>
      <c r="F306" s="124">
        <f t="shared" si="73"/>
        <v>5518.8114621193017</v>
      </c>
      <c r="G306" s="124">
        <f t="shared" si="74"/>
        <v>11219.74370248854</v>
      </c>
      <c r="H306" s="124">
        <f t="shared" si="75"/>
        <v>2150.5314529298985</v>
      </c>
      <c r="I306" s="125">
        <f t="shared" si="76"/>
        <v>4372.0304438064832</v>
      </c>
      <c r="J306" s="124">
        <f t="shared" si="77"/>
        <v>1719.2274224339596</v>
      </c>
      <c r="K306" s="125">
        <f t="shared" si="78"/>
        <v>3495.18934980824</v>
      </c>
      <c r="L306" s="126">
        <f t="shared" si="69"/>
        <v>14714.933052296779</v>
      </c>
      <c r="M306" s="126">
        <f t="shared" si="79"/>
        <v>58095.933052296779</v>
      </c>
      <c r="N306" s="126">
        <f t="shared" si="80"/>
        <v>28576.455018345689</v>
      </c>
      <c r="O306" s="127">
        <f t="shared" si="70"/>
        <v>0.93581502871090716</v>
      </c>
      <c r="P306" s="128">
        <v>2953.4368998199188</v>
      </c>
      <c r="Q306" s="127">
        <f t="shared" si="71"/>
        <v>7.9908391625799713E-2</v>
      </c>
      <c r="R306" s="127">
        <f t="shared" si="72"/>
        <v>9.1063372552578736E-2</v>
      </c>
      <c r="S306" s="129">
        <v>2033</v>
      </c>
      <c r="T306" s="1">
        <v>40171</v>
      </c>
      <c r="U306" s="1">
        <v>19557.448880233689</v>
      </c>
      <c r="X306" s="12"/>
      <c r="Y306" s="12"/>
    </row>
    <row r="307" spans="1:26">
      <c r="A307" s="122">
        <v>5042</v>
      </c>
      <c r="B307" s="122" t="s">
        <v>324</v>
      </c>
      <c r="C307" s="1">
        <v>29638</v>
      </c>
      <c r="D307" s="122">
        <f t="shared" si="67"/>
        <v>22641.711229946523</v>
      </c>
      <c r="E307" s="123">
        <f t="shared" si="68"/>
        <v>0.7414654347823687</v>
      </c>
      <c r="F307" s="124">
        <f t="shared" si="73"/>
        <v>4736.8344044268424</v>
      </c>
      <c r="G307" s="124">
        <f t="shared" si="74"/>
        <v>6200.5162353947371</v>
      </c>
      <c r="H307" s="124">
        <f t="shared" si="75"/>
        <v>1694.378169275964</v>
      </c>
      <c r="I307" s="125">
        <f t="shared" si="76"/>
        <v>2217.941023582237</v>
      </c>
      <c r="J307" s="124">
        <f t="shared" si="77"/>
        <v>1263.0741387800251</v>
      </c>
      <c r="K307" s="125">
        <f t="shared" si="78"/>
        <v>1653.3640476630528</v>
      </c>
      <c r="L307" s="126">
        <f t="shared" si="69"/>
        <v>7853.8802830577897</v>
      </c>
      <c r="M307" s="126">
        <f t="shared" si="79"/>
        <v>37491.880283057792</v>
      </c>
      <c r="N307" s="126">
        <f t="shared" si="80"/>
        <v>28641.619773153394</v>
      </c>
      <c r="O307" s="127">
        <f t="shared" si="70"/>
        <v>0.93794902877677122</v>
      </c>
      <c r="P307" s="128">
        <v>2176.6379251668859</v>
      </c>
      <c r="Q307" s="127">
        <f t="shared" si="71"/>
        <v>2.7456146432780975E-2</v>
      </c>
      <c r="R307" s="127">
        <f t="shared" si="72"/>
        <v>4.2369566434479013E-2</v>
      </c>
      <c r="S307" s="129">
        <v>1309</v>
      </c>
      <c r="T307" s="1">
        <v>28846</v>
      </c>
      <c r="U307" s="1">
        <v>21721.385542168675</v>
      </c>
      <c r="X307" s="12"/>
      <c r="Y307" s="12"/>
    </row>
    <row r="308" spans="1:26">
      <c r="A308" s="122">
        <v>5043</v>
      </c>
      <c r="B308" s="122" t="s">
        <v>325</v>
      </c>
      <c r="C308" s="1">
        <v>11509</v>
      </c>
      <c r="D308" s="122">
        <f t="shared" si="67"/>
        <v>26097.505668934238</v>
      </c>
      <c r="E308" s="123">
        <f t="shared" si="68"/>
        <v>0.85463497838265468</v>
      </c>
      <c r="F308" s="124">
        <f t="shared" si="73"/>
        <v>2663.3577410342127</v>
      </c>
      <c r="G308" s="124">
        <f t="shared" si="74"/>
        <v>1174.5407637960877</v>
      </c>
      <c r="H308" s="124">
        <f t="shared" si="75"/>
        <v>484.85011563026359</v>
      </c>
      <c r="I308" s="125">
        <f t="shared" si="76"/>
        <v>213.81890099294623</v>
      </c>
      <c r="J308" s="124">
        <f t="shared" si="77"/>
        <v>53.546085134324699</v>
      </c>
      <c r="K308" s="125">
        <f t="shared" si="78"/>
        <v>23.613823544237192</v>
      </c>
      <c r="L308" s="126">
        <f t="shared" si="69"/>
        <v>1198.154587340325</v>
      </c>
      <c r="M308" s="126">
        <f t="shared" si="79"/>
        <v>12707.154587340325</v>
      </c>
      <c r="N308" s="126">
        <f t="shared" si="80"/>
        <v>28814.409495102776</v>
      </c>
      <c r="O308" s="127">
        <f t="shared" si="70"/>
        <v>0.94360750595678544</v>
      </c>
      <c r="P308" s="128">
        <v>838.94795050840935</v>
      </c>
      <c r="Q308" s="127">
        <f t="shared" si="71"/>
        <v>3.3123877917414724E-2</v>
      </c>
      <c r="R308" s="127">
        <f t="shared" si="72"/>
        <v>7.5292199465064102E-2</v>
      </c>
      <c r="S308" s="129">
        <v>441</v>
      </c>
      <c r="T308" s="1">
        <v>11140</v>
      </c>
      <c r="U308" s="1">
        <v>24270.152505446626</v>
      </c>
      <c r="X308" s="12"/>
      <c r="Y308" s="12"/>
    </row>
    <row r="309" spans="1:26">
      <c r="A309" s="122">
        <v>5044</v>
      </c>
      <c r="B309" s="122" t="s">
        <v>326</v>
      </c>
      <c r="C309" s="1">
        <v>26505</v>
      </c>
      <c r="D309" s="122">
        <f t="shared" si="67"/>
        <v>32402.200488997558</v>
      </c>
      <c r="E309" s="123">
        <f t="shared" si="68"/>
        <v>1.0610996416959779</v>
      </c>
      <c r="F309" s="124">
        <f t="shared" si="73"/>
        <v>-1119.459151003779</v>
      </c>
      <c r="G309" s="124">
        <f t="shared" si="74"/>
        <v>-915.71758552109122</v>
      </c>
      <c r="H309" s="124">
        <f t="shared" si="75"/>
        <v>0</v>
      </c>
      <c r="I309" s="125">
        <f t="shared" si="76"/>
        <v>0</v>
      </c>
      <c r="J309" s="124">
        <f t="shared" si="77"/>
        <v>-431.30403049593889</v>
      </c>
      <c r="K309" s="125">
        <f t="shared" si="78"/>
        <v>-352.80669694567803</v>
      </c>
      <c r="L309" s="126">
        <f t="shared" si="69"/>
        <v>-1268.5242824667694</v>
      </c>
      <c r="M309" s="126">
        <f t="shared" si="79"/>
        <v>25236.475717533231</v>
      </c>
      <c r="N309" s="126">
        <f t="shared" si="80"/>
        <v>30851.437307497836</v>
      </c>
      <c r="O309" s="127">
        <f t="shared" si="70"/>
        <v>1.0103156137160436</v>
      </c>
      <c r="P309" s="128">
        <v>857.97996032573019</v>
      </c>
      <c r="Q309" s="127">
        <f t="shared" si="71"/>
        <v>1.3808139534883721E-2</v>
      </c>
      <c r="R309" s="127">
        <f t="shared" si="72"/>
        <v>4.8510618638767308E-2</v>
      </c>
      <c r="S309" s="129">
        <v>818</v>
      </c>
      <c r="T309" s="1">
        <v>26144</v>
      </c>
      <c r="U309" s="1">
        <v>30903.073286052011</v>
      </c>
      <c r="X309" s="12"/>
      <c r="Y309" s="12"/>
    </row>
    <row r="310" spans="1:26">
      <c r="A310" s="122">
        <v>5045</v>
      </c>
      <c r="B310" s="122" t="s">
        <v>327</v>
      </c>
      <c r="C310" s="1">
        <v>54132</v>
      </c>
      <c r="D310" s="122">
        <f t="shared" si="67"/>
        <v>23669.435942282464</v>
      </c>
      <c r="E310" s="123">
        <f t="shared" si="68"/>
        <v>0.77512112197534389</v>
      </c>
      <c r="F310" s="124">
        <f t="shared" si="73"/>
        <v>4120.199577025277</v>
      </c>
      <c r="G310" s="124">
        <f t="shared" si="74"/>
        <v>9422.8964326568075</v>
      </c>
      <c r="H310" s="124">
        <f t="shared" si="75"/>
        <v>1334.6745199583847</v>
      </c>
      <c r="I310" s="125">
        <f t="shared" si="76"/>
        <v>3052.4006271448261</v>
      </c>
      <c r="J310" s="124">
        <f t="shared" si="77"/>
        <v>903.3704894624459</v>
      </c>
      <c r="K310" s="125">
        <f t="shared" si="78"/>
        <v>2066.0083094006141</v>
      </c>
      <c r="L310" s="126">
        <f t="shared" si="69"/>
        <v>11488.904742057421</v>
      </c>
      <c r="M310" s="126">
        <f t="shared" si="79"/>
        <v>65620.904742057421</v>
      </c>
      <c r="N310" s="126">
        <f t="shared" si="80"/>
        <v>28693.006008770186</v>
      </c>
      <c r="O310" s="127">
        <f t="shared" si="70"/>
        <v>0.93963181313641986</v>
      </c>
      <c r="P310" s="128">
        <v>3748.7699655131164</v>
      </c>
      <c r="Q310" s="127">
        <f t="shared" si="71"/>
        <v>-2.6087582310820048E-2</v>
      </c>
      <c r="R310" s="127">
        <f t="shared" si="72"/>
        <v>-5.3675368757978939E-4</v>
      </c>
      <c r="S310" s="129">
        <v>2287</v>
      </c>
      <c r="T310" s="1">
        <v>55582</v>
      </c>
      <c r="U310" s="1">
        <v>23682.14742224116</v>
      </c>
      <c r="X310" s="12"/>
      <c r="Y310" s="12"/>
    </row>
    <row r="311" spans="1:26">
      <c r="A311" s="122">
        <v>5046</v>
      </c>
      <c r="B311" s="122" t="s">
        <v>328</v>
      </c>
      <c r="C311" s="1">
        <v>22861</v>
      </c>
      <c r="D311" s="122">
        <f t="shared" si="67"/>
        <v>19162.615255658005</v>
      </c>
      <c r="E311" s="123">
        <f t="shared" si="68"/>
        <v>0.62753281798379656</v>
      </c>
      <c r="F311" s="124">
        <f t="shared" si="73"/>
        <v>6824.2919889999521</v>
      </c>
      <c r="G311" s="124">
        <f t="shared" si="74"/>
        <v>8141.3803428769424</v>
      </c>
      <c r="H311" s="124">
        <f t="shared" si="75"/>
        <v>2912.0617602769448</v>
      </c>
      <c r="I311" s="125">
        <f t="shared" si="76"/>
        <v>3474.0896800103951</v>
      </c>
      <c r="J311" s="124">
        <f t="shared" si="77"/>
        <v>2480.7577297810058</v>
      </c>
      <c r="K311" s="125">
        <f t="shared" si="78"/>
        <v>2959.5439716287401</v>
      </c>
      <c r="L311" s="126">
        <f t="shared" si="69"/>
        <v>11100.924314505683</v>
      </c>
      <c r="M311" s="126">
        <f t="shared" si="79"/>
        <v>33961.924314505683</v>
      </c>
      <c r="N311" s="126">
        <f t="shared" si="80"/>
        <v>28467.664974438965</v>
      </c>
      <c r="O311" s="127">
        <f t="shared" si="70"/>
        <v>0.93225239793684256</v>
      </c>
      <c r="P311" s="128">
        <v>2356.7925093384965</v>
      </c>
      <c r="Q311" s="127">
        <f t="shared" si="71"/>
        <v>-1.1886237897648685E-2</v>
      </c>
      <c r="R311" s="127">
        <f t="shared" si="72"/>
        <v>6.3354743959402977E-3</v>
      </c>
      <c r="S311" s="129">
        <v>1193</v>
      </c>
      <c r="T311" s="1">
        <v>23136</v>
      </c>
      <c r="U311" s="1">
        <v>19041.975308641977</v>
      </c>
      <c r="X311" s="12"/>
      <c r="Y311" s="12"/>
    </row>
    <row r="312" spans="1:26">
      <c r="A312" s="122">
        <v>5047</v>
      </c>
      <c r="B312" s="122" t="s">
        <v>329</v>
      </c>
      <c r="C312" s="1">
        <v>86925</v>
      </c>
      <c r="D312" s="122">
        <f t="shared" si="67"/>
        <v>22773.120251506421</v>
      </c>
      <c r="E312" s="123">
        <f t="shared" si="68"/>
        <v>0.74576878651738976</v>
      </c>
      <c r="F312" s="124">
        <f t="shared" si="73"/>
        <v>4657.9889914909027</v>
      </c>
      <c r="G312" s="124">
        <f t="shared" si="74"/>
        <v>17779.543980520775</v>
      </c>
      <c r="H312" s="124">
        <f t="shared" si="75"/>
        <v>1648.3850117299994</v>
      </c>
      <c r="I312" s="125">
        <f t="shared" si="76"/>
        <v>6291.8855897734084</v>
      </c>
      <c r="J312" s="124">
        <f t="shared" si="77"/>
        <v>1217.0809812340606</v>
      </c>
      <c r="K312" s="125">
        <f t="shared" si="78"/>
        <v>4645.598105370409</v>
      </c>
      <c r="L312" s="126">
        <f t="shared" si="69"/>
        <v>22425.142085891184</v>
      </c>
      <c r="M312" s="126">
        <f t="shared" si="79"/>
        <v>109350.14208589119</v>
      </c>
      <c r="N312" s="126">
        <f t="shared" si="80"/>
        <v>28648.190224231381</v>
      </c>
      <c r="O312" s="127">
        <f t="shared" si="70"/>
        <v>0.93816419636352211</v>
      </c>
      <c r="P312" s="128">
        <v>4999.1526053185444</v>
      </c>
      <c r="Q312" s="127">
        <f t="shared" si="71"/>
        <v>5.8756896992728472E-2</v>
      </c>
      <c r="R312" s="127">
        <f t="shared" si="72"/>
        <v>7.2071104762089652E-2</v>
      </c>
      <c r="S312" s="129">
        <v>3817</v>
      </c>
      <c r="T312" s="1">
        <v>82101</v>
      </c>
      <c r="U312" s="1">
        <v>21242.173350582147</v>
      </c>
      <c r="X312" s="12"/>
      <c r="Y312" s="12"/>
    </row>
    <row r="313" spans="1:26">
      <c r="A313" s="122">
        <v>5049</v>
      </c>
      <c r="B313" s="122" t="s">
        <v>330</v>
      </c>
      <c r="C313" s="1">
        <v>37403</v>
      </c>
      <c r="D313" s="122">
        <f t="shared" si="67"/>
        <v>33971.843778383285</v>
      </c>
      <c r="E313" s="123">
        <f t="shared" si="68"/>
        <v>1.1125019510089902</v>
      </c>
      <c r="F313" s="124">
        <f t="shared" si="73"/>
        <v>-2061.2451246352152</v>
      </c>
      <c r="G313" s="124">
        <f t="shared" si="74"/>
        <v>-2269.430882223372</v>
      </c>
      <c r="H313" s="124">
        <f t="shared" si="75"/>
        <v>0</v>
      </c>
      <c r="I313" s="125">
        <f t="shared" si="76"/>
        <v>0</v>
      </c>
      <c r="J313" s="124">
        <f t="shared" si="77"/>
        <v>-431.30403049593889</v>
      </c>
      <c r="K313" s="125">
        <f t="shared" si="78"/>
        <v>-474.86573757602872</v>
      </c>
      <c r="L313" s="126">
        <f t="shared" si="69"/>
        <v>-2744.2966197994006</v>
      </c>
      <c r="M313" s="126">
        <f t="shared" si="79"/>
        <v>34658.703380200597</v>
      </c>
      <c r="N313" s="126">
        <f t="shared" si="80"/>
        <v>31479.294623252132</v>
      </c>
      <c r="O313" s="127">
        <f t="shared" si="70"/>
        <v>1.0308765374412487</v>
      </c>
      <c r="P313" s="128">
        <v>-1766.7526450872447</v>
      </c>
      <c r="Q313" s="127">
        <f t="shared" si="71"/>
        <v>0.27303359313842279</v>
      </c>
      <c r="R313" s="127">
        <f t="shared" si="72"/>
        <v>0.27187734101023159</v>
      </c>
      <c r="S313" s="129">
        <v>1101</v>
      </c>
      <c r="T313" s="1">
        <v>29381</v>
      </c>
      <c r="U313" s="1">
        <v>26710</v>
      </c>
      <c r="X313" s="12"/>
      <c r="Y313" s="12"/>
    </row>
    <row r="314" spans="1:26">
      <c r="A314" s="122">
        <v>5052</v>
      </c>
      <c r="B314" s="122" t="s">
        <v>331</v>
      </c>
      <c r="C314" s="1">
        <v>13523</v>
      </c>
      <c r="D314" s="122">
        <f t="shared" si="67"/>
        <v>23724.561403508771</v>
      </c>
      <c r="E314" s="123">
        <f t="shared" si="68"/>
        <v>0.77692635761591156</v>
      </c>
      <c r="F314" s="124">
        <f t="shared" si="73"/>
        <v>4087.124300289493</v>
      </c>
      <c r="G314" s="124">
        <f t="shared" si="74"/>
        <v>2329.6608511650111</v>
      </c>
      <c r="H314" s="124">
        <f t="shared" si="75"/>
        <v>1315.3806085291772</v>
      </c>
      <c r="I314" s="125">
        <f t="shared" si="76"/>
        <v>749.76694686163103</v>
      </c>
      <c r="J314" s="124">
        <f t="shared" si="77"/>
        <v>884.07657803323832</v>
      </c>
      <c r="K314" s="125">
        <f t="shared" si="78"/>
        <v>503.92364947894583</v>
      </c>
      <c r="L314" s="126">
        <f t="shared" si="69"/>
        <v>2833.5845006439567</v>
      </c>
      <c r="M314" s="126">
        <f t="shared" si="79"/>
        <v>16356.584500643956</v>
      </c>
      <c r="N314" s="126">
        <f t="shared" si="80"/>
        <v>28695.762281831503</v>
      </c>
      <c r="O314" s="127">
        <f t="shared" si="70"/>
        <v>0.93972207491844828</v>
      </c>
      <c r="P314" s="128">
        <v>824.05333639810829</v>
      </c>
      <c r="Q314" s="127">
        <f t="shared" si="71"/>
        <v>9.1797190376231227E-2</v>
      </c>
      <c r="R314" s="127">
        <f t="shared" si="72"/>
        <v>7.8389154704944133E-2</v>
      </c>
      <c r="S314" s="129">
        <v>570</v>
      </c>
      <c r="T314" s="1">
        <v>12386</v>
      </c>
      <c r="U314" s="1">
        <v>22000</v>
      </c>
      <c r="X314" s="12"/>
      <c r="Y314" s="12"/>
    </row>
    <row r="315" spans="1:26">
      <c r="A315" s="122">
        <v>5053</v>
      </c>
      <c r="B315" s="122" t="s">
        <v>332</v>
      </c>
      <c r="C315" s="1">
        <v>160347</v>
      </c>
      <c r="D315" s="122">
        <f t="shared" si="67"/>
        <v>23601.265822784811</v>
      </c>
      <c r="E315" s="123">
        <f t="shared" si="68"/>
        <v>0.77288870293337497</v>
      </c>
      <c r="F315" s="124">
        <f t="shared" si="73"/>
        <v>4161.1016487238685</v>
      </c>
      <c r="G315" s="124">
        <f t="shared" si="74"/>
        <v>28270.524601429963</v>
      </c>
      <c r="H315" s="124">
        <f t="shared" si="75"/>
        <v>1358.534061782563</v>
      </c>
      <c r="I315" s="125">
        <f t="shared" si="76"/>
        <v>9229.8804157507329</v>
      </c>
      <c r="J315" s="124">
        <f t="shared" si="77"/>
        <v>927.23003128662413</v>
      </c>
      <c r="K315" s="125">
        <f t="shared" si="78"/>
        <v>6299.6008325613248</v>
      </c>
      <c r="L315" s="126">
        <f t="shared" si="69"/>
        <v>34570.125433991285</v>
      </c>
      <c r="M315" s="126">
        <f t="shared" si="79"/>
        <v>194917.12543399128</v>
      </c>
      <c r="N315" s="126">
        <f t="shared" si="80"/>
        <v>28689.597502795303</v>
      </c>
      <c r="O315" s="127">
        <f t="shared" si="70"/>
        <v>0.93952019218432137</v>
      </c>
      <c r="P315" s="128">
        <v>7747.7108201556839</v>
      </c>
      <c r="Q315" s="127">
        <f t="shared" si="71"/>
        <v>8.173728842145031E-2</v>
      </c>
      <c r="R315" s="127">
        <f t="shared" si="72"/>
        <v>7.6960703397511099E-2</v>
      </c>
      <c r="S315" s="129">
        <v>6794</v>
      </c>
      <c r="T315" s="1">
        <v>148231</v>
      </c>
      <c r="U315" s="1">
        <v>21914.695446481372</v>
      </c>
      <c r="X315" s="12"/>
      <c r="Y315" s="12"/>
    </row>
    <row r="316" spans="1:26">
      <c r="A316" s="122">
        <v>5054</v>
      </c>
      <c r="B316" s="122" t="s">
        <v>333</v>
      </c>
      <c r="C316" s="1">
        <v>207336</v>
      </c>
      <c r="D316" s="122">
        <f t="shared" si="67"/>
        <v>20945.145974340841</v>
      </c>
      <c r="E316" s="123">
        <f t="shared" si="68"/>
        <v>0.68590671476740195</v>
      </c>
      <c r="F316" s="124">
        <f t="shared" si="73"/>
        <v>5754.7735577902504</v>
      </c>
      <c r="G316" s="124">
        <f t="shared" si="74"/>
        <v>56966.503448565694</v>
      </c>
      <c r="H316" s="124">
        <f t="shared" si="75"/>
        <v>2288.1760087379525</v>
      </c>
      <c r="I316" s="125">
        <f t="shared" si="76"/>
        <v>22650.654310496993</v>
      </c>
      <c r="J316" s="124">
        <f t="shared" si="77"/>
        <v>1856.8719782420137</v>
      </c>
      <c r="K316" s="125">
        <f t="shared" si="78"/>
        <v>18381.175712617696</v>
      </c>
      <c r="L316" s="126">
        <f t="shared" si="69"/>
        <v>75347.679161183391</v>
      </c>
      <c r="M316" s="126">
        <f t="shared" si="79"/>
        <v>282683.67916118342</v>
      </c>
      <c r="N316" s="126">
        <f t="shared" si="80"/>
        <v>28556.79151037311</v>
      </c>
      <c r="O316" s="127">
        <f t="shared" si="70"/>
        <v>0.93517109277602295</v>
      </c>
      <c r="P316" s="128">
        <v>17614.082942113855</v>
      </c>
      <c r="Q316" s="130">
        <f t="shared" si="71"/>
        <v>4.7580070634956728E-2</v>
      </c>
      <c r="R316" s="130">
        <f t="shared" si="72"/>
        <v>5.276558669325683E-2</v>
      </c>
      <c r="S316" s="129">
        <v>9899</v>
      </c>
      <c r="T316" s="1">
        <v>197919</v>
      </c>
      <c r="U316" s="1">
        <v>19895.355850422195</v>
      </c>
      <c r="V316" s="1"/>
      <c r="W316" s="59"/>
      <c r="X316" s="13"/>
      <c r="Y316" s="13"/>
    </row>
    <row r="317" spans="1:26">
      <c r="A317" s="122">
        <v>5055</v>
      </c>
      <c r="B317" s="122" t="s">
        <v>334</v>
      </c>
      <c r="C317" s="1">
        <v>146275</v>
      </c>
      <c r="D317" s="122">
        <f t="shared" si="67"/>
        <v>24859.789259007477</v>
      </c>
      <c r="E317" s="123">
        <f t="shared" si="68"/>
        <v>0.8141025324600244</v>
      </c>
      <c r="F317" s="124">
        <f t="shared" si="73"/>
        <v>3405.9875869902694</v>
      </c>
      <c r="G317" s="124">
        <f t="shared" si="74"/>
        <v>20040.830961850745</v>
      </c>
      <c r="H317" s="124">
        <f t="shared" si="75"/>
        <v>918.05085910462992</v>
      </c>
      <c r="I317" s="125">
        <f t="shared" si="76"/>
        <v>5401.8112549716425</v>
      </c>
      <c r="J317" s="124">
        <f t="shared" si="77"/>
        <v>486.74682860869103</v>
      </c>
      <c r="K317" s="125">
        <f t="shared" si="78"/>
        <v>2864.018339533538</v>
      </c>
      <c r="L317" s="126">
        <f t="shared" si="69"/>
        <v>22904.849301384282</v>
      </c>
      <c r="M317" s="126">
        <f t="shared" si="79"/>
        <v>169179.8493013843</v>
      </c>
      <c r="N317" s="126">
        <f t="shared" si="80"/>
        <v>28752.52367460644</v>
      </c>
      <c r="O317" s="127">
        <f t="shared" si="70"/>
        <v>0.94158088366065396</v>
      </c>
      <c r="P317" s="128">
        <v>4627.1502304675014</v>
      </c>
      <c r="Q317" s="130">
        <f t="shared" si="71"/>
        <v>6.5981154488015684E-2</v>
      </c>
      <c r="R317" s="130">
        <f t="shared" si="72"/>
        <v>7.6307620464531017E-2</v>
      </c>
      <c r="S317" s="129">
        <v>5884</v>
      </c>
      <c r="T317" s="1">
        <v>137221</v>
      </c>
      <c r="U317" s="1">
        <v>23097.290018515403</v>
      </c>
      <c r="V317" s="13"/>
      <c r="W317" s="1"/>
      <c r="X317" s="85"/>
      <c r="Y317" s="13"/>
      <c r="Z317" s="13"/>
    </row>
    <row r="318" spans="1:26">
      <c r="A318" s="122">
        <v>5056</v>
      </c>
      <c r="B318" s="122" t="s">
        <v>335</v>
      </c>
      <c r="C318" s="1">
        <v>130303</v>
      </c>
      <c r="D318" s="122">
        <f t="shared" si="67"/>
        <v>25272.11016291699</v>
      </c>
      <c r="E318" s="123">
        <f t="shared" si="68"/>
        <v>0.82760512045711754</v>
      </c>
      <c r="F318" s="124">
        <f t="shared" si="73"/>
        <v>3158.5950446445618</v>
      </c>
      <c r="G318" s="124">
        <f t="shared" si="74"/>
        <v>16285.71605018736</v>
      </c>
      <c r="H318" s="124">
        <f t="shared" si="75"/>
        <v>773.73854273630059</v>
      </c>
      <c r="I318" s="125">
        <f t="shared" si="76"/>
        <v>3989.3959263483657</v>
      </c>
      <c r="J318" s="124">
        <f t="shared" si="77"/>
        <v>342.4345122403617</v>
      </c>
      <c r="K318" s="125">
        <f t="shared" si="78"/>
        <v>1765.5923451113049</v>
      </c>
      <c r="L318" s="126">
        <f t="shared" si="69"/>
        <v>18051.308395298664</v>
      </c>
      <c r="M318" s="126">
        <f t="shared" si="79"/>
        <v>148354.30839529866</v>
      </c>
      <c r="N318" s="126">
        <f t="shared" si="80"/>
        <v>28773.139719801915</v>
      </c>
      <c r="O318" s="127">
        <f t="shared" si="70"/>
        <v>0.94225601306050866</v>
      </c>
      <c r="P318" s="128">
        <v>2659.6617587169203</v>
      </c>
      <c r="Q318" s="130">
        <f t="shared" si="71"/>
        <v>6.449741846938109E-2</v>
      </c>
      <c r="R318" s="130">
        <f t="shared" si="72"/>
        <v>6.119409056101998E-2</v>
      </c>
      <c r="S318" s="129">
        <v>5156</v>
      </c>
      <c r="T318" s="1">
        <v>122408</v>
      </c>
      <c r="U318" s="1">
        <v>23814.785992217898</v>
      </c>
      <c r="V318" s="13"/>
      <c r="W318" s="1"/>
      <c r="X318" s="85"/>
      <c r="Y318" s="13"/>
      <c r="Z318" s="13"/>
    </row>
    <row r="319" spans="1:26">
      <c r="A319" s="122">
        <v>5057</v>
      </c>
      <c r="B319" s="122" t="s">
        <v>336</v>
      </c>
      <c r="C319" s="1">
        <v>240664</v>
      </c>
      <c r="D319" s="122">
        <f t="shared" si="67"/>
        <v>23205.476810336517</v>
      </c>
      <c r="E319" s="123">
        <f t="shared" si="68"/>
        <v>0.75992749743010379</v>
      </c>
      <c r="F319" s="124">
        <f t="shared" si="73"/>
        <v>4398.5750561928453</v>
      </c>
      <c r="G319" s="124">
        <f t="shared" si="74"/>
        <v>45617.621907775996</v>
      </c>
      <c r="H319" s="124">
        <f t="shared" si="75"/>
        <v>1497.0602161394661</v>
      </c>
      <c r="I319" s="125">
        <f t="shared" si="76"/>
        <v>15526.011501582403</v>
      </c>
      <c r="J319" s="124">
        <f t="shared" si="77"/>
        <v>1065.7561856435273</v>
      </c>
      <c r="K319" s="125">
        <f t="shared" si="78"/>
        <v>11052.95740130902</v>
      </c>
      <c r="L319" s="126">
        <f t="shared" si="69"/>
        <v>56670.57930908502</v>
      </c>
      <c r="M319" s="126">
        <f t="shared" si="79"/>
        <v>297334.57930908503</v>
      </c>
      <c r="N319" s="126">
        <f t="shared" si="80"/>
        <v>28669.808052172888</v>
      </c>
      <c r="O319" s="127">
        <f t="shared" si="70"/>
        <v>0.93887213190915786</v>
      </c>
      <c r="P319" s="128">
        <v>11247.3435996224</v>
      </c>
      <c r="Q319" s="130">
        <f t="shared" si="71"/>
        <v>5.4655728509325478E-2</v>
      </c>
      <c r="R319" s="130">
        <f t="shared" si="72"/>
        <v>4.8045698391390231E-2</v>
      </c>
      <c r="S319" s="129">
        <v>10371</v>
      </c>
      <c r="T319" s="1">
        <v>228192</v>
      </c>
      <c r="U319" s="1">
        <v>22141.665049485739</v>
      </c>
      <c r="V319" s="12"/>
      <c r="Y319" s="13"/>
      <c r="Z319" s="13"/>
    </row>
    <row r="320" spans="1:26">
      <c r="A320" s="122">
        <v>5058</v>
      </c>
      <c r="B320" s="122" t="s">
        <v>337</v>
      </c>
      <c r="C320" s="1">
        <v>104789</v>
      </c>
      <c r="D320" s="122">
        <f t="shared" si="67"/>
        <v>24644.637817497649</v>
      </c>
      <c r="E320" s="123">
        <f t="shared" si="68"/>
        <v>0.80705680364990939</v>
      </c>
      <c r="F320" s="124">
        <f t="shared" si="73"/>
        <v>3535.0784518961664</v>
      </c>
      <c r="G320" s="124">
        <f t="shared" si="74"/>
        <v>15031.153577462501</v>
      </c>
      <c r="H320" s="124">
        <f t="shared" si="75"/>
        <v>993.35386363306986</v>
      </c>
      <c r="I320" s="125">
        <f t="shared" si="76"/>
        <v>4223.7406281678132</v>
      </c>
      <c r="J320" s="124">
        <f t="shared" si="77"/>
        <v>562.04983313713092</v>
      </c>
      <c r="K320" s="125">
        <f t="shared" si="78"/>
        <v>2389.8358904990805</v>
      </c>
      <c r="L320" s="126">
        <f t="shared" si="69"/>
        <v>17420.989467961583</v>
      </c>
      <c r="M320" s="126">
        <f t="shared" si="79"/>
        <v>122209.98946796158</v>
      </c>
      <c r="N320" s="126">
        <f t="shared" si="80"/>
        <v>28741.766102530946</v>
      </c>
      <c r="O320" s="127">
        <f t="shared" si="70"/>
        <v>0.94122859722014818</v>
      </c>
      <c r="P320" s="128">
        <v>4035.4854146749967</v>
      </c>
      <c r="Q320" s="130">
        <f t="shared" si="71"/>
        <v>6.5795362082994302E-2</v>
      </c>
      <c r="R320" s="130">
        <f t="shared" si="72"/>
        <v>7.0557853117702019E-2</v>
      </c>
      <c r="S320" s="129">
        <v>4252</v>
      </c>
      <c r="T320" s="1">
        <v>98320</v>
      </c>
      <c r="U320" s="1">
        <v>23020.369936782954</v>
      </c>
      <c r="V320" s="13"/>
      <c r="W320" s="1"/>
      <c r="X320" s="12"/>
      <c r="Y320" s="13"/>
      <c r="Z320" s="13"/>
    </row>
    <row r="321" spans="1:26">
      <c r="A321" s="122">
        <v>5059</v>
      </c>
      <c r="B321" s="122" t="s">
        <v>338</v>
      </c>
      <c r="C321" s="1">
        <v>422502</v>
      </c>
      <c r="D321" s="122">
        <f t="shared" si="67"/>
        <v>22835.477245703169</v>
      </c>
      <c r="E321" s="123">
        <f t="shared" si="68"/>
        <v>0.74781083869905784</v>
      </c>
      <c r="F321" s="124">
        <f t="shared" si="73"/>
        <v>4620.5747949728548</v>
      </c>
      <c r="G321" s="124">
        <f t="shared" si="74"/>
        <v>85489.874856587747</v>
      </c>
      <c r="H321" s="124">
        <f t="shared" si="75"/>
        <v>1626.5600637611378</v>
      </c>
      <c r="I321" s="125">
        <f t="shared" si="76"/>
        <v>30094.61429970857</v>
      </c>
      <c r="J321" s="124">
        <f t="shared" si="77"/>
        <v>1195.256033265199</v>
      </c>
      <c r="K321" s="125">
        <f t="shared" si="78"/>
        <v>22114.627127472715</v>
      </c>
      <c r="L321" s="126">
        <f t="shared" si="69"/>
        <v>107604.50198406047</v>
      </c>
      <c r="M321" s="126">
        <f t="shared" si="79"/>
        <v>530106.50198406051</v>
      </c>
      <c r="N321" s="126">
        <f t="shared" si="80"/>
        <v>28651.308073941222</v>
      </c>
      <c r="O321" s="127">
        <f t="shared" si="70"/>
        <v>0.93826629897260561</v>
      </c>
      <c r="P321" s="128">
        <v>24583.618824627687</v>
      </c>
      <c r="Q321" s="130">
        <f t="shared" si="71"/>
        <v>6.3786609193087054E-2</v>
      </c>
      <c r="R321" s="130">
        <f t="shared" si="72"/>
        <v>5.2172465043427485E-2</v>
      </c>
      <c r="S321" s="129">
        <v>18502</v>
      </c>
      <c r="T321" s="1">
        <v>397168</v>
      </c>
      <c r="U321" s="1">
        <v>21703.169398907103</v>
      </c>
      <c r="V321" s="13"/>
      <c r="W321" s="1"/>
      <c r="X321" s="85"/>
      <c r="Y321" s="13"/>
      <c r="Z321" s="13"/>
    </row>
    <row r="322" spans="1:26">
      <c r="A322" s="122">
        <v>5060</v>
      </c>
      <c r="B322" s="122" t="s">
        <v>339</v>
      </c>
      <c r="C322" s="1">
        <v>293062</v>
      </c>
      <c r="D322" s="122">
        <f t="shared" si="67"/>
        <v>30113.234689683519</v>
      </c>
      <c r="E322" s="123">
        <f t="shared" si="68"/>
        <v>0.98614112798851528</v>
      </c>
      <c r="F322" s="124">
        <f t="shared" si="73"/>
        <v>253.92032858464444</v>
      </c>
      <c r="G322" s="124">
        <f t="shared" si="74"/>
        <v>2471.1526377857599</v>
      </c>
      <c r="H322" s="124">
        <f t="shared" si="75"/>
        <v>0</v>
      </c>
      <c r="I322" s="125">
        <f t="shared" si="76"/>
        <v>0</v>
      </c>
      <c r="J322" s="124">
        <f t="shared" si="77"/>
        <v>-431.30403049593889</v>
      </c>
      <c r="K322" s="125">
        <f t="shared" si="78"/>
        <v>-4197.4508247864778</v>
      </c>
      <c r="L322" s="126">
        <f t="shared" si="69"/>
        <v>-1726.2981870007179</v>
      </c>
      <c r="M322" s="126">
        <f t="shared" si="79"/>
        <v>291335.70181299926</v>
      </c>
      <c r="N322" s="126">
        <f t="shared" si="80"/>
        <v>29935.850987772224</v>
      </c>
      <c r="O322" s="127">
        <f t="shared" si="70"/>
        <v>0.98033220823305878</v>
      </c>
      <c r="P322" s="128">
        <v>-4300.0555331417781</v>
      </c>
      <c r="Q322" s="130">
        <f t="shared" si="71"/>
        <v>0.19231708110923057</v>
      </c>
      <c r="R322" s="130">
        <f t="shared" si="72"/>
        <v>0.1738172990246134</v>
      </c>
      <c r="S322" s="129">
        <v>9732</v>
      </c>
      <c r="T322" s="1">
        <v>245792</v>
      </c>
      <c r="U322" s="1">
        <v>25654.10708694291</v>
      </c>
      <c r="V322" s="13"/>
      <c r="W322" s="59"/>
      <c r="X322" s="13"/>
      <c r="Y322" s="13"/>
      <c r="Z322" s="13"/>
    </row>
    <row r="323" spans="1:26">
      <c r="A323" s="122">
        <v>5061</v>
      </c>
      <c r="B323" s="122" t="s">
        <v>340</v>
      </c>
      <c r="C323" s="1">
        <v>42982</v>
      </c>
      <c r="D323" s="122">
        <f t="shared" si="67"/>
        <v>21708.080808080809</v>
      </c>
      <c r="E323" s="123">
        <f t="shared" si="68"/>
        <v>0.71089112528587117</v>
      </c>
      <c r="F323" s="124">
        <f t="shared" si="73"/>
        <v>5297.01265754627</v>
      </c>
      <c r="G323" s="124">
        <f t="shared" si="74"/>
        <v>10488.085061941614</v>
      </c>
      <c r="H323" s="124">
        <f t="shared" si="75"/>
        <v>2021.1488169289637</v>
      </c>
      <c r="I323" s="125">
        <f t="shared" si="76"/>
        <v>4001.8746575193481</v>
      </c>
      <c r="J323" s="124">
        <f t="shared" si="77"/>
        <v>1589.8447864330249</v>
      </c>
      <c r="K323" s="125">
        <f t="shared" si="78"/>
        <v>3147.8926771373895</v>
      </c>
      <c r="L323" s="126">
        <f t="shared" si="69"/>
        <v>13635.977739079004</v>
      </c>
      <c r="M323" s="126">
        <f t="shared" si="79"/>
        <v>56617.977739079004</v>
      </c>
      <c r="N323" s="126">
        <f t="shared" si="80"/>
        <v>28594.938252060103</v>
      </c>
      <c r="O323" s="127">
        <f t="shared" si="70"/>
        <v>0.93642031330194619</v>
      </c>
      <c r="P323" s="128">
        <v>3550.0510632776404</v>
      </c>
      <c r="Q323" s="127">
        <f t="shared" si="71"/>
        <v>4.4635554205323547E-3</v>
      </c>
      <c r="R323" s="127">
        <f t="shared" si="72"/>
        <v>9.0292988542620828E-3</v>
      </c>
      <c r="S323" s="129">
        <v>1980</v>
      </c>
      <c r="T323" s="1">
        <v>42791</v>
      </c>
      <c r="U323" s="1">
        <v>21513.826043237808</v>
      </c>
      <c r="V323" s="12"/>
      <c r="X323" s="12"/>
      <c r="Y323" s="12"/>
      <c r="Z323" s="12"/>
    </row>
    <row r="324" spans="1:26" ht="28.5" customHeight="1">
      <c r="A324" s="122">
        <v>5401</v>
      </c>
      <c r="B324" s="122" t="s">
        <v>341</v>
      </c>
      <c r="C324" s="1">
        <v>2239034</v>
      </c>
      <c r="D324" s="122">
        <f t="shared" si="67"/>
        <v>28874.368100691223</v>
      </c>
      <c r="E324" s="123">
        <f t="shared" si="68"/>
        <v>0.94557101627233064</v>
      </c>
      <c r="F324" s="124">
        <f t="shared" si="73"/>
        <v>997.2402819800219</v>
      </c>
      <c r="G324" s="124">
        <f t="shared" si="74"/>
        <v>77330.000425858831</v>
      </c>
      <c r="H324" s="124">
        <f t="shared" si="75"/>
        <v>0</v>
      </c>
      <c r="I324" s="125">
        <f t="shared" si="76"/>
        <v>0</v>
      </c>
      <c r="J324" s="124">
        <f t="shared" si="77"/>
        <v>-431.30403049593889</v>
      </c>
      <c r="K324" s="125">
        <f t="shared" si="78"/>
        <v>-33445.039740777087</v>
      </c>
      <c r="L324" s="126">
        <f t="shared" si="69"/>
        <v>43884.960685081744</v>
      </c>
      <c r="M324" s="126">
        <f t="shared" si="79"/>
        <v>2282918.9606850818</v>
      </c>
      <c r="N324" s="126">
        <f t="shared" si="80"/>
        <v>29440.304352175302</v>
      </c>
      <c r="O324" s="127">
        <f t="shared" si="70"/>
        <v>0.96410416354658479</v>
      </c>
      <c r="P324" s="128">
        <v>7134.6998086779276</v>
      </c>
      <c r="Q324" s="127">
        <f t="shared" si="71"/>
        <v>5.6914376130241598E-2</v>
      </c>
      <c r="R324" s="127">
        <f t="shared" si="72"/>
        <v>5.0794566023947475E-2</v>
      </c>
      <c r="S324" s="129">
        <v>77544</v>
      </c>
      <c r="T324" s="1">
        <v>2118463</v>
      </c>
      <c r="U324" s="1">
        <v>27478.604319346261</v>
      </c>
      <c r="X324" s="12"/>
      <c r="Y324" s="12"/>
    </row>
    <row r="325" spans="1:26">
      <c r="A325" s="122">
        <v>5402</v>
      </c>
      <c r="B325" s="122" t="s">
        <v>342</v>
      </c>
      <c r="C325" s="1">
        <v>649552</v>
      </c>
      <c r="D325" s="122">
        <f t="shared" si="67"/>
        <v>26187.389130785356</v>
      </c>
      <c r="E325" s="123">
        <f t="shared" si="68"/>
        <v>0.85757846085376033</v>
      </c>
      <c r="F325" s="124">
        <f t="shared" si="73"/>
        <v>2609.4276639235422</v>
      </c>
      <c r="G325" s="124">
        <f t="shared" si="74"/>
        <v>64724.243775959541</v>
      </c>
      <c r="H325" s="124">
        <f t="shared" si="75"/>
        <v>453.39090398237255</v>
      </c>
      <c r="I325" s="125">
        <f t="shared" si="76"/>
        <v>11245.907982378767</v>
      </c>
      <c r="J325" s="124">
        <f t="shared" si="77"/>
        <v>22.08687348643366</v>
      </c>
      <c r="K325" s="125">
        <f t="shared" si="78"/>
        <v>547.84280995750055</v>
      </c>
      <c r="L325" s="126">
        <f t="shared" si="69"/>
        <v>65272.086585917044</v>
      </c>
      <c r="M325" s="126">
        <f t="shared" si="79"/>
        <v>714824.08658591704</v>
      </c>
      <c r="N325" s="126">
        <f t="shared" si="80"/>
        <v>28818.903668195333</v>
      </c>
      <c r="O325" s="127">
        <f t="shared" si="70"/>
        <v>0.9437546800803408</v>
      </c>
      <c r="P325" s="128">
        <v>14398.221501787208</v>
      </c>
      <c r="Q325" s="127">
        <f t="shared" si="71"/>
        <v>0.1064019690504782</v>
      </c>
      <c r="R325" s="127">
        <f t="shared" si="72"/>
        <v>0.10345798703316926</v>
      </c>
      <c r="S325" s="129">
        <v>24804</v>
      </c>
      <c r="T325" s="1">
        <v>587085</v>
      </c>
      <c r="U325" s="1">
        <v>23732.112539413047</v>
      </c>
      <c r="X325" s="12"/>
      <c r="Y325" s="12"/>
    </row>
    <row r="326" spans="1:26">
      <c r="A326" s="122">
        <v>5403</v>
      </c>
      <c r="B326" s="122" t="s">
        <v>343</v>
      </c>
      <c r="C326" s="1">
        <v>536249</v>
      </c>
      <c r="D326" s="122">
        <f t="shared" si="67"/>
        <v>25361.75747256905</v>
      </c>
      <c r="E326" s="123">
        <f t="shared" si="68"/>
        <v>0.8305408694715436</v>
      </c>
      <c r="F326" s="124">
        <f t="shared" si="73"/>
        <v>3104.8066588533256</v>
      </c>
      <c r="G326" s="124">
        <f t="shared" si="74"/>
        <v>65648.031994794714</v>
      </c>
      <c r="H326" s="124">
        <f t="shared" si="75"/>
        <v>742.36198435807944</v>
      </c>
      <c r="I326" s="125">
        <f t="shared" si="76"/>
        <v>15696.501797267232</v>
      </c>
      <c r="J326" s="124">
        <f t="shared" si="77"/>
        <v>311.05795386214055</v>
      </c>
      <c r="K326" s="125">
        <f t="shared" si="78"/>
        <v>6577.0093764611001</v>
      </c>
      <c r="L326" s="126">
        <f t="shared" si="69"/>
        <v>72225.041371255807</v>
      </c>
      <c r="M326" s="126">
        <f t="shared" si="79"/>
        <v>608474.04137125576</v>
      </c>
      <c r="N326" s="126">
        <f t="shared" si="80"/>
        <v>28777.622085284514</v>
      </c>
      <c r="O326" s="127">
        <f t="shared" si="70"/>
        <v>0.94240280051122982</v>
      </c>
      <c r="P326" s="128">
        <v>16922.381657546699</v>
      </c>
      <c r="Q326" s="127">
        <f t="shared" si="71"/>
        <v>7.7025816532703489E-2</v>
      </c>
      <c r="R326" s="127">
        <f t="shared" si="72"/>
        <v>6.1897332446900759E-2</v>
      </c>
      <c r="S326" s="129">
        <v>21144</v>
      </c>
      <c r="T326" s="1">
        <v>497898</v>
      </c>
      <c r="U326" s="1">
        <v>23883.436465678515</v>
      </c>
      <c r="X326" s="12"/>
      <c r="Y326" s="12"/>
    </row>
    <row r="327" spans="1:26">
      <c r="A327" s="122">
        <v>5404</v>
      </c>
      <c r="B327" s="122" t="s">
        <v>344</v>
      </c>
      <c r="C327" s="1">
        <v>40001</v>
      </c>
      <c r="D327" s="122">
        <f t="shared" si="67"/>
        <v>21086.45229309436</v>
      </c>
      <c r="E327" s="123">
        <f t="shared" si="68"/>
        <v>0.69053418086340523</v>
      </c>
      <c r="F327" s="124">
        <f t="shared" si="73"/>
        <v>5669.9897665381395</v>
      </c>
      <c r="G327" s="124">
        <f t="shared" si="74"/>
        <v>10755.970587122851</v>
      </c>
      <c r="H327" s="124">
        <f t="shared" si="75"/>
        <v>2238.7187971742205</v>
      </c>
      <c r="I327" s="125">
        <f t="shared" si="76"/>
        <v>4246.8495582394962</v>
      </c>
      <c r="J327" s="124">
        <f t="shared" si="77"/>
        <v>1807.4147666782817</v>
      </c>
      <c r="K327" s="125">
        <f t="shared" si="78"/>
        <v>3428.6658123887005</v>
      </c>
      <c r="L327" s="126">
        <f t="shared" si="69"/>
        <v>14184.636399511552</v>
      </c>
      <c r="M327" s="126">
        <f t="shared" si="79"/>
        <v>54185.636399511553</v>
      </c>
      <c r="N327" s="126">
        <f t="shared" si="80"/>
        <v>28563.856826310785</v>
      </c>
      <c r="O327" s="127">
        <f t="shared" si="70"/>
        <v>0.935402466080823</v>
      </c>
      <c r="P327" s="128">
        <v>3201.2439985038818</v>
      </c>
      <c r="Q327" s="127">
        <f t="shared" si="71"/>
        <v>2.4852040685608874E-2</v>
      </c>
      <c r="R327" s="127">
        <f t="shared" si="72"/>
        <v>5.834746847818012E-2</v>
      </c>
      <c r="S327" s="129">
        <v>1897</v>
      </c>
      <c r="T327" s="1">
        <v>39031</v>
      </c>
      <c r="U327" s="1">
        <v>19923.940786115367</v>
      </c>
      <c r="X327" s="12"/>
      <c r="Y327" s="12"/>
    </row>
    <row r="328" spans="1:26">
      <c r="A328" s="122">
        <v>5405</v>
      </c>
      <c r="B328" s="122" t="s">
        <v>345</v>
      </c>
      <c r="C328" s="1">
        <v>134278</v>
      </c>
      <c r="D328" s="122">
        <f t="shared" ref="D328:D331" si="81">C328/S328*1000</f>
        <v>24116.02011494253</v>
      </c>
      <c r="E328" s="123">
        <f t="shared" ref="E328:E362" si="82">D328/D$364</f>
        <v>0.78974575543990122</v>
      </c>
      <c r="F328" s="124">
        <f t="shared" si="73"/>
        <v>3852.2490734292373</v>
      </c>
      <c r="G328" s="124">
        <f t="shared" si="74"/>
        <v>21449.322840853994</v>
      </c>
      <c r="H328" s="124">
        <f t="shared" si="75"/>
        <v>1178.3700595273613</v>
      </c>
      <c r="I328" s="125">
        <f t="shared" si="76"/>
        <v>6561.1644914483477</v>
      </c>
      <c r="J328" s="124">
        <f t="shared" si="77"/>
        <v>747.06602903142243</v>
      </c>
      <c r="K328" s="125">
        <f t="shared" si="78"/>
        <v>4159.66364964696</v>
      </c>
      <c r="L328" s="126">
        <f t="shared" ref="L328:L362" si="83">+G328+K328</f>
        <v>25608.986490500953</v>
      </c>
      <c r="M328" s="126">
        <f t="shared" si="79"/>
        <v>159886.98649050095</v>
      </c>
      <c r="N328" s="126">
        <f t="shared" si="80"/>
        <v>28715.335217403186</v>
      </c>
      <c r="O328" s="127">
        <f t="shared" ref="O328:O364" si="84">N328/N$364</f>
        <v>0.94036304480964761</v>
      </c>
      <c r="P328" s="128">
        <v>5192.1799597625686</v>
      </c>
      <c r="Q328" s="127">
        <f t="shared" ref="Q328:Q362" si="85">(C328-T328)/T328</f>
        <v>-1.3403228688866386E-4</v>
      </c>
      <c r="R328" s="127">
        <f t="shared" ref="R328:R362" si="86">(D328-U328)/U328</f>
        <v>1.3154416278264035E-2</v>
      </c>
      <c r="S328" s="129">
        <v>5568</v>
      </c>
      <c r="T328" s="1">
        <v>134296</v>
      </c>
      <c r="U328" s="1">
        <v>23802.906770648708</v>
      </c>
      <c r="X328" s="12"/>
      <c r="Y328" s="12"/>
    </row>
    <row r="329" spans="1:26">
      <c r="A329" s="122">
        <v>5406</v>
      </c>
      <c r="B329" s="122" t="s">
        <v>346</v>
      </c>
      <c r="C329" s="1">
        <v>311247</v>
      </c>
      <c r="D329" s="122">
        <f t="shared" si="81"/>
        <v>27607.503991484835</v>
      </c>
      <c r="E329" s="123">
        <f t="shared" si="82"/>
        <v>0.90408404834825862</v>
      </c>
      <c r="F329" s="124">
        <f t="shared" si="73"/>
        <v>1757.3587475038548</v>
      </c>
      <c r="G329" s="124">
        <f t="shared" si="74"/>
        <v>19812.462519358462</v>
      </c>
      <c r="H329" s="124">
        <f t="shared" si="75"/>
        <v>0</v>
      </c>
      <c r="I329" s="125">
        <f t="shared" si="76"/>
        <v>0</v>
      </c>
      <c r="J329" s="124">
        <f t="shared" si="77"/>
        <v>-431.30403049593889</v>
      </c>
      <c r="K329" s="125">
        <f t="shared" si="78"/>
        <v>-4862.5216398112152</v>
      </c>
      <c r="L329" s="126">
        <f t="shared" si="83"/>
        <v>14949.940879547246</v>
      </c>
      <c r="M329" s="126">
        <f t="shared" si="79"/>
        <v>326196.94087954727</v>
      </c>
      <c r="N329" s="126">
        <f t="shared" si="80"/>
        <v>28933.55870849275</v>
      </c>
      <c r="O329" s="127">
        <f t="shared" si="84"/>
        <v>0.94750937637695609</v>
      </c>
      <c r="P329" s="128">
        <v>4762.5208712864423</v>
      </c>
      <c r="Q329" s="127">
        <f>(C329-T329)/T329</f>
        <v>7.7333379484605669E-2</v>
      </c>
      <c r="R329" s="127">
        <f t="shared" si="86"/>
        <v>8.2780248619839236E-2</v>
      </c>
      <c r="S329" s="129">
        <v>11274</v>
      </c>
      <c r="T329" s="1">
        <v>288905</v>
      </c>
      <c r="U329" s="1">
        <v>25496.86700202983</v>
      </c>
      <c r="X329" s="12"/>
      <c r="Y329" s="12"/>
    </row>
    <row r="330" spans="1:26">
      <c r="A330" s="122">
        <v>5411</v>
      </c>
      <c r="B330" s="122" t="s">
        <v>347</v>
      </c>
      <c r="C330" s="1">
        <v>59632</v>
      </c>
      <c r="D330" s="122">
        <f t="shared" si="81"/>
        <v>21381.140193617786</v>
      </c>
      <c r="E330" s="123">
        <f t="shared" si="82"/>
        <v>0.70018455092897303</v>
      </c>
      <c r="F330" s="124">
        <f t="shared" si="73"/>
        <v>5493.1770262240834</v>
      </c>
      <c r="G330" s="124">
        <f t="shared" si="74"/>
        <v>15320.470726138969</v>
      </c>
      <c r="H330" s="124">
        <f t="shared" si="75"/>
        <v>2135.5780319910218</v>
      </c>
      <c r="I330" s="125">
        <f t="shared" si="76"/>
        <v>5956.1271312229592</v>
      </c>
      <c r="J330" s="124">
        <f t="shared" si="77"/>
        <v>1704.274001495083</v>
      </c>
      <c r="K330" s="125">
        <f t="shared" si="78"/>
        <v>4753.2201901697863</v>
      </c>
      <c r="L330" s="126">
        <f t="shared" si="83"/>
        <v>20073.690916308755</v>
      </c>
      <c r="M330" s="126">
        <f t="shared" si="79"/>
        <v>79705.690916308755</v>
      </c>
      <c r="N330" s="126">
        <f t="shared" si="80"/>
        <v>28578.591221336948</v>
      </c>
      <c r="O330" s="127">
        <f t="shared" si="84"/>
        <v>0.93588498458410119</v>
      </c>
      <c r="P330" s="128">
        <v>4604.1018512531991</v>
      </c>
      <c r="Q330" s="127">
        <f t="shared" si="85"/>
        <v>4.96928303613864E-2</v>
      </c>
      <c r="R330" s="127">
        <f t="shared" si="86"/>
        <v>6.2113003685849134E-2</v>
      </c>
      <c r="S330" s="129">
        <v>2789</v>
      </c>
      <c r="T330" s="1">
        <v>56809</v>
      </c>
      <c r="U330" s="1">
        <v>20130.758327427353</v>
      </c>
      <c r="X330" s="12"/>
      <c r="Y330" s="12"/>
    </row>
    <row r="331" spans="1:26">
      <c r="A331" s="122">
        <v>5412</v>
      </c>
      <c r="B331" s="122" t="s">
        <v>348</v>
      </c>
      <c r="C331" s="1">
        <v>96149</v>
      </c>
      <c r="D331" s="122">
        <f t="shared" si="81"/>
        <v>22887.16972149488</v>
      </c>
      <c r="E331" s="123">
        <f t="shared" si="82"/>
        <v>0.74950365173993727</v>
      </c>
      <c r="F331" s="124">
        <f t="shared" si="73"/>
        <v>4589.5593094978276</v>
      </c>
      <c r="G331" s="124">
        <f t="shared" si="74"/>
        <v>19280.738659200375</v>
      </c>
      <c r="H331" s="124">
        <f t="shared" si="75"/>
        <v>1608.467697234039</v>
      </c>
      <c r="I331" s="125">
        <f t="shared" si="76"/>
        <v>6757.1727960801973</v>
      </c>
      <c r="J331" s="124">
        <f t="shared" si="77"/>
        <v>1177.1636667381001</v>
      </c>
      <c r="K331" s="125">
        <f t="shared" si="78"/>
        <v>4945.2645639667589</v>
      </c>
      <c r="L331" s="126">
        <f t="shared" si="83"/>
        <v>24226.003223167136</v>
      </c>
      <c r="M331" s="126">
        <f t="shared" si="79"/>
        <v>120375.00322316714</v>
      </c>
      <c r="N331" s="126">
        <f t="shared" si="80"/>
        <v>28653.892697730811</v>
      </c>
      <c r="O331" s="127">
        <f t="shared" si="84"/>
        <v>0.93835093962464966</v>
      </c>
      <c r="P331" s="128">
        <v>5927.594326681512</v>
      </c>
      <c r="Q331" s="127">
        <f t="shared" si="85"/>
        <v>0.11185762523706</v>
      </c>
      <c r="R331" s="127">
        <f t="shared" si="86"/>
        <v>0.11397494516133914</v>
      </c>
      <c r="S331" s="129">
        <v>4201</v>
      </c>
      <c r="T331" s="1">
        <v>86476</v>
      </c>
      <c r="U331" s="1">
        <v>20545.49774293181</v>
      </c>
      <c r="X331" s="12"/>
      <c r="Y331" s="12"/>
    </row>
    <row r="332" spans="1:26">
      <c r="A332" s="122">
        <v>5413</v>
      </c>
      <c r="B332" s="122" t="s">
        <v>349</v>
      </c>
      <c r="C332" s="1">
        <v>36091</v>
      </c>
      <c r="D332" s="122">
        <f t="shared" ref="D332:D354" si="87">C332/S332*1000</f>
        <v>27999.224204809932</v>
      </c>
      <c r="E332" s="123">
        <f t="shared" si="82"/>
        <v>0.91691200977468923</v>
      </c>
      <c r="F332" s="124">
        <f t="shared" si="73"/>
        <v>1522.3266195087963</v>
      </c>
      <c r="G332" s="124">
        <f t="shared" si="74"/>
        <v>1962.2790125468384</v>
      </c>
      <c r="H332" s="124">
        <f t="shared" si="75"/>
        <v>0</v>
      </c>
      <c r="I332" s="125">
        <f t="shared" si="76"/>
        <v>0</v>
      </c>
      <c r="J332" s="124">
        <f t="shared" si="77"/>
        <v>-431.30403049593889</v>
      </c>
      <c r="K332" s="125">
        <f t="shared" si="78"/>
        <v>-555.95089530926521</v>
      </c>
      <c r="L332" s="126">
        <f t="shared" si="83"/>
        <v>1406.3281172375732</v>
      </c>
      <c r="M332" s="126">
        <f t="shared" si="79"/>
        <v>37497.328117237572</v>
      </c>
      <c r="N332" s="126">
        <f t="shared" si="80"/>
        <v>29090.246793822786</v>
      </c>
      <c r="O332" s="127">
        <f t="shared" si="84"/>
        <v>0.95264056094752825</v>
      </c>
      <c r="P332" s="128">
        <v>920.81438735925269</v>
      </c>
      <c r="Q332" s="127">
        <f t="shared" si="85"/>
        <v>0.24130696474634566</v>
      </c>
      <c r="R332" s="127">
        <f t="shared" si="86"/>
        <v>0.27115996389850766</v>
      </c>
      <c r="S332" s="129">
        <v>1289</v>
      </c>
      <c r="T332" s="1">
        <v>29075</v>
      </c>
      <c r="U332" s="1">
        <v>22026.515151515152</v>
      </c>
      <c r="X332" s="12"/>
      <c r="Y332" s="12"/>
    </row>
    <row r="333" spans="1:26">
      <c r="A333" s="122">
        <v>5414</v>
      </c>
      <c r="B333" s="122" t="s">
        <v>350</v>
      </c>
      <c r="C333" s="1">
        <v>25996</v>
      </c>
      <c r="D333" s="122">
        <f t="shared" si="87"/>
        <v>24295.327102803738</v>
      </c>
      <c r="E333" s="123">
        <f t="shared" si="82"/>
        <v>0.79561765851135213</v>
      </c>
      <c r="F333" s="124">
        <f t="shared" si="73"/>
        <v>3744.664880712513</v>
      </c>
      <c r="G333" s="124">
        <f t="shared" si="74"/>
        <v>4006.7914223623889</v>
      </c>
      <c r="H333" s="124">
        <f t="shared" si="75"/>
        <v>1115.6126137759386</v>
      </c>
      <c r="I333" s="125">
        <f t="shared" si="76"/>
        <v>1193.7054967402544</v>
      </c>
      <c r="J333" s="124">
        <f t="shared" si="77"/>
        <v>684.30858327999977</v>
      </c>
      <c r="K333" s="125">
        <f t="shared" si="78"/>
        <v>732.21018410959982</v>
      </c>
      <c r="L333" s="126">
        <f t="shared" si="83"/>
        <v>4739.0016064719885</v>
      </c>
      <c r="M333" s="126">
        <f t="shared" si="79"/>
        <v>30735.001606471989</v>
      </c>
      <c r="N333" s="126">
        <f t="shared" si="80"/>
        <v>28724.300566796253</v>
      </c>
      <c r="O333" s="127">
        <f t="shared" si="84"/>
        <v>0.94065663996322035</v>
      </c>
      <c r="P333" s="128">
        <v>1155.2904735894303</v>
      </c>
      <c r="Q333" s="127">
        <f t="shared" si="85"/>
        <v>9.5998988152957543E-2</v>
      </c>
      <c r="R333" s="127">
        <f t="shared" si="86"/>
        <v>0.11853354678787811</v>
      </c>
      <c r="S333" s="129">
        <v>1070</v>
      </c>
      <c r="T333" s="1">
        <v>23719</v>
      </c>
      <c r="U333" s="1">
        <v>21720.695970695971</v>
      </c>
      <c r="X333" s="12"/>
      <c r="Y333" s="12"/>
    </row>
    <row r="334" spans="1:26">
      <c r="A334" s="122">
        <v>5415</v>
      </c>
      <c r="B334" s="122" t="s">
        <v>351</v>
      </c>
      <c r="C334" s="1">
        <v>18783</v>
      </c>
      <c r="D334" s="122">
        <f t="shared" si="87"/>
        <v>19363.917525773195</v>
      </c>
      <c r="E334" s="123">
        <f t="shared" si="82"/>
        <v>0.63412501738594351</v>
      </c>
      <c r="F334" s="124">
        <f t="shared" si="73"/>
        <v>6703.510626930839</v>
      </c>
      <c r="G334" s="124">
        <f t="shared" si="74"/>
        <v>6502.4053081229131</v>
      </c>
      <c r="H334" s="124">
        <f t="shared" si="75"/>
        <v>2841.6059657366286</v>
      </c>
      <c r="I334" s="125">
        <f t="shared" si="76"/>
        <v>2756.3577867645295</v>
      </c>
      <c r="J334" s="124">
        <f t="shared" si="77"/>
        <v>2410.3019352406895</v>
      </c>
      <c r="K334" s="125">
        <f t="shared" si="78"/>
        <v>2337.9928771834689</v>
      </c>
      <c r="L334" s="126">
        <f t="shared" si="83"/>
        <v>8840.3981853063815</v>
      </c>
      <c r="M334" s="126">
        <f t="shared" si="79"/>
        <v>27623.398185306381</v>
      </c>
      <c r="N334" s="126">
        <f t="shared" si="80"/>
        <v>28477.730087944725</v>
      </c>
      <c r="O334" s="127">
        <f t="shared" si="84"/>
        <v>0.93258200790694989</v>
      </c>
      <c r="P334" s="128">
        <v>2055.0030461511669</v>
      </c>
      <c r="Q334" s="127">
        <f t="shared" si="85"/>
        <v>5.9809287366698639E-2</v>
      </c>
      <c r="R334" s="127">
        <f t="shared" si="86"/>
        <v>0.11443863207632231</v>
      </c>
      <c r="S334" s="129">
        <v>970</v>
      </c>
      <c r="T334" s="1">
        <v>17723</v>
      </c>
      <c r="U334" s="1">
        <v>17375.49019607843</v>
      </c>
      <c r="X334" s="12"/>
      <c r="Y334" s="12"/>
    </row>
    <row r="335" spans="1:26">
      <c r="A335" s="122">
        <v>5416</v>
      </c>
      <c r="B335" s="122" t="s">
        <v>352</v>
      </c>
      <c r="C335" s="1">
        <v>112345</v>
      </c>
      <c r="D335" s="122">
        <f t="shared" si="87"/>
        <v>28135.487102429252</v>
      </c>
      <c r="E335" s="123">
        <f t="shared" si="82"/>
        <v>0.9213743151014343</v>
      </c>
      <c r="F335" s="124">
        <f t="shared" si="73"/>
        <v>1440.5688809372048</v>
      </c>
      <c r="G335" s="124">
        <f t="shared" si="74"/>
        <v>5752.1915415822587</v>
      </c>
      <c r="H335" s="124">
        <f t="shared" si="75"/>
        <v>0</v>
      </c>
      <c r="I335" s="125">
        <f t="shared" si="76"/>
        <v>0</v>
      </c>
      <c r="J335" s="124">
        <f t="shared" si="77"/>
        <v>-431.30403049593889</v>
      </c>
      <c r="K335" s="125">
        <f t="shared" si="78"/>
        <v>-1722.1969937702838</v>
      </c>
      <c r="L335" s="126">
        <f t="shared" si="83"/>
        <v>4029.9945478119748</v>
      </c>
      <c r="M335" s="126">
        <f t="shared" si="79"/>
        <v>116374.99454781198</v>
      </c>
      <c r="N335" s="126">
        <f t="shared" si="80"/>
        <v>29144.751952870516</v>
      </c>
      <c r="O335" s="127">
        <f t="shared" si="84"/>
        <v>0.95442548307822639</v>
      </c>
      <c r="P335" s="128">
        <v>2233.5657476536066</v>
      </c>
      <c r="Q335" s="127">
        <f t="shared" si="85"/>
        <v>6.6883819870467792E-2</v>
      </c>
      <c r="R335" s="127">
        <f t="shared" si="86"/>
        <v>5.7799409683742038E-2</v>
      </c>
      <c r="S335" s="129">
        <v>3993</v>
      </c>
      <c r="T335" s="1">
        <v>105302</v>
      </c>
      <c r="U335" s="1">
        <v>26598.130841121496</v>
      </c>
      <c r="X335" s="12"/>
      <c r="Y335" s="12"/>
    </row>
    <row r="336" spans="1:26">
      <c r="A336" s="122">
        <v>5417</v>
      </c>
      <c r="B336" s="122" t="s">
        <v>353</v>
      </c>
      <c r="C336" s="1">
        <v>45397</v>
      </c>
      <c r="D336" s="122">
        <f t="shared" si="87"/>
        <v>21752.275994250118</v>
      </c>
      <c r="E336" s="123">
        <f t="shared" si="82"/>
        <v>0.71233841884930882</v>
      </c>
      <c r="F336" s="124">
        <f t="shared" si="73"/>
        <v>5270.4955458446848</v>
      </c>
      <c r="G336" s="124">
        <f t="shared" si="74"/>
        <v>10999.524204177857</v>
      </c>
      <c r="H336" s="124">
        <f t="shared" si="75"/>
        <v>2005.6805017697056</v>
      </c>
      <c r="I336" s="125">
        <f t="shared" si="76"/>
        <v>4185.8552071933755</v>
      </c>
      <c r="J336" s="124">
        <f t="shared" si="77"/>
        <v>1574.3764712737668</v>
      </c>
      <c r="K336" s="125">
        <f t="shared" si="78"/>
        <v>3285.7236955483513</v>
      </c>
      <c r="L336" s="126">
        <f t="shared" si="83"/>
        <v>14285.247899726208</v>
      </c>
      <c r="M336" s="126">
        <f t="shared" si="79"/>
        <v>59682.247899726208</v>
      </c>
      <c r="N336" s="126">
        <f t="shared" si="80"/>
        <v>28597.148011368572</v>
      </c>
      <c r="O336" s="127">
        <f t="shared" si="84"/>
        <v>0.93649267798011826</v>
      </c>
      <c r="P336" s="128">
        <v>3484.7951106365872</v>
      </c>
      <c r="Q336" s="127">
        <f t="shared" si="85"/>
        <v>-1.0160695985870964E-2</v>
      </c>
      <c r="R336" s="127">
        <f t="shared" si="86"/>
        <v>-9.2121197481957705E-3</v>
      </c>
      <c r="S336" s="129">
        <v>2087</v>
      </c>
      <c r="T336" s="1">
        <v>45863</v>
      </c>
      <c r="U336" s="1">
        <v>21954.523695548109</v>
      </c>
      <c r="X336" s="12"/>
      <c r="Y336" s="12"/>
    </row>
    <row r="337" spans="1:25">
      <c r="A337" s="122">
        <v>5418</v>
      </c>
      <c r="B337" s="122" t="s">
        <v>354</v>
      </c>
      <c r="C337" s="1">
        <v>171579</v>
      </c>
      <c r="D337" s="122">
        <f t="shared" si="87"/>
        <v>26000.757690559178</v>
      </c>
      <c r="E337" s="123">
        <f t="shared" si="82"/>
        <v>0.85146669833872846</v>
      </c>
      <c r="F337" s="124">
        <f t="shared" si="73"/>
        <v>2721.406528059249</v>
      </c>
      <c r="G337" s="124">
        <f t="shared" si="74"/>
        <v>17958.561678662987</v>
      </c>
      <c r="H337" s="124">
        <f t="shared" si="75"/>
        <v>518.71190806153481</v>
      </c>
      <c r="I337" s="125">
        <f t="shared" si="76"/>
        <v>3422.9798812980684</v>
      </c>
      <c r="J337" s="124">
        <f t="shared" si="77"/>
        <v>87.407877565595925</v>
      </c>
      <c r="K337" s="125">
        <f t="shared" si="78"/>
        <v>576.80458405536751</v>
      </c>
      <c r="L337" s="126">
        <f t="shared" si="83"/>
        <v>18535.366262718355</v>
      </c>
      <c r="M337" s="126">
        <f t="shared" si="79"/>
        <v>190114.36626271837</v>
      </c>
      <c r="N337" s="126">
        <f t="shared" si="80"/>
        <v>28809.572096184023</v>
      </c>
      <c r="O337" s="127">
        <f t="shared" si="84"/>
        <v>0.94344909195458915</v>
      </c>
      <c r="P337" s="128">
        <v>6716.7978366510633</v>
      </c>
      <c r="Q337" s="127">
        <f t="shared" si="85"/>
        <v>4.9637537087449911E-2</v>
      </c>
      <c r="R337" s="127">
        <f t="shared" si="86"/>
        <v>5.1228137992265013E-2</v>
      </c>
      <c r="S337" s="129">
        <v>6599</v>
      </c>
      <c r="T337" s="1">
        <v>163465</v>
      </c>
      <c r="U337" s="1">
        <v>24733.696474504464</v>
      </c>
      <c r="X337" s="12"/>
      <c r="Y337" s="12"/>
    </row>
    <row r="338" spans="1:25">
      <c r="A338" s="122">
        <v>5419</v>
      </c>
      <c r="B338" s="122" t="s">
        <v>355</v>
      </c>
      <c r="C338" s="1">
        <v>83417</v>
      </c>
      <c r="D338" s="122">
        <f t="shared" si="87"/>
        <v>24433.801991798475</v>
      </c>
      <c r="E338" s="123">
        <f t="shared" si="82"/>
        <v>0.80015240161147272</v>
      </c>
      <c r="F338" s="124">
        <f t="shared" si="73"/>
        <v>3661.5799473156708</v>
      </c>
      <c r="G338" s="124">
        <f t="shared" si="74"/>
        <v>12500.6339401357</v>
      </c>
      <c r="H338" s="124">
        <f t="shared" si="75"/>
        <v>1067.1464026277808</v>
      </c>
      <c r="I338" s="125">
        <f t="shared" si="76"/>
        <v>3643.2378185712437</v>
      </c>
      <c r="J338" s="124">
        <f t="shared" si="77"/>
        <v>635.84237213184201</v>
      </c>
      <c r="K338" s="125">
        <f t="shared" si="78"/>
        <v>2170.7658584581086</v>
      </c>
      <c r="L338" s="126">
        <f t="shared" si="83"/>
        <v>14671.399798593808</v>
      </c>
      <c r="M338" s="126">
        <f t="shared" si="79"/>
        <v>98088.399798593804</v>
      </c>
      <c r="N338" s="126">
        <f t="shared" si="80"/>
        <v>28731.224311245987</v>
      </c>
      <c r="O338" s="127">
        <f t="shared" si="84"/>
        <v>0.94088337711822634</v>
      </c>
      <c r="P338" s="128">
        <v>4163.3857727423529</v>
      </c>
      <c r="Q338" s="127">
        <f t="shared" si="85"/>
        <v>7.4933635731037854E-2</v>
      </c>
      <c r="R338" s="127">
        <f t="shared" si="86"/>
        <v>9.0991519568847587E-2</v>
      </c>
      <c r="S338" s="129">
        <v>3414</v>
      </c>
      <c r="T338" s="1">
        <v>77602</v>
      </c>
      <c r="U338" s="1">
        <v>22395.959595959597</v>
      </c>
      <c r="X338" s="12"/>
      <c r="Y338" s="12"/>
    </row>
    <row r="339" spans="1:25">
      <c r="A339" s="122">
        <v>5420</v>
      </c>
      <c r="B339" s="122" t="s">
        <v>356</v>
      </c>
      <c r="C339" s="1">
        <v>22038</v>
      </c>
      <c r="D339" s="122">
        <f t="shared" si="87"/>
        <v>20634.831460674155</v>
      </c>
      <c r="E339" s="123">
        <f t="shared" si="82"/>
        <v>0.67574460804947734</v>
      </c>
      <c r="F339" s="124">
        <f t="shared" si="73"/>
        <v>5940.9622659902625</v>
      </c>
      <c r="G339" s="124">
        <f t="shared" si="74"/>
        <v>6344.9477000776005</v>
      </c>
      <c r="H339" s="124">
        <f t="shared" si="75"/>
        <v>2396.7860885212926</v>
      </c>
      <c r="I339" s="125">
        <f t="shared" si="76"/>
        <v>2559.7675425407406</v>
      </c>
      <c r="J339" s="124">
        <f t="shared" si="77"/>
        <v>1965.4820580253538</v>
      </c>
      <c r="K339" s="125">
        <f t="shared" si="78"/>
        <v>2099.1348379710776</v>
      </c>
      <c r="L339" s="126">
        <f t="shared" si="83"/>
        <v>8444.0825380486785</v>
      </c>
      <c r="M339" s="126">
        <f t="shared" si="79"/>
        <v>30482.082538048679</v>
      </c>
      <c r="N339" s="126">
        <f t="shared" si="80"/>
        <v>28541.275784689773</v>
      </c>
      <c r="O339" s="127">
        <f t="shared" si="84"/>
        <v>0.93466298744012666</v>
      </c>
      <c r="P339" s="128">
        <v>1918.4457250406695</v>
      </c>
      <c r="Q339" s="127">
        <f t="shared" si="85"/>
        <v>3.3144250152360416E-2</v>
      </c>
      <c r="R339" s="127">
        <f t="shared" si="86"/>
        <v>2.8307432501834161E-2</v>
      </c>
      <c r="S339" s="129">
        <v>1068</v>
      </c>
      <c r="T339" s="1">
        <v>21331</v>
      </c>
      <c r="U339" s="1">
        <v>20066.792097836314</v>
      </c>
      <c r="X339" s="12"/>
      <c r="Y339" s="12"/>
    </row>
    <row r="340" spans="1:25">
      <c r="A340" s="122">
        <v>5421</v>
      </c>
      <c r="B340" s="122" t="s">
        <v>357</v>
      </c>
      <c r="C340" s="1">
        <v>376753</v>
      </c>
      <c r="D340" s="122">
        <f t="shared" si="87"/>
        <v>25563.373592074906</v>
      </c>
      <c r="E340" s="123">
        <f t="shared" si="82"/>
        <v>0.83714334673972923</v>
      </c>
      <c r="F340" s="124">
        <f t="shared" si="73"/>
        <v>2983.8369871498121</v>
      </c>
      <c r="G340" s="124">
        <f t="shared" si="74"/>
        <v>43975.789516613928</v>
      </c>
      <c r="H340" s="124">
        <f t="shared" si="75"/>
        <v>671.79634253102995</v>
      </c>
      <c r="I340" s="125">
        <f t="shared" si="76"/>
        <v>9900.9344962223186</v>
      </c>
      <c r="J340" s="124">
        <f t="shared" si="77"/>
        <v>240.49231203509106</v>
      </c>
      <c r="K340" s="125">
        <f t="shared" si="78"/>
        <v>3544.3756947731722</v>
      </c>
      <c r="L340" s="126">
        <f t="shared" si="83"/>
        <v>47520.165211387102</v>
      </c>
      <c r="M340" s="126">
        <f t="shared" si="79"/>
        <v>424273.1652113871</v>
      </c>
      <c r="N340" s="126">
        <f t="shared" si="80"/>
        <v>28787.702891259811</v>
      </c>
      <c r="O340" s="127">
        <f t="shared" si="84"/>
        <v>0.94273292437463918</v>
      </c>
      <c r="P340" s="128">
        <v>13755.252055851466</v>
      </c>
      <c r="Q340" s="127">
        <f t="shared" si="85"/>
        <v>7.6667857398013864E-2</v>
      </c>
      <c r="R340" s="127">
        <f t="shared" si="86"/>
        <v>7.5718157157399296E-2</v>
      </c>
      <c r="S340" s="129">
        <v>14738</v>
      </c>
      <c r="T340" s="1">
        <v>349925</v>
      </c>
      <c r="U340" s="1">
        <v>23764.00679117148</v>
      </c>
      <c r="X340" s="12"/>
      <c r="Y340" s="12"/>
    </row>
    <row r="341" spans="1:25">
      <c r="A341" s="122">
        <v>5422</v>
      </c>
      <c r="B341" s="122" t="s">
        <v>358</v>
      </c>
      <c r="C341" s="1">
        <v>119084</v>
      </c>
      <c r="D341" s="122">
        <f t="shared" si="87"/>
        <v>21356.527977044476</v>
      </c>
      <c r="E341" s="123">
        <f t="shared" si="82"/>
        <v>0.69937855584860331</v>
      </c>
      <c r="F341" s="124">
        <f t="shared" si="73"/>
        <v>5507.94435616807</v>
      </c>
      <c r="G341" s="124">
        <f t="shared" si="74"/>
        <v>30712.297729993155</v>
      </c>
      <c r="H341" s="124">
        <f t="shared" si="75"/>
        <v>2144.1923077916804</v>
      </c>
      <c r="I341" s="125">
        <f t="shared" si="76"/>
        <v>11956.01630824641</v>
      </c>
      <c r="J341" s="124">
        <f t="shared" si="77"/>
        <v>1712.8882772957415</v>
      </c>
      <c r="K341" s="125">
        <f t="shared" si="78"/>
        <v>9551.0650342010558</v>
      </c>
      <c r="L341" s="126">
        <f t="shared" si="83"/>
        <v>40263.362764194215</v>
      </c>
      <c r="M341" s="126">
        <f t="shared" si="79"/>
        <v>159347.3627641942</v>
      </c>
      <c r="N341" s="126">
        <f t="shared" si="80"/>
        <v>28577.360610508287</v>
      </c>
      <c r="O341" s="127">
        <f t="shared" si="84"/>
        <v>0.93584468483008287</v>
      </c>
      <c r="P341" s="128">
        <v>8312.6589539576344</v>
      </c>
      <c r="Q341" s="127">
        <f t="shared" si="85"/>
        <v>7.4872054084791806E-2</v>
      </c>
      <c r="R341" s="127">
        <f t="shared" si="86"/>
        <v>7.1595005139411264E-2</v>
      </c>
      <c r="S341" s="129">
        <v>5576</v>
      </c>
      <c r="T341" s="1">
        <v>110789</v>
      </c>
      <c r="U341" s="1">
        <v>19929.663608562692</v>
      </c>
      <c r="X341" s="12"/>
      <c r="Y341" s="12"/>
    </row>
    <row r="342" spans="1:25">
      <c r="A342" s="122">
        <v>5423</v>
      </c>
      <c r="B342" s="122" t="s">
        <v>359</v>
      </c>
      <c r="C342" s="1">
        <v>50428</v>
      </c>
      <c r="D342" s="122">
        <f t="shared" si="87"/>
        <v>23142.7260211106</v>
      </c>
      <c r="E342" s="123">
        <f t="shared" si="82"/>
        <v>0.75787254934142789</v>
      </c>
      <c r="F342" s="124">
        <f t="shared" si="73"/>
        <v>4436.2255297283955</v>
      </c>
      <c r="G342" s="124">
        <f t="shared" si="74"/>
        <v>9666.535429278174</v>
      </c>
      <c r="H342" s="124">
        <f t="shared" si="75"/>
        <v>1519.0229923685367</v>
      </c>
      <c r="I342" s="125">
        <f t="shared" si="76"/>
        <v>3309.9511003710413</v>
      </c>
      <c r="J342" s="124">
        <f t="shared" si="77"/>
        <v>1087.7189618725979</v>
      </c>
      <c r="K342" s="125">
        <f t="shared" si="78"/>
        <v>2370.1396179203907</v>
      </c>
      <c r="L342" s="126">
        <f t="shared" si="83"/>
        <v>12036.675047198565</v>
      </c>
      <c r="M342" s="126">
        <f t="shared" si="79"/>
        <v>62464.675047198565</v>
      </c>
      <c r="N342" s="126">
        <f t="shared" si="80"/>
        <v>28666.670512711593</v>
      </c>
      <c r="O342" s="127">
        <f t="shared" si="84"/>
        <v>0.93876938450472402</v>
      </c>
      <c r="P342" s="128">
        <v>3218.0535438797888</v>
      </c>
      <c r="Q342" s="127">
        <f t="shared" si="85"/>
        <v>3.9216898505924781E-2</v>
      </c>
      <c r="R342" s="127">
        <f t="shared" si="86"/>
        <v>3.587843210411587E-2</v>
      </c>
      <c r="S342" s="129">
        <v>2179</v>
      </c>
      <c r="T342" s="1">
        <v>48525</v>
      </c>
      <c r="U342" s="1">
        <v>22341.160220994476</v>
      </c>
      <c r="X342" s="12"/>
      <c r="Y342" s="12"/>
    </row>
    <row r="343" spans="1:25">
      <c r="A343" s="122">
        <v>5424</v>
      </c>
      <c r="B343" s="122" t="s">
        <v>360</v>
      </c>
      <c r="C343" s="1">
        <v>58721</v>
      </c>
      <c r="D343" s="122">
        <f t="shared" si="87"/>
        <v>21517.405643092708</v>
      </c>
      <c r="E343" s="123">
        <f t="shared" si="82"/>
        <v>0.70464693982328519</v>
      </c>
      <c r="F343" s="124">
        <f t="shared" si="73"/>
        <v>5411.4177565391301</v>
      </c>
      <c r="G343" s="124">
        <f t="shared" si="74"/>
        <v>14767.759057595287</v>
      </c>
      <c r="H343" s="124">
        <f t="shared" si="75"/>
        <v>2087.885124674799</v>
      </c>
      <c r="I343" s="125">
        <f t="shared" si="76"/>
        <v>5697.8385052375261</v>
      </c>
      <c r="J343" s="124">
        <f t="shared" si="77"/>
        <v>1656.5810941788602</v>
      </c>
      <c r="K343" s="125">
        <f t="shared" si="78"/>
        <v>4520.8098060141092</v>
      </c>
      <c r="L343" s="126">
        <f t="shared" si="83"/>
        <v>19288.568863609398</v>
      </c>
      <c r="M343" s="126">
        <f t="shared" si="79"/>
        <v>78009.568863609398</v>
      </c>
      <c r="N343" s="126">
        <f t="shared" si="80"/>
        <v>28585.4044938107</v>
      </c>
      <c r="O343" s="127">
        <f t="shared" si="84"/>
        <v>0.93610810402881695</v>
      </c>
      <c r="P343" s="128">
        <v>3840.909394790242</v>
      </c>
      <c r="Q343" s="127">
        <f t="shared" si="85"/>
        <v>4.578806767586821E-2</v>
      </c>
      <c r="R343" s="127">
        <f t="shared" si="86"/>
        <v>6.2649436300909661E-2</v>
      </c>
      <c r="S343" s="129">
        <v>2729</v>
      </c>
      <c r="T343" s="1">
        <v>56150</v>
      </c>
      <c r="U343" s="1">
        <v>20248.827984132709</v>
      </c>
      <c r="X343" s="12"/>
      <c r="Y343" s="12"/>
    </row>
    <row r="344" spans="1:25">
      <c r="A344" s="122">
        <v>5425</v>
      </c>
      <c r="B344" s="122" t="s">
        <v>361</v>
      </c>
      <c r="C344" s="1">
        <v>38546</v>
      </c>
      <c r="D344" s="122">
        <f t="shared" si="87"/>
        <v>20994.553376906319</v>
      </c>
      <c r="E344" s="123">
        <f t="shared" si="82"/>
        <v>0.68752469676764172</v>
      </c>
      <c r="F344" s="124">
        <f t="shared" si="73"/>
        <v>5725.1291162509642</v>
      </c>
      <c r="G344" s="124">
        <f t="shared" si="74"/>
        <v>10511.337057436769</v>
      </c>
      <c r="H344" s="124">
        <f t="shared" si="75"/>
        <v>2270.8834178400352</v>
      </c>
      <c r="I344" s="125">
        <f t="shared" si="76"/>
        <v>4169.3419551543047</v>
      </c>
      <c r="J344" s="124">
        <f t="shared" si="77"/>
        <v>1839.5793873440964</v>
      </c>
      <c r="K344" s="125">
        <f t="shared" si="78"/>
        <v>3377.467755163761</v>
      </c>
      <c r="L344" s="126">
        <f t="shared" si="83"/>
        <v>13888.804812600531</v>
      </c>
      <c r="M344" s="126">
        <f t="shared" si="79"/>
        <v>52434.804812600531</v>
      </c>
      <c r="N344" s="126">
        <f t="shared" si="80"/>
        <v>28559.261880501377</v>
      </c>
      <c r="O344" s="127">
        <f t="shared" si="84"/>
        <v>0.93525199187603469</v>
      </c>
      <c r="P344" s="128">
        <v>7050.9291677665351</v>
      </c>
      <c r="Q344" s="127">
        <f t="shared" si="85"/>
        <v>-0.11668729089325817</v>
      </c>
      <c r="R344" s="127">
        <f t="shared" si="86"/>
        <v>-0.11909282659343992</v>
      </c>
      <c r="S344" s="129">
        <v>1836</v>
      </c>
      <c r="T344" s="1">
        <v>43638</v>
      </c>
      <c r="U344" s="1">
        <v>23832.878208629165</v>
      </c>
      <c r="X344" s="12"/>
      <c r="Y344" s="12"/>
    </row>
    <row r="345" spans="1:25">
      <c r="A345" s="122">
        <v>5426</v>
      </c>
      <c r="B345" s="122" t="s">
        <v>362</v>
      </c>
      <c r="C345" s="1">
        <v>39301</v>
      </c>
      <c r="D345" s="122">
        <f t="shared" si="87"/>
        <v>19533.300198807159</v>
      </c>
      <c r="E345" s="123">
        <f t="shared" si="82"/>
        <v>0.63967192132929995</v>
      </c>
      <c r="F345" s="124">
        <f t="shared" si="73"/>
        <v>6601.8810231104599</v>
      </c>
      <c r="G345" s="124">
        <f t="shared" si="74"/>
        <v>13282.984618498245</v>
      </c>
      <c r="H345" s="124">
        <f t="shared" si="75"/>
        <v>2782.322030174741</v>
      </c>
      <c r="I345" s="125">
        <f t="shared" si="76"/>
        <v>5598.0319247115785</v>
      </c>
      <c r="J345" s="124">
        <f t="shared" si="77"/>
        <v>2351.017999678802</v>
      </c>
      <c r="K345" s="125">
        <f t="shared" si="78"/>
        <v>4730.2482153537494</v>
      </c>
      <c r="L345" s="126">
        <f t="shared" si="83"/>
        <v>18013.232833851995</v>
      </c>
      <c r="M345" s="126">
        <f t="shared" si="79"/>
        <v>57314.232833851995</v>
      </c>
      <c r="N345" s="126">
        <f t="shared" si="80"/>
        <v>28486.19922159642</v>
      </c>
      <c r="O345" s="127">
        <f t="shared" si="84"/>
        <v>0.93285935310411761</v>
      </c>
      <c r="P345" s="128">
        <v>6993.6670400578805</v>
      </c>
      <c r="Q345" s="127">
        <f t="shared" si="85"/>
        <v>-3.4634374002112452E-2</v>
      </c>
      <c r="R345" s="127">
        <f t="shared" si="86"/>
        <v>-5.8461346582390191E-3</v>
      </c>
      <c r="S345" s="129">
        <v>2012</v>
      </c>
      <c r="T345" s="1">
        <v>40711</v>
      </c>
      <c r="U345" s="1">
        <v>19648.166023166024</v>
      </c>
      <c r="X345" s="12"/>
      <c r="Y345" s="12"/>
    </row>
    <row r="346" spans="1:25">
      <c r="A346" s="122">
        <v>5427</v>
      </c>
      <c r="B346" s="122" t="s">
        <v>363</v>
      </c>
      <c r="C346" s="1">
        <v>62162</v>
      </c>
      <c r="D346" s="122">
        <f t="shared" si="87"/>
        <v>22169.044222539233</v>
      </c>
      <c r="E346" s="123">
        <f t="shared" si="82"/>
        <v>0.72598664677932268</v>
      </c>
      <c r="F346" s="124">
        <f t="shared" si="73"/>
        <v>5020.4346088712164</v>
      </c>
      <c r="G346" s="124">
        <f t="shared" si="74"/>
        <v>14077.298643274889</v>
      </c>
      <c r="H346" s="124">
        <f t="shared" si="75"/>
        <v>1859.8116218685154</v>
      </c>
      <c r="I346" s="125">
        <f t="shared" si="76"/>
        <v>5214.9117877193175</v>
      </c>
      <c r="J346" s="124">
        <f t="shared" si="77"/>
        <v>1428.5075913725766</v>
      </c>
      <c r="K346" s="125">
        <f t="shared" si="78"/>
        <v>4005.5352862087047</v>
      </c>
      <c r="L346" s="126">
        <f t="shared" si="83"/>
        <v>18082.833929483593</v>
      </c>
      <c r="M346" s="126">
        <f t="shared" si="79"/>
        <v>80244.83392948359</v>
      </c>
      <c r="N346" s="126">
        <f t="shared" si="80"/>
        <v>28617.986422783018</v>
      </c>
      <c r="O346" s="127">
        <f t="shared" si="84"/>
        <v>0.93717508937661864</v>
      </c>
      <c r="P346" s="128">
        <v>4677.337465368928</v>
      </c>
      <c r="Q346" s="127">
        <f t="shared" si="85"/>
        <v>2.3380685940951676E-3</v>
      </c>
      <c r="R346" s="127">
        <f t="shared" si="86"/>
        <v>3.4152650657174516E-2</v>
      </c>
      <c r="S346" s="129">
        <v>2804</v>
      </c>
      <c r="T346" s="1">
        <v>62017</v>
      </c>
      <c r="U346" s="1">
        <v>21436.916695471831</v>
      </c>
      <c r="X346" s="12"/>
      <c r="Y346" s="12"/>
    </row>
    <row r="347" spans="1:25">
      <c r="A347" s="122">
        <v>5428</v>
      </c>
      <c r="B347" s="122" t="s">
        <v>364</v>
      </c>
      <c r="C347" s="1">
        <v>106407</v>
      </c>
      <c r="D347" s="122">
        <f t="shared" si="87"/>
        <v>22420.353982300883</v>
      </c>
      <c r="E347" s="123">
        <f t="shared" si="82"/>
        <v>0.73421647969231696</v>
      </c>
      <c r="F347" s="124">
        <f t="shared" si="73"/>
        <v>4869.6487530142258</v>
      </c>
      <c r="G347" s="124">
        <f t="shared" si="74"/>
        <v>23111.352981805514</v>
      </c>
      <c r="H347" s="124">
        <f t="shared" si="75"/>
        <v>1771.8532059519378</v>
      </c>
      <c r="I347" s="125">
        <f t="shared" si="76"/>
        <v>8409.2153154478965</v>
      </c>
      <c r="J347" s="124">
        <f t="shared" si="77"/>
        <v>1340.5491754559989</v>
      </c>
      <c r="K347" s="125">
        <f t="shared" si="78"/>
        <v>6362.2463867141705</v>
      </c>
      <c r="L347" s="126">
        <f t="shared" si="83"/>
        <v>29473.599368519685</v>
      </c>
      <c r="M347" s="126">
        <f t="shared" si="79"/>
        <v>135880.59936851967</v>
      </c>
      <c r="N347" s="126">
        <f t="shared" si="80"/>
        <v>28630.551910771108</v>
      </c>
      <c r="O347" s="127">
        <f t="shared" si="84"/>
        <v>0.93758658102226855</v>
      </c>
      <c r="P347" s="128">
        <v>6585.8883062200439</v>
      </c>
      <c r="Q347" s="127">
        <f t="shared" si="85"/>
        <v>2.6292184681860706E-2</v>
      </c>
      <c r="R347" s="127">
        <f t="shared" si="86"/>
        <v>4.0564263103479402E-2</v>
      </c>
      <c r="S347" s="129">
        <v>4746</v>
      </c>
      <c r="T347" s="1">
        <v>103681</v>
      </c>
      <c r="U347" s="1">
        <v>21546.342477140483</v>
      </c>
      <c r="X347" s="12"/>
      <c r="Y347" s="12"/>
    </row>
    <row r="348" spans="1:25">
      <c r="A348" s="122">
        <v>5429</v>
      </c>
      <c r="B348" s="122" t="s">
        <v>365</v>
      </c>
      <c r="C348" s="1">
        <v>24076</v>
      </c>
      <c r="D348" s="122">
        <f t="shared" si="87"/>
        <v>20773.080241587573</v>
      </c>
      <c r="E348" s="123">
        <f t="shared" si="82"/>
        <v>0.68027194661532397</v>
      </c>
      <c r="F348" s="124">
        <f t="shared" si="73"/>
        <v>5858.0129974422116</v>
      </c>
      <c r="G348" s="124">
        <f t="shared" si="74"/>
        <v>6789.4370640355237</v>
      </c>
      <c r="H348" s="124">
        <f t="shared" si="75"/>
        <v>2348.3990152015963</v>
      </c>
      <c r="I348" s="125">
        <f t="shared" si="76"/>
        <v>2721.7944586186504</v>
      </c>
      <c r="J348" s="124">
        <f t="shared" si="77"/>
        <v>1917.0949847056575</v>
      </c>
      <c r="K348" s="125">
        <f t="shared" si="78"/>
        <v>2221.9130872738569</v>
      </c>
      <c r="L348" s="126">
        <f t="shared" si="83"/>
        <v>9011.3501513093797</v>
      </c>
      <c r="M348" s="126">
        <f t="shared" si="79"/>
        <v>33087.35015130938</v>
      </c>
      <c r="N348" s="126">
        <f t="shared" si="80"/>
        <v>28548.188223735444</v>
      </c>
      <c r="O348" s="127">
        <f t="shared" si="84"/>
        <v>0.93488935436841891</v>
      </c>
      <c r="P348" s="128">
        <v>3952.2817840094867</v>
      </c>
      <c r="Q348" s="127">
        <f t="shared" si="85"/>
        <v>-9.5329350317513994E-2</v>
      </c>
      <c r="R348" s="127">
        <f t="shared" si="86"/>
        <v>-8.9865420595531889E-2</v>
      </c>
      <c r="S348" s="129">
        <v>1159</v>
      </c>
      <c r="T348" s="1">
        <v>26613</v>
      </c>
      <c r="U348" s="1">
        <v>22824.185248713551</v>
      </c>
      <c r="X348" s="12"/>
      <c r="Y348" s="12"/>
    </row>
    <row r="349" spans="1:25">
      <c r="A349" s="122">
        <v>5430</v>
      </c>
      <c r="B349" s="122" t="s">
        <v>366</v>
      </c>
      <c r="C349" s="1">
        <v>51826</v>
      </c>
      <c r="D349" s="122">
        <f t="shared" si="87"/>
        <v>18013.903371567605</v>
      </c>
      <c r="E349" s="123">
        <f t="shared" si="82"/>
        <v>0.5899150713423571</v>
      </c>
      <c r="F349" s="124">
        <f t="shared" si="73"/>
        <v>7513.5191194541922</v>
      </c>
      <c r="G349" s="124">
        <f t="shared" si="74"/>
        <v>21616.394506669712</v>
      </c>
      <c r="H349" s="124">
        <f t="shared" si="75"/>
        <v>3314.1109197085852</v>
      </c>
      <c r="I349" s="125">
        <f t="shared" si="76"/>
        <v>9534.6971160016001</v>
      </c>
      <c r="J349" s="124">
        <f t="shared" si="77"/>
        <v>2882.8068892126462</v>
      </c>
      <c r="K349" s="125">
        <f t="shared" si="78"/>
        <v>8293.8354202647824</v>
      </c>
      <c r="L349" s="126">
        <f t="shared" si="83"/>
        <v>29910.229926934495</v>
      </c>
      <c r="M349" s="126">
        <f t="shared" si="79"/>
        <v>81736.229926934495</v>
      </c>
      <c r="N349" s="126">
        <f t="shared" si="80"/>
        <v>28410.229380234443</v>
      </c>
      <c r="O349" s="127">
        <f t="shared" si="84"/>
        <v>0.93037151060477052</v>
      </c>
      <c r="P349" s="128">
        <v>6365.2707873988693</v>
      </c>
      <c r="Q349" s="127">
        <f t="shared" si="85"/>
        <v>7.2180731116949753E-2</v>
      </c>
      <c r="R349" s="127">
        <f t="shared" si="86"/>
        <v>8.8205677741221164E-2</v>
      </c>
      <c r="S349" s="129">
        <v>2877</v>
      </c>
      <c r="T349" s="1">
        <v>48337</v>
      </c>
      <c r="U349" s="1">
        <v>16553.767123287671</v>
      </c>
      <c r="X349" s="12"/>
      <c r="Y349" s="12"/>
    </row>
    <row r="350" spans="1:25">
      <c r="A350" s="122">
        <v>5432</v>
      </c>
      <c r="B350" s="122" t="s">
        <v>367</v>
      </c>
      <c r="C350" s="1">
        <v>18724</v>
      </c>
      <c r="D350" s="122">
        <f t="shared" si="87"/>
        <v>21797.438882421422</v>
      </c>
      <c r="E350" s="123">
        <f t="shared" si="82"/>
        <v>0.71381740249033643</v>
      </c>
      <c r="F350" s="124">
        <f t="shared" si="73"/>
        <v>5243.397812941902</v>
      </c>
      <c r="G350" s="124">
        <f t="shared" si="74"/>
        <v>4504.0787213170934</v>
      </c>
      <c r="H350" s="124">
        <f t="shared" si="75"/>
        <v>1989.8734909097491</v>
      </c>
      <c r="I350" s="125">
        <f t="shared" si="76"/>
        <v>1709.3013286914743</v>
      </c>
      <c r="J350" s="124">
        <f t="shared" si="77"/>
        <v>1558.5694604138102</v>
      </c>
      <c r="K350" s="125">
        <f t="shared" si="78"/>
        <v>1338.8111664954631</v>
      </c>
      <c r="L350" s="126">
        <f t="shared" si="83"/>
        <v>5842.8898878125565</v>
      </c>
      <c r="M350" s="126">
        <f t="shared" si="79"/>
        <v>24566.889887812555</v>
      </c>
      <c r="N350" s="126">
        <f t="shared" si="80"/>
        <v>28599.406155777131</v>
      </c>
      <c r="O350" s="127">
        <f t="shared" si="84"/>
        <v>0.93656662716216943</v>
      </c>
      <c r="P350" s="128">
        <v>1069.2195016946926</v>
      </c>
      <c r="Q350" s="127">
        <f t="shared" si="85"/>
        <v>5.2442246079478387E-2</v>
      </c>
      <c r="R350" s="127">
        <f t="shared" si="86"/>
        <v>5.3667440778057671E-2</v>
      </c>
      <c r="S350" s="129">
        <v>859</v>
      </c>
      <c r="T350" s="1">
        <v>17791</v>
      </c>
      <c r="U350" s="1">
        <v>20687.20930232558</v>
      </c>
      <c r="X350" s="12"/>
      <c r="Y350" s="12"/>
    </row>
    <row r="351" spans="1:25">
      <c r="A351" s="122">
        <v>5433</v>
      </c>
      <c r="B351" s="122" t="s">
        <v>368</v>
      </c>
      <c r="C351" s="1">
        <v>21605</v>
      </c>
      <c r="D351" s="122">
        <f t="shared" si="87"/>
        <v>22411.82572614108</v>
      </c>
      <c r="E351" s="123">
        <f t="shared" si="82"/>
        <v>0.73393719836515736</v>
      </c>
      <c r="F351" s="124">
        <f t="shared" ref="F351:F364" si="88">($D$364-D351)*0.6</f>
        <v>4874.7657067101072</v>
      </c>
      <c r="G351" s="124">
        <f t="shared" ref="G351:G362" si="89">F351*S351/1000</f>
        <v>4699.2741412685427</v>
      </c>
      <c r="H351" s="124">
        <f t="shared" ref="H351:H364" si="90">IF(D351&lt;D$364*0.9,(D$364*0.9-D351)*0.35,0)</f>
        <v>1774.838095607869</v>
      </c>
      <c r="I351" s="125">
        <f t="shared" ref="I351:I362" si="91">H351*S351/1000</f>
        <v>1710.9439241659859</v>
      </c>
      <c r="J351" s="124">
        <f t="shared" ref="J351:J362" si="92">H351+I$366</f>
        <v>1343.5340651119302</v>
      </c>
      <c r="K351" s="125">
        <f t="shared" ref="K351:K362" si="93">J351*S351/1000</f>
        <v>1295.1668387679008</v>
      </c>
      <c r="L351" s="126">
        <f t="shared" si="83"/>
        <v>5994.4409800364438</v>
      </c>
      <c r="M351" s="126">
        <f t="shared" ref="M351:M362" si="94">C351+L351</f>
        <v>27599.440980036445</v>
      </c>
      <c r="N351" s="126">
        <f t="shared" ref="N351:N364" si="95">M351/S351*1000</f>
        <v>28630.125497963116</v>
      </c>
      <c r="O351" s="127">
        <f t="shared" si="84"/>
        <v>0.93757261695591054</v>
      </c>
      <c r="P351" s="128">
        <v>1628.4188005048709</v>
      </c>
      <c r="Q351" s="127">
        <f t="shared" si="85"/>
        <v>0.10573724346179436</v>
      </c>
      <c r="R351" s="127">
        <f t="shared" si="86"/>
        <v>0.12753081983707884</v>
      </c>
      <c r="S351" s="129">
        <v>964</v>
      </c>
      <c r="T351" s="1">
        <v>19539</v>
      </c>
      <c r="U351" s="1">
        <v>19876.907426246184</v>
      </c>
      <c r="X351" s="12"/>
      <c r="Y351" s="12"/>
    </row>
    <row r="352" spans="1:25">
      <c r="A352" s="122">
        <v>5434</v>
      </c>
      <c r="B352" s="122" t="s">
        <v>369</v>
      </c>
      <c r="C352" s="1">
        <v>30632</v>
      </c>
      <c r="D352" s="122">
        <f t="shared" si="87"/>
        <v>26361.445783132531</v>
      </c>
      <c r="E352" s="123">
        <f t="shared" si="82"/>
        <v>0.86327842717250158</v>
      </c>
      <c r="F352" s="124">
        <f t="shared" si="88"/>
        <v>2504.993672515237</v>
      </c>
      <c r="G352" s="124">
        <f t="shared" si="89"/>
        <v>2910.8026474627054</v>
      </c>
      <c r="H352" s="124">
        <f t="shared" si="90"/>
        <v>392.47107566086123</v>
      </c>
      <c r="I352" s="125">
        <f t="shared" si="91"/>
        <v>456.05138991792074</v>
      </c>
      <c r="J352" s="124">
        <f t="shared" si="92"/>
        <v>-38.832954835077658</v>
      </c>
      <c r="K352" s="125">
        <f t="shared" si="93"/>
        <v>-45.123893518360234</v>
      </c>
      <c r="L352" s="126">
        <f t="shared" si="83"/>
        <v>2865.6787539443453</v>
      </c>
      <c r="M352" s="126">
        <f t="shared" si="94"/>
        <v>33497.678753944347</v>
      </c>
      <c r="N352" s="126">
        <f t="shared" si="95"/>
        <v>28827.606500812693</v>
      </c>
      <c r="O352" s="127">
        <f t="shared" si="84"/>
        <v>0.94403967839627789</v>
      </c>
      <c r="P352" s="128">
        <v>451.54890683263375</v>
      </c>
      <c r="Q352" s="127">
        <f t="shared" si="85"/>
        <v>6.09219686212032E-2</v>
      </c>
      <c r="R352" s="127">
        <f t="shared" si="86"/>
        <v>9.2877449603769674E-2</v>
      </c>
      <c r="S352" s="129">
        <v>1162</v>
      </c>
      <c r="T352" s="1">
        <v>28873</v>
      </c>
      <c r="U352" s="1">
        <v>24121.136173767751</v>
      </c>
      <c r="X352" s="12"/>
      <c r="Y352" s="12"/>
    </row>
    <row r="353" spans="1:27">
      <c r="A353" s="122">
        <v>5435</v>
      </c>
      <c r="B353" s="122" t="s">
        <v>370</v>
      </c>
      <c r="C353" s="1">
        <v>76698</v>
      </c>
      <c r="D353" s="122">
        <f t="shared" si="87"/>
        <v>26025.788937902951</v>
      </c>
      <c r="E353" s="123">
        <f t="shared" si="82"/>
        <v>0.85228641574022723</v>
      </c>
      <c r="F353" s="124">
        <f t="shared" si="88"/>
        <v>2706.387779652985</v>
      </c>
      <c r="G353" s="124">
        <f t="shared" si="89"/>
        <v>7975.7247866373473</v>
      </c>
      <c r="H353" s="124">
        <f t="shared" si="90"/>
        <v>509.95097149121409</v>
      </c>
      <c r="I353" s="125">
        <f t="shared" si="91"/>
        <v>1502.8255129846079</v>
      </c>
      <c r="J353" s="124">
        <f t="shared" si="92"/>
        <v>78.646940995275202</v>
      </c>
      <c r="K353" s="125">
        <f t="shared" si="93"/>
        <v>231.772535113076</v>
      </c>
      <c r="L353" s="126">
        <f t="shared" si="83"/>
        <v>8207.497321750423</v>
      </c>
      <c r="M353" s="126">
        <f t="shared" si="94"/>
        <v>84905.497321750416</v>
      </c>
      <c r="N353" s="126">
        <f t="shared" si="95"/>
        <v>28810.82365855121</v>
      </c>
      <c r="O353" s="127">
        <f t="shared" si="84"/>
        <v>0.94349007782466399</v>
      </c>
      <c r="P353" s="128">
        <v>1102.9869866056551</v>
      </c>
      <c r="Q353" s="127">
        <f t="shared" si="85"/>
        <v>6.1887356703771393E-2</v>
      </c>
      <c r="R353" s="127">
        <f t="shared" si="86"/>
        <v>0.10800937287549948</v>
      </c>
      <c r="S353" s="129">
        <v>2947</v>
      </c>
      <c r="T353" s="1">
        <v>72228</v>
      </c>
      <c r="U353" s="1">
        <v>23488.780487804877</v>
      </c>
      <c r="X353" s="12"/>
      <c r="Y353" s="12"/>
    </row>
    <row r="354" spans="1:27">
      <c r="A354" s="122">
        <v>5436</v>
      </c>
      <c r="B354" s="122" t="s">
        <v>371</v>
      </c>
      <c r="C354" s="1">
        <v>89444</v>
      </c>
      <c r="D354" s="122">
        <f t="shared" si="87"/>
        <v>22910.860655737702</v>
      </c>
      <c r="E354" s="123">
        <f t="shared" si="82"/>
        <v>0.75027947688320296</v>
      </c>
      <c r="F354" s="124">
        <f t="shared" si="88"/>
        <v>4575.3447489521341</v>
      </c>
      <c r="G354" s="124">
        <f t="shared" si="89"/>
        <v>17862.14589990913</v>
      </c>
      <c r="H354" s="124">
        <f t="shared" si="90"/>
        <v>1600.1758702490511</v>
      </c>
      <c r="I354" s="125">
        <f t="shared" si="91"/>
        <v>6247.0865974522949</v>
      </c>
      <c r="J354" s="124">
        <f t="shared" si="92"/>
        <v>1168.8718397531122</v>
      </c>
      <c r="K354" s="125">
        <f t="shared" si="93"/>
        <v>4563.2756623961495</v>
      </c>
      <c r="L354" s="126">
        <f t="shared" si="83"/>
        <v>22425.421562305281</v>
      </c>
      <c r="M354" s="126">
        <f t="shared" si="94"/>
        <v>111869.42156230527</v>
      </c>
      <c r="N354" s="126">
        <f t="shared" si="95"/>
        <v>28655.077244442949</v>
      </c>
      <c r="O354" s="127">
        <f t="shared" si="84"/>
        <v>0.93838973088181288</v>
      </c>
      <c r="P354" s="128">
        <v>4485.6991671898504</v>
      </c>
      <c r="Q354" s="127">
        <f t="shared" si="85"/>
        <v>1.7148835516739448E-2</v>
      </c>
      <c r="R354" s="127">
        <f t="shared" si="86"/>
        <v>2.1578018458282541E-2</v>
      </c>
      <c r="S354" s="129">
        <v>3904</v>
      </c>
      <c r="T354" s="1">
        <v>87936</v>
      </c>
      <c r="U354" s="1">
        <v>22426.931905126243</v>
      </c>
      <c r="X354" s="12"/>
      <c r="Y354" s="12"/>
    </row>
    <row r="355" spans="1:27">
      <c r="A355" s="122">
        <v>5437</v>
      </c>
      <c r="B355" s="122" t="s">
        <v>372</v>
      </c>
      <c r="C355" s="1">
        <v>54764</v>
      </c>
      <c r="D355" s="122">
        <f t="shared" ref="D355:D364" si="96">C355/S355*1000</f>
        <v>21193.498452012383</v>
      </c>
      <c r="E355" s="123">
        <f t="shared" si="82"/>
        <v>0.69403970330196352</v>
      </c>
      <c r="F355" s="124">
        <f t="shared" si="88"/>
        <v>5605.7620711873251</v>
      </c>
      <c r="G355" s="124">
        <f t="shared" si="89"/>
        <v>14485.289191948048</v>
      </c>
      <c r="H355" s="124">
        <f t="shared" si="90"/>
        <v>2201.2526415529128</v>
      </c>
      <c r="I355" s="125">
        <f t="shared" si="91"/>
        <v>5688.0368257727268</v>
      </c>
      <c r="J355" s="124">
        <f t="shared" si="92"/>
        <v>1769.948611056974</v>
      </c>
      <c r="K355" s="125">
        <f t="shared" si="93"/>
        <v>4573.54721097122</v>
      </c>
      <c r="L355" s="126">
        <f t="shared" si="83"/>
        <v>19058.836402919267</v>
      </c>
      <c r="M355" s="126">
        <f t="shared" si="94"/>
        <v>73822.83640291926</v>
      </c>
      <c r="N355" s="126">
        <f t="shared" si="95"/>
        <v>28569.209134256682</v>
      </c>
      <c r="O355" s="127">
        <f t="shared" si="84"/>
        <v>0.93557774220275081</v>
      </c>
      <c r="P355" s="128">
        <v>4392.6651250047507</v>
      </c>
      <c r="Q355" s="127">
        <f t="shared" si="85"/>
        <v>2.7447890283484364E-2</v>
      </c>
      <c r="R355" s="127">
        <f t="shared" si="86"/>
        <v>5.0112181980914161E-2</v>
      </c>
      <c r="S355" s="129">
        <v>2584</v>
      </c>
      <c r="T355" s="1">
        <v>53301</v>
      </c>
      <c r="U355" s="1">
        <v>20182.127981825066</v>
      </c>
      <c r="X355" s="12"/>
      <c r="Y355" s="12"/>
    </row>
    <row r="356" spans="1:27">
      <c r="A356" s="122">
        <v>5438</v>
      </c>
      <c r="B356" s="122" t="s">
        <v>373</v>
      </c>
      <c r="C356" s="1">
        <v>32024</v>
      </c>
      <c r="D356" s="122">
        <f t="shared" si="96"/>
        <v>26227.682227682228</v>
      </c>
      <c r="E356" s="123">
        <f t="shared" si="82"/>
        <v>0.85889796971534549</v>
      </c>
      <c r="F356" s="124">
        <f t="shared" si="88"/>
        <v>2585.251805785419</v>
      </c>
      <c r="G356" s="124">
        <f t="shared" si="89"/>
        <v>3156.5924548639969</v>
      </c>
      <c r="H356" s="124">
        <f t="shared" si="90"/>
        <v>439.28832006846733</v>
      </c>
      <c r="I356" s="125">
        <f t="shared" si="91"/>
        <v>536.37103880359859</v>
      </c>
      <c r="J356" s="124">
        <f t="shared" si="92"/>
        <v>7.9842895725284393</v>
      </c>
      <c r="K356" s="125">
        <f t="shared" si="93"/>
        <v>9.7488175680572233</v>
      </c>
      <c r="L356" s="126">
        <f t="shared" si="83"/>
        <v>3166.3412724320542</v>
      </c>
      <c r="M356" s="126">
        <f t="shared" si="94"/>
        <v>35190.341272432051</v>
      </c>
      <c r="N356" s="126">
        <f t="shared" si="95"/>
        <v>28820.918323040176</v>
      </c>
      <c r="O356" s="127">
        <f t="shared" si="84"/>
        <v>0.94382065552341998</v>
      </c>
      <c r="P356" s="128">
        <v>1715.0689890212095</v>
      </c>
      <c r="Q356" s="127">
        <f t="shared" si="85"/>
        <v>1.4509282139010328E-2</v>
      </c>
      <c r="R356" s="127">
        <f t="shared" si="86"/>
        <v>5.6053478786799428E-2</v>
      </c>
      <c r="S356" s="129">
        <v>1221</v>
      </c>
      <c r="T356" s="1">
        <v>31566</v>
      </c>
      <c r="U356" s="1">
        <v>24835.562549173879</v>
      </c>
      <c r="X356" s="12"/>
      <c r="Y356" s="12"/>
    </row>
    <row r="357" spans="1:27">
      <c r="A357" s="122">
        <v>5439</v>
      </c>
      <c r="B357" s="122" t="s">
        <v>374</v>
      </c>
      <c r="C357" s="1">
        <v>22764</v>
      </c>
      <c r="D357" s="122">
        <f t="shared" si="96"/>
        <v>21536.423841059601</v>
      </c>
      <c r="E357" s="123">
        <f t="shared" si="82"/>
        <v>0.70526974329785863</v>
      </c>
      <c r="F357" s="124">
        <f t="shared" si="88"/>
        <v>5400.0068377589951</v>
      </c>
      <c r="G357" s="124">
        <f t="shared" si="89"/>
        <v>5707.8072275112581</v>
      </c>
      <c r="H357" s="124">
        <f t="shared" si="90"/>
        <v>2081.2287553863866</v>
      </c>
      <c r="I357" s="125">
        <f t="shared" si="91"/>
        <v>2199.8587944434107</v>
      </c>
      <c r="J357" s="124">
        <f t="shared" si="92"/>
        <v>1649.9247248904478</v>
      </c>
      <c r="K357" s="125">
        <f t="shared" si="93"/>
        <v>1743.9704342092034</v>
      </c>
      <c r="L357" s="126">
        <f t="shared" si="83"/>
        <v>7451.7776617204618</v>
      </c>
      <c r="M357" s="126">
        <f t="shared" si="94"/>
        <v>30215.777661720462</v>
      </c>
      <c r="N357" s="126">
        <f t="shared" si="95"/>
        <v>28586.355403709047</v>
      </c>
      <c r="O357" s="127">
        <f t="shared" si="84"/>
        <v>0.93613924420254579</v>
      </c>
      <c r="P357" s="128">
        <v>2050.7496080224591</v>
      </c>
      <c r="Q357" s="127">
        <f t="shared" si="85"/>
        <v>-5.3471933471933471E-2</v>
      </c>
      <c r="R357" s="127">
        <f t="shared" si="86"/>
        <v>-1.7652517520067256E-2</v>
      </c>
      <c r="S357" s="129">
        <v>1057</v>
      </c>
      <c r="T357" s="1">
        <v>24050</v>
      </c>
      <c r="U357" s="1">
        <v>21923.427529626253</v>
      </c>
      <c r="X357" s="12"/>
      <c r="Y357" s="12"/>
    </row>
    <row r="358" spans="1:27">
      <c r="A358" s="122">
        <v>5440</v>
      </c>
      <c r="B358" s="122" t="s">
        <v>375</v>
      </c>
      <c r="C358" s="1">
        <v>24304</v>
      </c>
      <c r="D358" s="122">
        <f t="shared" si="96"/>
        <v>26825.607064017659</v>
      </c>
      <c r="E358" s="123">
        <f t="shared" si="82"/>
        <v>0.87847867164366322</v>
      </c>
      <c r="F358" s="124">
        <f t="shared" si="88"/>
        <v>2226.4969039841603</v>
      </c>
      <c r="G358" s="124">
        <f t="shared" si="89"/>
        <v>2017.2061950096493</v>
      </c>
      <c r="H358" s="124">
        <f t="shared" si="90"/>
        <v>230.01462735106651</v>
      </c>
      <c r="I358" s="125">
        <f t="shared" si="91"/>
        <v>208.39325238006626</v>
      </c>
      <c r="J358" s="124">
        <f t="shared" si="92"/>
        <v>-201.28940314487238</v>
      </c>
      <c r="K358" s="125">
        <f t="shared" si="93"/>
        <v>-182.36819924925436</v>
      </c>
      <c r="L358" s="126">
        <f t="shared" si="83"/>
        <v>1834.837995760395</v>
      </c>
      <c r="M358" s="126">
        <f t="shared" si="94"/>
        <v>26138.837995760394</v>
      </c>
      <c r="N358" s="126">
        <f t="shared" si="95"/>
        <v>28850.814564856948</v>
      </c>
      <c r="O358" s="127">
        <f t="shared" si="84"/>
        <v>0.94479969061983593</v>
      </c>
      <c r="P358" s="128">
        <v>573.2710925906772</v>
      </c>
      <c r="Q358" s="127">
        <f t="shared" si="85"/>
        <v>0.10512913786831575</v>
      </c>
      <c r="R358" s="127">
        <f t="shared" si="86"/>
        <v>0.13196450324701658</v>
      </c>
      <c r="S358" s="129">
        <v>906</v>
      </c>
      <c r="T358" s="1">
        <v>21992</v>
      </c>
      <c r="U358" s="1">
        <v>23698.275862068964</v>
      </c>
      <c r="X358" s="12"/>
      <c r="Y358" s="12"/>
    </row>
    <row r="359" spans="1:27">
      <c r="A359" s="122">
        <v>5441</v>
      </c>
      <c r="B359" s="122" t="s">
        <v>376</v>
      </c>
      <c r="C359" s="1">
        <v>65704</v>
      </c>
      <c r="D359" s="122">
        <f t="shared" si="96"/>
        <v>23291.031549096064</v>
      </c>
      <c r="E359" s="123">
        <f t="shared" si="82"/>
        <v>0.76272922389537812</v>
      </c>
      <c r="F359" s="124">
        <f t="shared" si="88"/>
        <v>4347.2422129371171</v>
      </c>
      <c r="G359" s="124">
        <f t="shared" si="89"/>
        <v>12263.570282695606</v>
      </c>
      <c r="H359" s="124">
        <f t="shared" si="90"/>
        <v>1467.1160575736246</v>
      </c>
      <c r="I359" s="125">
        <f t="shared" si="91"/>
        <v>4138.7343984151948</v>
      </c>
      <c r="J359" s="124">
        <f t="shared" si="92"/>
        <v>1035.8120270776858</v>
      </c>
      <c r="K359" s="125">
        <f t="shared" si="93"/>
        <v>2922.0257283861515</v>
      </c>
      <c r="L359" s="126">
        <f t="shared" si="83"/>
        <v>15185.596011081758</v>
      </c>
      <c r="M359" s="126">
        <f t="shared" si="94"/>
        <v>80889.596011081754</v>
      </c>
      <c r="N359" s="126">
        <f t="shared" si="95"/>
        <v>28674.085789110864</v>
      </c>
      <c r="O359" s="127">
        <f t="shared" si="84"/>
        <v>0.93901221823242154</v>
      </c>
      <c r="P359" s="128">
        <v>3211.2678280334512</v>
      </c>
      <c r="Q359" s="127">
        <f t="shared" si="85"/>
        <v>5.9793215800764556E-2</v>
      </c>
      <c r="R359" s="127">
        <f t="shared" si="86"/>
        <v>6.2798655618703444E-2</v>
      </c>
      <c r="S359" s="129">
        <v>2821</v>
      </c>
      <c r="T359" s="1">
        <v>61997</v>
      </c>
      <c r="U359" s="1">
        <v>21914.81088723931</v>
      </c>
      <c r="X359" s="12"/>
      <c r="Y359" s="12"/>
    </row>
    <row r="360" spans="1:27">
      <c r="A360" s="122">
        <v>5442</v>
      </c>
      <c r="B360" s="122" t="s">
        <v>377</v>
      </c>
      <c r="C360" s="1">
        <v>18866</v>
      </c>
      <c r="D360" s="122">
        <f t="shared" si="96"/>
        <v>22091.334894613585</v>
      </c>
      <c r="E360" s="123">
        <f t="shared" si="82"/>
        <v>0.72344183998305778</v>
      </c>
      <c r="F360" s="124">
        <f t="shared" si="88"/>
        <v>5067.0602056266043</v>
      </c>
      <c r="G360" s="124">
        <f t="shared" si="89"/>
        <v>4327.2694156051202</v>
      </c>
      <c r="H360" s="124">
        <f t="shared" si="90"/>
        <v>1887.0098866424921</v>
      </c>
      <c r="I360" s="125">
        <f t="shared" si="91"/>
        <v>1611.5064431926883</v>
      </c>
      <c r="J360" s="124">
        <f t="shared" si="92"/>
        <v>1455.7058561465533</v>
      </c>
      <c r="K360" s="125">
        <f t="shared" si="93"/>
        <v>1243.1728011491564</v>
      </c>
      <c r="L360" s="126">
        <f t="shared" si="83"/>
        <v>5570.4422167542762</v>
      </c>
      <c r="M360" s="126">
        <f t="shared" si="94"/>
        <v>24436.442216754276</v>
      </c>
      <c r="N360" s="126">
        <f t="shared" si="95"/>
        <v>28614.100956386741</v>
      </c>
      <c r="O360" s="127">
        <f t="shared" si="84"/>
        <v>0.93704784903680549</v>
      </c>
      <c r="P360" s="128">
        <v>1006.8076303227781</v>
      </c>
      <c r="Q360" s="127">
        <f t="shared" si="85"/>
        <v>0.13384217801550574</v>
      </c>
      <c r="R360" s="127">
        <f t="shared" si="86"/>
        <v>0.16836196329466652</v>
      </c>
      <c r="S360" s="129">
        <v>854</v>
      </c>
      <c r="T360" s="1">
        <v>16639</v>
      </c>
      <c r="U360" s="1">
        <v>18907.954545454544</v>
      </c>
      <c r="X360" s="12"/>
      <c r="Y360" s="12"/>
    </row>
    <row r="361" spans="1:27">
      <c r="A361" s="122">
        <v>5443</v>
      </c>
      <c r="B361" s="122" t="s">
        <v>378</v>
      </c>
      <c r="C361" s="1">
        <v>52457</v>
      </c>
      <c r="D361" s="122">
        <f t="shared" si="96"/>
        <v>24229.561200923785</v>
      </c>
      <c r="E361" s="123">
        <f t="shared" si="82"/>
        <v>0.79346397222253584</v>
      </c>
      <c r="F361" s="124">
        <f t="shared" si="88"/>
        <v>3784.1244218404845</v>
      </c>
      <c r="G361" s="124">
        <f t="shared" si="89"/>
        <v>8192.6293732846498</v>
      </c>
      <c r="H361" s="124">
        <f t="shared" si="90"/>
        <v>1138.6306794339223</v>
      </c>
      <c r="I361" s="125">
        <f t="shared" si="91"/>
        <v>2465.1354209744418</v>
      </c>
      <c r="J361" s="124">
        <f t="shared" si="92"/>
        <v>707.32664893798346</v>
      </c>
      <c r="K361" s="125">
        <f t="shared" si="93"/>
        <v>1531.3621949507342</v>
      </c>
      <c r="L361" s="126">
        <f t="shared" si="83"/>
        <v>9723.991568235384</v>
      </c>
      <c r="M361" s="126">
        <f t="shared" si="94"/>
        <v>62180.991568235382</v>
      </c>
      <c r="N361" s="126">
        <f t="shared" si="95"/>
        <v>28721.012271702253</v>
      </c>
      <c r="O361" s="127">
        <f t="shared" si="84"/>
        <v>0.94054895564877949</v>
      </c>
      <c r="P361" s="128">
        <v>2775.5903040384328</v>
      </c>
      <c r="Q361" s="127">
        <f t="shared" si="85"/>
        <v>3.7683968982433931E-2</v>
      </c>
      <c r="R361" s="127">
        <f t="shared" si="86"/>
        <v>5.4459460397854313E-2</v>
      </c>
      <c r="S361" s="129">
        <v>2165</v>
      </c>
      <c r="T361" s="1">
        <v>50552</v>
      </c>
      <c r="U361" s="1">
        <v>22978.181818181816</v>
      </c>
      <c r="X361" s="12"/>
      <c r="Y361" s="12"/>
    </row>
    <row r="362" spans="1:27">
      <c r="A362" s="122">
        <v>5444</v>
      </c>
      <c r="B362" s="122" t="s">
        <v>379</v>
      </c>
      <c r="C362" s="1">
        <v>242806</v>
      </c>
      <c r="D362" s="122">
        <f t="shared" si="96"/>
        <v>24464.080604534003</v>
      </c>
      <c r="E362" s="123">
        <f t="shared" si="82"/>
        <v>0.8011439585008151</v>
      </c>
      <c r="F362" s="124">
        <f t="shared" si="88"/>
        <v>3643.4127796743537</v>
      </c>
      <c r="G362" s="124">
        <f t="shared" si="89"/>
        <v>36160.871838267958</v>
      </c>
      <c r="H362" s="124">
        <f t="shared" si="90"/>
        <v>1056.5488881703459</v>
      </c>
      <c r="I362" s="125">
        <f t="shared" si="91"/>
        <v>10486.247715090683</v>
      </c>
      <c r="J362" s="124">
        <f t="shared" si="92"/>
        <v>625.24485767440706</v>
      </c>
      <c r="K362" s="125">
        <f t="shared" si="93"/>
        <v>6205.5552124184896</v>
      </c>
      <c r="L362" s="126">
        <f t="shared" si="83"/>
        <v>42366.427050686449</v>
      </c>
      <c r="M362" s="126">
        <f t="shared" si="94"/>
        <v>285172.42705068644</v>
      </c>
      <c r="N362" s="126">
        <f t="shared" si="95"/>
        <v>28732.738241882766</v>
      </c>
      <c r="O362" s="127">
        <f t="shared" si="84"/>
        <v>0.94093295496269347</v>
      </c>
      <c r="P362" s="128">
        <v>9799.2146732477777</v>
      </c>
      <c r="Q362" s="127">
        <f t="shared" si="85"/>
        <v>2.5900387026990483E-2</v>
      </c>
      <c r="R362" s="127">
        <f t="shared" si="86"/>
        <v>4.4299406562587872E-2</v>
      </c>
      <c r="S362" s="129">
        <v>9925</v>
      </c>
      <c r="T362" s="1">
        <v>236676</v>
      </c>
      <c r="U362" s="1">
        <v>23426.309017123625</v>
      </c>
      <c r="X362" s="12"/>
      <c r="Y362" s="12"/>
    </row>
    <row r="363" spans="1:27">
      <c r="A363" s="122"/>
      <c r="B363" s="122"/>
      <c r="C363" s="122"/>
      <c r="D363" s="122"/>
      <c r="E363" s="123"/>
      <c r="F363" s="124"/>
      <c r="G363" s="124"/>
      <c r="H363" s="124"/>
      <c r="I363" s="125"/>
      <c r="J363" s="124"/>
      <c r="K363" s="125"/>
      <c r="L363" s="126"/>
      <c r="M363" s="126"/>
      <c r="N363" s="126"/>
      <c r="O363" s="127"/>
      <c r="P363" s="128"/>
      <c r="Q363" s="127"/>
      <c r="R363" s="127"/>
      <c r="S363" s="129"/>
      <c r="T363" s="1"/>
      <c r="U363" s="174"/>
      <c r="X363" s="12"/>
      <c r="Y363" s="12"/>
    </row>
    <row r="364" spans="1:27" ht="23.25" customHeight="1">
      <c r="B364" s="132" t="s">
        <v>381</v>
      </c>
      <c r="C364" s="133">
        <f>SUM(C7:C362)</f>
        <v>165668406</v>
      </c>
      <c r="D364" s="134">
        <f t="shared" si="96"/>
        <v>30536.435237324593</v>
      </c>
      <c r="E364" s="135">
        <f>D364/D$364</f>
        <v>1</v>
      </c>
      <c r="F364" s="136">
        <f t="shared" si="88"/>
        <v>0</v>
      </c>
      <c r="G364" s="133">
        <f>SUM(G7:G362)</f>
        <v>-3.6743585951626301E-9</v>
      </c>
      <c r="H364" s="137">
        <f t="shared" si="90"/>
        <v>0</v>
      </c>
      <c r="I364" s="133">
        <f>SUM(I7:I362)</f>
        <v>2339940.8175287023</v>
      </c>
      <c r="J364" s="132"/>
      <c r="K364" s="133">
        <f>SUM(K7:K362)</f>
        <v>9.0130924945697188E-10</v>
      </c>
      <c r="L364" s="133">
        <f>SUM(L7:L362)</f>
        <v>4.0017766878008842E-9</v>
      </c>
      <c r="M364" s="133">
        <f>SUM(M7:M362)</f>
        <v>165668406.00000009</v>
      </c>
      <c r="N364" s="138">
        <f t="shared" si="95"/>
        <v>30536.435237324611</v>
      </c>
      <c r="O364" s="135">
        <f t="shared" si="84"/>
        <v>1</v>
      </c>
      <c r="P364" s="139">
        <f>SUM(P7:P362)</f>
        <v>5.4933479987084866E-9</v>
      </c>
      <c r="Q364" s="135">
        <f>(C364-T364)/T364</f>
        <v>0.10022929644670268</v>
      </c>
      <c r="R364" s="135">
        <f>(D364-U364)/U364</f>
        <v>9.3354270249142141E-2</v>
      </c>
      <c r="S364" s="140">
        <f>SUM(S7:S362)</f>
        <v>5425270</v>
      </c>
      <c r="T364" s="221">
        <f>SUM(T7:T362)</f>
        <v>150576254</v>
      </c>
      <c r="U364" s="221">
        <v>27929.131543398344</v>
      </c>
      <c r="V364" s="9"/>
      <c r="W364" s="87"/>
      <c r="X364" s="10"/>
      <c r="Y364" s="9"/>
      <c r="Z364" s="11"/>
      <c r="AA364" s="9"/>
    </row>
    <row r="366" spans="1:27" ht="19.5" customHeight="1">
      <c r="A366" s="141" t="s">
        <v>425</v>
      </c>
      <c r="B366" s="142" t="s">
        <v>426</v>
      </c>
      <c r="C366" s="143"/>
      <c r="D366" s="143"/>
      <c r="E366" s="143"/>
      <c r="F366" s="143"/>
      <c r="G366" s="143"/>
      <c r="H366" s="143"/>
      <c r="I366" s="144">
        <f>-I364*1000/$S$364</f>
        <v>-431.30403049593889</v>
      </c>
      <c r="R366" s="145"/>
    </row>
    <row r="367" spans="1:27" ht="20.25" customHeight="1">
      <c r="A367" s="146"/>
      <c r="B367" s="147" t="s">
        <v>423</v>
      </c>
      <c r="C367" s="147"/>
      <c r="D367" s="147"/>
      <c r="E367" s="147"/>
      <c r="F367" s="147"/>
      <c r="G367" s="147"/>
      <c r="H367" s="147"/>
      <c r="I367" s="148">
        <f>I364/C364</f>
        <v>1.4124242962346739E-2</v>
      </c>
    </row>
    <row r="368" spans="1:27" ht="21.75" customHeight="1">
      <c r="A368" s="146" t="s">
        <v>424</v>
      </c>
      <c r="B368" s="147" t="s">
        <v>442</v>
      </c>
      <c r="C368" s="220"/>
      <c r="D368" s="149"/>
      <c r="E368" s="149"/>
      <c r="F368" s="149"/>
      <c r="G368" s="149"/>
      <c r="H368" s="149"/>
      <c r="I368" s="149"/>
    </row>
  </sheetData>
  <sheetProtection sheet="1" objects="1" scenarios="1"/>
  <mergeCells count="10">
    <mergeCell ref="Q1:R1"/>
    <mergeCell ref="C2:E2"/>
    <mergeCell ref="F2:G2"/>
    <mergeCell ref="M2:O2"/>
    <mergeCell ref="F3:G3"/>
    <mergeCell ref="C1:E1"/>
    <mergeCell ref="F1:G1"/>
    <mergeCell ref="H1:K1"/>
    <mergeCell ref="M1:O1"/>
    <mergeCell ref="Q2:R2"/>
  </mergeCells>
  <pageMargins left="0.7" right="0.7" top="0.75" bottom="0.75" header="0.3" footer="0.3"/>
  <pageSetup paperSize="9" orientation="portrait" r:id="rId1"/>
  <ignoredErrors>
    <ignoredError sqref="O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B21" sqref="B21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65"/>
      <c r="B1" s="2"/>
      <c r="C1" s="254" t="s">
        <v>430</v>
      </c>
      <c r="D1" s="254"/>
      <c r="E1" s="254"/>
      <c r="F1" s="255" t="s">
        <v>385</v>
      </c>
      <c r="G1" s="255"/>
      <c r="H1" s="255" t="s">
        <v>437</v>
      </c>
      <c r="I1" s="255"/>
      <c r="J1" s="255"/>
      <c r="K1" s="4" t="s">
        <v>386</v>
      </c>
      <c r="L1" s="66" t="s">
        <v>5</v>
      </c>
      <c r="M1" s="56"/>
      <c r="N1" s="256" t="s">
        <v>387</v>
      </c>
      <c r="O1" s="257"/>
      <c r="Q1" s="166"/>
      <c r="R1" s="167"/>
    </row>
    <row r="2" spans="1:20">
      <c r="A2" s="154"/>
      <c r="B2" s="155"/>
      <c r="C2" s="258" t="s">
        <v>441</v>
      </c>
      <c r="D2" s="258"/>
      <c r="E2" s="258"/>
      <c r="F2" s="259" t="str">
        <f>C2</f>
        <v>jan-sept</v>
      </c>
      <c r="G2" s="259"/>
      <c r="H2" s="259" t="str">
        <f>C2</f>
        <v>jan-sept</v>
      </c>
      <c r="I2" s="260"/>
      <c r="J2" s="260"/>
      <c r="K2" s="151" t="s">
        <v>388</v>
      </c>
      <c r="L2" s="152" t="s">
        <v>11</v>
      </c>
      <c r="M2" s="153"/>
      <c r="N2" s="261" t="str">
        <f>C2</f>
        <v>jan-sept</v>
      </c>
      <c r="O2" s="262"/>
      <c r="P2" s="35"/>
      <c r="Q2" s="244" t="str">
        <f>C2</f>
        <v>jan-sept</v>
      </c>
      <c r="R2" s="245"/>
      <c r="S2" s="246"/>
      <c r="T2" s="246"/>
    </row>
    <row r="3" spans="1:20">
      <c r="C3" s="247"/>
      <c r="D3" s="248"/>
      <c r="E3" s="62" t="s">
        <v>13</v>
      </c>
      <c r="F3" s="3"/>
      <c r="G3" s="3"/>
      <c r="H3" s="249"/>
      <c r="I3" s="249"/>
      <c r="J3" s="63" t="s">
        <v>19</v>
      </c>
      <c r="K3" s="150" t="str">
        <f>RIGHT(C2,3)</f>
        <v>ept</v>
      </c>
      <c r="L3" s="67" t="s">
        <v>440</v>
      </c>
      <c r="M3" s="56"/>
      <c r="N3" s="163" t="s">
        <v>389</v>
      </c>
      <c r="O3" s="68" t="s">
        <v>389</v>
      </c>
      <c r="Q3" s="250" t="s">
        <v>427</v>
      </c>
      <c r="R3" s="251"/>
      <c r="S3" s="252"/>
      <c r="T3" s="253"/>
    </row>
    <row r="4" spans="1:20">
      <c r="A4" s="65" t="s">
        <v>383</v>
      </c>
      <c r="B4" s="2" t="s">
        <v>384</v>
      </c>
      <c r="C4" s="156" t="s">
        <v>20</v>
      </c>
      <c r="D4" s="156" t="s">
        <v>21</v>
      </c>
      <c r="E4" s="156" t="s">
        <v>22</v>
      </c>
      <c r="F4" s="156" t="s">
        <v>21</v>
      </c>
      <c r="G4" s="156" t="s">
        <v>20</v>
      </c>
      <c r="H4" s="156" t="s">
        <v>20</v>
      </c>
      <c r="I4" s="156" t="s">
        <v>21</v>
      </c>
      <c r="J4" s="156" t="s">
        <v>24</v>
      </c>
      <c r="K4" s="157" t="s">
        <v>390</v>
      </c>
      <c r="L4" s="158"/>
      <c r="M4" s="159"/>
      <c r="N4" s="164" t="s">
        <v>25</v>
      </c>
      <c r="O4" s="160" t="s">
        <v>422</v>
      </c>
      <c r="P4" s="161"/>
      <c r="Q4" s="170" t="s">
        <v>25</v>
      </c>
      <c r="R4" s="162" t="s">
        <v>391</v>
      </c>
      <c r="S4" s="29"/>
      <c r="T4" s="29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69"/>
      <c r="M5" s="39"/>
      <c r="N5" s="165"/>
      <c r="O5" s="6"/>
      <c r="Q5" s="171"/>
      <c r="R5" s="14"/>
      <c r="S5" s="30"/>
      <c r="T5" s="30"/>
    </row>
    <row r="6" spans="1:20">
      <c r="A6" s="15"/>
      <c r="B6" s="16"/>
      <c r="C6" s="17"/>
      <c r="D6" s="17"/>
      <c r="E6" s="17"/>
      <c r="F6" s="17"/>
      <c r="G6" s="17"/>
      <c r="H6" s="17"/>
      <c r="I6" s="17"/>
      <c r="J6" s="17"/>
      <c r="K6" s="18"/>
      <c r="L6" s="19"/>
      <c r="N6" s="166"/>
      <c r="O6" s="167"/>
      <c r="Q6" s="172"/>
      <c r="R6" s="173"/>
      <c r="S6" s="31"/>
      <c r="T6" s="31"/>
    </row>
    <row r="7" spans="1:20">
      <c r="A7" s="27">
        <v>3</v>
      </c>
      <c r="B7" t="s">
        <v>26</v>
      </c>
      <c r="C7" s="231">
        <v>5797206</v>
      </c>
      <c r="D7" s="70">
        <f t="shared" ref="D7:D17" si="0">C7*1000/L7</f>
        <v>8283.7701317611354</v>
      </c>
      <c r="E7" s="49">
        <f t="shared" ref="E7:E17" si="1">D7/D$19</f>
        <v>1.35014922682047</v>
      </c>
      <c r="F7" s="71">
        <f t="shared" ref="F7:F17" si="2">($D$19-D7)*0.875</f>
        <v>-1879.7820218896509</v>
      </c>
      <c r="G7" s="70">
        <f t="shared" ref="G7:G17" si="3">(F7*L7)/1000</f>
        <v>-1315522.2130329688</v>
      </c>
      <c r="H7" s="70">
        <f>G7+C7</f>
        <v>4481683.7869670317</v>
      </c>
      <c r="I7" s="72">
        <f t="shared" ref="I7:I17" si="4">H7*1000/L7</f>
        <v>6403.988109871485</v>
      </c>
      <c r="J7" s="49">
        <f t="shared" ref="J7:J17" si="5">I7/I$19</f>
        <v>1.0437686533525588</v>
      </c>
      <c r="K7" s="73">
        <v>-313996.63912620908</v>
      </c>
      <c r="L7" s="82">
        <v>699827</v>
      </c>
      <c r="N7" s="168">
        <f>(C7-Q7)/Q7</f>
        <v>0.13328453951419653</v>
      </c>
      <c r="O7" s="37">
        <f>(D7-R7)/R7</f>
        <v>0.12872275131824032</v>
      </c>
      <c r="Q7" s="1">
        <v>5115402</v>
      </c>
      <c r="R7" s="7">
        <v>7339.065436650837</v>
      </c>
      <c r="S7" s="32"/>
      <c r="T7" s="9"/>
    </row>
    <row r="8" spans="1:20">
      <c r="A8" s="27">
        <v>11</v>
      </c>
      <c r="B8" t="s">
        <v>393</v>
      </c>
      <c r="C8" s="231">
        <v>3138823</v>
      </c>
      <c r="D8" s="70">
        <f t="shared" si="0"/>
        <v>6461.1823457123037</v>
      </c>
      <c r="E8" s="49">
        <f t="shared" si="1"/>
        <v>1.0530905867320226</v>
      </c>
      <c r="F8" s="71">
        <f t="shared" si="2"/>
        <v>-285.01770909692311</v>
      </c>
      <c r="G8" s="70">
        <f t="shared" si="3"/>
        <v>-138460.74802615793</v>
      </c>
      <c r="H8" s="70">
        <f t="shared" ref="H8:H17" si="6">G8+C8</f>
        <v>3000362.2519738423</v>
      </c>
      <c r="I8" s="72">
        <f t="shared" si="4"/>
        <v>6176.1646366153809</v>
      </c>
      <c r="J8" s="49">
        <f t="shared" si="5"/>
        <v>1.0066363233415028</v>
      </c>
      <c r="K8" s="73">
        <v>-16934.913382835774</v>
      </c>
      <c r="L8" s="82">
        <v>485797</v>
      </c>
      <c r="N8" s="168">
        <f>(C8-Q8)/Q8</f>
        <v>7.242652661127591E-2</v>
      </c>
      <c r="O8" s="37">
        <f t="shared" ref="O8:O17" si="7">(D8-R8)/R8</f>
        <v>6.5468294238744298E-2</v>
      </c>
      <c r="Q8" s="1">
        <v>2926842</v>
      </c>
      <c r="R8" s="7">
        <v>6064.1713889090324</v>
      </c>
      <c r="S8" s="32"/>
      <c r="T8" s="9"/>
    </row>
    <row r="9" spans="1:20">
      <c r="A9" s="28">
        <v>15</v>
      </c>
      <c r="B9" t="s">
        <v>394</v>
      </c>
      <c r="C9" s="231">
        <v>1463513</v>
      </c>
      <c r="D9" s="70">
        <f t="shared" si="0"/>
        <v>5505.0743281875357</v>
      </c>
      <c r="E9" s="49">
        <f t="shared" si="1"/>
        <v>0.89725713407880725</v>
      </c>
      <c r="F9" s="71">
        <f t="shared" si="2"/>
        <v>551.57680623724889</v>
      </c>
      <c r="G9" s="70">
        <f t="shared" si="3"/>
        <v>146635.59078456013</v>
      </c>
      <c r="H9" s="70">
        <f t="shared" si="6"/>
        <v>1610148.5907845602</v>
      </c>
      <c r="I9" s="72">
        <f t="shared" si="4"/>
        <v>6056.6511344247847</v>
      </c>
      <c r="J9" s="49">
        <f t="shared" si="5"/>
        <v>0.98715714175985092</v>
      </c>
      <c r="K9" s="73">
        <v>40298.126363480609</v>
      </c>
      <c r="L9" s="82">
        <v>265848</v>
      </c>
      <c r="N9" s="168">
        <f t="shared" ref="N9:N17" si="8">(C9-Q9)/Q9</f>
        <v>4.32129390044836E-2</v>
      </c>
      <c r="O9" s="37">
        <f t="shared" si="7"/>
        <v>4.202001397417543E-2</v>
      </c>
      <c r="Q9" s="1">
        <v>1402890</v>
      </c>
      <c r="R9" s="7">
        <v>5283.0792637001778</v>
      </c>
      <c r="S9" s="32"/>
      <c r="T9" s="9"/>
    </row>
    <row r="10" spans="1:20">
      <c r="A10" s="28">
        <v>18</v>
      </c>
      <c r="B10" t="s">
        <v>395</v>
      </c>
      <c r="C10" s="231">
        <v>1327007</v>
      </c>
      <c r="D10" s="70">
        <f t="shared" si="0"/>
        <v>5524.8220159040757</v>
      </c>
      <c r="E10" s="49">
        <f t="shared" si="1"/>
        <v>0.9004757561407295</v>
      </c>
      <c r="F10" s="71">
        <f t="shared" si="2"/>
        <v>534.2975794852764</v>
      </c>
      <c r="G10" s="70">
        <f t="shared" si="3"/>
        <v>128332.93561656853</v>
      </c>
      <c r="H10" s="70">
        <f t="shared" si="6"/>
        <v>1455339.9356165684</v>
      </c>
      <c r="I10" s="72">
        <f t="shared" si="4"/>
        <v>6059.1195953893512</v>
      </c>
      <c r="J10" s="49">
        <f t="shared" si="5"/>
        <v>0.98755946951759099</v>
      </c>
      <c r="K10" s="73">
        <v>35328.960530996759</v>
      </c>
      <c r="L10" s="82">
        <v>240190</v>
      </c>
      <c r="N10" s="168">
        <f t="shared" si="8"/>
        <v>6.1520678345732341E-2</v>
      </c>
      <c r="O10" s="37">
        <f t="shared" si="7"/>
        <v>6.2205701473854132E-2</v>
      </c>
      <c r="Q10" s="1">
        <v>1250100</v>
      </c>
      <c r="R10" s="7">
        <v>5201.2731698183861</v>
      </c>
      <c r="S10" s="32"/>
      <c r="T10" s="9"/>
    </row>
    <row r="11" spans="1:20">
      <c r="A11" s="28">
        <v>30</v>
      </c>
      <c r="B11" t="s">
        <v>396</v>
      </c>
      <c r="C11" s="231">
        <v>8061087</v>
      </c>
      <c r="D11" s="70">
        <f t="shared" si="0"/>
        <v>6351.1633037353358</v>
      </c>
      <c r="E11" s="49">
        <f t="shared" si="1"/>
        <v>1.0351588814700428</v>
      </c>
      <c r="F11" s="71">
        <f t="shared" si="2"/>
        <v>-188.75104736707624</v>
      </c>
      <c r="G11" s="70">
        <f t="shared" si="3"/>
        <v>-239568.49184971419</v>
      </c>
      <c r="H11" s="70">
        <f t="shared" si="6"/>
        <v>7821518.508150286</v>
      </c>
      <c r="I11" s="72">
        <f t="shared" si="4"/>
        <v>6162.4122563682595</v>
      </c>
      <c r="J11" s="49">
        <f t="shared" si="5"/>
        <v>1.0043948601837553</v>
      </c>
      <c r="K11" s="73">
        <v>-62008.060349069856</v>
      </c>
      <c r="L11" s="82">
        <v>1269230</v>
      </c>
      <c r="N11" s="168">
        <f t="shared" si="8"/>
        <v>7.8084953407867197E-2</v>
      </c>
      <c r="O11" s="37">
        <f t="shared" si="7"/>
        <v>6.3775947849293163E-2</v>
      </c>
      <c r="Q11" s="1">
        <v>7477228</v>
      </c>
      <c r="R11" s="7">
        <v>5970.3956613945884</v>
      </c>
      <c r="S11" s="32"/>
      <c r="T11" s="9"/>
    </row>
    <row r="12" spans="1:20">
      <c r="A12" s="28">
        <v>34</v>
      </c>
      <c r="B12" t="s">
        <v>397</v>
      </c>
      <c r="C12" s="231">
        <v>1836966</v>
      </c>
      <c r="D12" s="70">
        <f t="shared" si="0"/>
        <v>4948.0165816841882</v>
      </c>
      <c r="E12" s="49">
        <f t="shared" si="1"/>
        <v>0.8064638028090092</v>
      </c>
      <c r="F12" s="71">
        <f t="shared" si="2"/>
        <v>1039.0023344276779</v>
      </c>
      <c r="G12" s="70">
        <f t="shared" si="3"/>
        <v>385732.73366327869</v>
      </c>
      <c r="H12" s="70">
        <f t="shared" si="6"/>
        <v>2222698.7336632786</v>
      </c>
      <c r="I12" s="72">
        <f t="shared" si="4"/>
        <v>5987.018916111866</v>
      </c>
      <c r="J12" s="49">
        <f t="shared" si="5"/>
        <v>0.97580797535112618</v>
      </c>
      <c r="K12" s="73">
        <v>76788.999972997</v>
      </c>
      <c r="L12" s="82">
        <v>371253</v>
      </c>
      <c r="N12" s="168">
        <f t="shared" si="8"/>
        <v>3.3939393257149481E-2</v>
      </c>
      <c r="O12" s="37">
        <f t="shared" si="7"/>
        <v>3.2129143627874578E-2</v>
      </c>
      <c r="Q12" s="1">
        <v>1776667</v>
      </c>
      <c r="R12" s="7">
        <v>4793.9897950097547</v>
      </c>
      <c r="S12" s="32"/>
      <c r="T12" s="9"/>
    </row>
    <row r="13" spans="1:20">
      <c r="A13" s="28">
        <v>38</v>
      </c>
      <c r="B13" t="s">
        <v>398</v>
      </c>
      <c r="C13" s="231">
        <v>2341582</v>
      </c>
      <c r="D13" s="70">
        <f t="shared" si="0"/>
        <v>5511.7834814703228</v>
      </c>
      <c r="E13" s="49">
        <f t="shared" si="1"/>
        <v>0.89835064077603488</v>
      </c>
      <c r="F13" s="71">
        <f t="shared" si="2"/>
        <v>545.70629711481013</v>
      </c>
      <c r="G13" s="70">
        <f t="shared" si="3"/>
        <v>231833.49761587902</v>
      </c>
      <c r="H13" s="70">
        <f t="shared" si="6"/>
        <v>2573415.4976158789</v>
      </c>
      <c r="I13" s="72">
        <f t="shared" si="4"/>
        <v>6057.4897785851326</v>
      </c>
      <c r="J13" s="49">
        <f t="shared" si="5"/>
        <v>0.98729383009700433</v>
      </c>
      <c r="K13" s="73">
        <v>52954.914576187206</v>
      </c>
      <c r="L13" s="82">
        <v>424832</v>
      </c>
      <c r="N13" s="168">
        <f t="shared" si="8"/>
        <v>6.8413483211689496E-2</v>
      </c>
      <c r="O13" s="37">
        <f t="shared" si="7"/>
        <v>6.0994504002321058E-2</v>
      </c>
      <c r="Q13" s="1">
        <v>2191644</v>
      </c>
      <c r="R13" s="7">
        <v>5194.9218027789757</v>
      </c>
      <c r="S13" s="32"/>
      <c r="T13" s="9"/>
    </row>
    <row r="14" spans="1:20">
      <c r="A14" s="28">
        <v>42</v>
      </c>
      <c r="B14" t="s">
        <v>399</v>
      </c>
      <c r="C14" s="231">
        <v>1604369</v>
      </c>
      <c r="D14" s="70">
        <f t="shared" si="0"/>
        <v>5156.5209845275667</v>
      </c>
      <c r="E14" s="49">
        <f t="shared" si="1"/>
        <v>0.84044736993001057</v>
      </c>
      <c r="F14" s="71">
        <f t="shared" si="2"/>
        <v>856.56098193972173</v>
      </c>
      <c r="G14" s="70">
        <f t="shared" si="3"/>
        <v>266505.24455483339</v>
      </c>
      <c r="H14" s="70">
        <f t="shared" si="6"/>
        <v>1870874.2445548335</v>
      </c>
      <c r="I14" s="72">
        <f t="shared" si="4"/>
        <v>6013.081966467289</v>
      </c>
      <c r="J14" s="49">
        <f t="shared" si="5"/>
        <v>0.9800559212412514</v>
      </c>
      <c r="K14" s="73">
        <v>66485.820051214221</v>
      </c>
      <c r="L14" s="82">
        <v>311134</v>
      </c>
      <c r="N14" s="168">
        <f t="shared" si="8"/>
        <v>5.6208438639121151E-2</v>
      </c>
      <c r="O14" s="37">
        <f t="shared" si="7"/>
        <v>4.8431167325403375E-2</v>
      </c>
      <c r="Q14" s="1">
        <v>1518989</v>
      </c>
      <c r="R14" s="7">
        <v>4918.3209591928589</v>
      </c>
      <c r="S14" s="32"/>
      <c r="T14" s="9"/>
    </row>
    <row r="15" spans="1:20">
      <c r="A15" s="28">
        <v>46</v>
      </c>
      <c r="B15" t="s">
        <v>400</v>
      </c>
      <c r="C15" s="231">
        <v>3842846</v>
      </c>
      <c r="D15" s="70">
        <f t="shared" si="0"/>
        <v>5992.3498188032909</v>
      </c>
      <c r="E15" s="49">
        <f t="shared" si="1"/>
        <v>0.97667684472251126</v>
      </c>
      <c r="F15" s="71">
        <f t="shared" si="2"/>
        <v>125.2107519484631</v>
      </c>
      <c r="G15" s="70">
        <f t="shared" si="3"/>
        <v>80296.653538533792</v>
      </c>
      <c r="H15" s="70">
        <f t="shared" si="6"/>
        <v>3923142.653538534</v>
      </c>
      <c r="I15" s="72">
        <f t="shared" si="4"/>
        <v>6117.5605707517543</v>
      </c>
      <c r="J15" s="49">
        <f t="shared" si="5"/>
        <v>0.99708460559031398</v>
      </c>
      <c r="K15" s="73">
        <v>30330.097047520365</v>
      </c>
      <c r="L15" s="82">
        <v>641292</v>
      </c>
      <c r="N15" s="168">
        <f t="shared" si="8"/>
        <v>6.7951446419370745E-2</v>
      </c>
      <c r="O15" s="37">
        <f t="shared" si="7"/>
        <v>6.3836459761027545E-2</v>
      </c>
      <c r="Q15" s="1">
        <v>3598334</v>
      </c>
      <c r="R15" s="7">
        <v>5632.7734999319055</v>
      </c>
      <c r="S15" s="32"/>
      <c r="T15" s="9"/>
    </row>
    <row r="16" spans="1:20">
      <c r="A16" s="28">
        <v>50</v>
      </c>
      <c r="B16" t="s">
        <v>401</v>
      </c>
      <c r="C16" s="231">
        <v>2573693</v>
      </c>
      <c r="D16" s="70">
        <f t="shared" si="0"/>
        <v>5428.2318599711898</v>
      </c>
      <c r="E16" s="49">
        <f t="shared" si="1"/>
        <v>0.88473278859371363</v>
      </c>
      <c r="F16" s="71">
        <f t="shared" si="2"/>
        <v>618.81396592655153</v>
      </c>
      <c r="G16" s="70">
        <f t="shared" si="3"/>
        <v>293398.88447872183</v>
      </c>
      <c r="H16" s="70">
        <f t="shared" si="6"/>
        <v>2867091.8844787218</v>
      </c>
      <c r="I16" s="72">
        <f t="shared" si="4"/>
        <v>6047.0458258977405</v>
      </c>
      <c r="J16" s="49">
        <f t="shared" si="5"/>
        <v>0.98559159857421408</v>
      </c>
      <c r="K16" s="73">
        <v>51737.762961705157</v>
      </c>
      <c r="L16" s="82">
        <v>474131</v>
      </c>
      <c r="N16" s="168">
        <f t="shared" si="8"/>
        <v>5.4000848543224921E-2</v>
      </c>
      <c r="O16" s="37">
        <f t="shared" si="7"/>
        <v>4.731623911762424E-2</v>
      </c>
      <c r="Q16" s="1">
        <v>2441832</v>
      </c>
      <c r="R16" s="7">
        <v>5182.9921634219445</v>
      </c>
      <c r="S16" s="32"/>
      <c r="T16" s="9"/>
    </row>
    <row r="17" spans="1:20">
      <c r="A17" s="28">
        <v>54</v>
      </c>
      <c r="B17" t="s">
        <v>402</v>
      </c>
      <c r="C17" s="231">
        <v>1299369</v>
      </c>
      <c r="D17" s="70">
        <f t="shared" si="0"/>
        <v>5375.15719628024</v>
      </c>
      <c r="E17" s="49">
        <f t="shared" si="1"/>
        <v>0.87608229310599572</v>
      </c>
      <c r="F17" s="71">
        <f t="shared" si="2"/>
        <v>665.25429665613262</v>
      </c>
      <c r="G17" s="70">
        <f t="shared" si="3"/>
        <v>160815.91265646688</v>
      </c>
      <c r="H17" s="70">
        <f t="shared" si="6"/>
        <v>1460184.9126564669</v>
      </c>
      <c r="I17" s="72">
        <f t="shared" si="4"/>
        <v>6040.4114929363723</v>
      </c>
      <c r="J17" s="49">
        <f t="shared" si="5"/>
        <v>0.98451028663824935</v>
      </c>
      <c r="K17" s="73">
        <v>39014.931354015629</v>
      </c>
      <c r="L17" s="82">
        <v>241736</v>
      </c>
      <c r="N17" s="168">
        <f t="shared" si="8"/>
        <v>3.6099280996605525E-2</v>
      </c>
      <c r="O17" s="37">
        <f t="shared" si="7"/>
        <v>3.7950866566775217E-2</v>
      </c>
      <c r="Q17" s="1">
        <v>1254097</v>
      </c>
      <c r="R17" s="7">
        <v>5178.6239304945329</v>
      </c>
      <c r="S17" s="32"/>
      <c r="T17" s="9"/>
    </row>
    <row r="18" spans="1:20">
      <c r="A18" s="20"/>
      <c r="B18" s="21"/>
      <c r="C18" s="74"/>
      <c r="D18" s="70"/>
      <c r="E18" s="49"/>
      <c r="F18" s="75"/>
      <c r="G18" s="70"/>
      <c r="H18" s="70"/>
      <c r="I18" s="72"/>
      <c r="J18" s="49"/>
      <c r="K18" s="76"/>
      <c r="L18" s="22"/>
      <c r="N18" s="168"/>
      <c r="O18" s="37"/>
      <c r="Q18" s="23"/>
      <c r="R18" s="23"/>
      <c r="S18" s="33"/>
      <c r="T18" s="34"/>
    </row>
    <row r="19" spans="1:20">
      <c r="A19" s="24" t="s">
        <v>381</v>
      </c>
      <c r="B19" s="25"/>
      <c r="C19" s="77">
        <f>SUM(C7:C17)</f>
        <v>33286461</v>
      </c>
      <c r="D19" s="77">
        <f>C19*1000/L19</f>
        <v>6135.4478210301058</v>
      </c>
      <c r="E19" s="78">
        <f>D19/D$19</f>
        <v>1</v>
      </c>
      <c r="F19" s="79"/>
      <c r="G19" s="77">
        <f>SUM(G7:G17)</f>
        <v>1.2223608791828156E-9</v>
      </c>
      <c r="H19" s="77">
        <f>SUM(H7:H18)</f>
        <v>33286461</v>
      </c>
      <c r="I19" s="80">
        <f>H19*1000/L19</f>
        <v>6135.4478210301058</v>
      </c>
      <c r="J19" s="78">
        <f>I19/I$19</f>
        <v>1</v>
      </c>
      <c r="K19" s="81">
        <f>SUM(K7:K17)</f>
        <v>2.1827872842550278E-9</v>
      </c>
      <c r="L19" s="26">
        <f>SUM(L7:L17)</f>
        <v>5425270</v>
      </c>
      <c r="N19" s="169">
        <f>(C19-Q19)/Q19</f>
        <v>7.5351622284985556E-2</v>
      </c>
      <c r="O19" s="176">
        <f>(D19-R19)/R19</f>
        <v>6.8632049738903508E-2</v>
      </c>
      <c r="Q19" s="175">
        <f>SUM(Q7:Q17)</f>
        <v>30954025</v>
      </c>
      <c r="R19" s="222">
        <v>5741.4035284915572</v>
      </c>
      <c r="S19" s="33"/>
      <c r="T19" s="32"/>
    </row>
    <row r="20" spans="1:20">
      <c r="A20" s="12"/>
      <c r="B20" s="12"/>
      <c r="C20" s="12"/>
      <c r="D20" s="12"/>
      <c r="E20" s="12"/>
      <c r="S20" s="10"/>
      <c r="T20" s="10"/>
    </row>
    <row r="21" spans="1:20">
      <c r="A21" s="83" t="s">
        <v>425</v>
      </c>
      <c r="B21" s="232" t="s">
        <v>442</v>
      </c>
      <c r="C21" s="84"/>
      <c r="D21" s="84"/>
      <c r="E21" s="84"/>
      <c r="O21" s="88">
        <f>N19-O19</f>
        <v>6.7195725460820477E-3</v>
      </c>
      <c r="Q21" s="59"/>
      <c r="S21" s="10"/>
      <c r="T21" s="10"/>
    </row>
    <row r="22" spans="1:20">
      <c r="S22" s="10"/>
      <c r="T22" s="10"/>
    </row>
    <row r="23" spans="1:20">
      <c r="S23" s="10"/>
      <c r="T23" s="10"/>
    </row>
    <row r="24" spans="1:20">
      <c r="S24" s="10"/>
      <c r="T24" s="10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workbookViewId="0">
      <selection activeCell="M9" sqref="M9"/>
    </sheetView>
  </sheetViews>
  <sheetFormatPr baseColWidth="10" defaultColWidth="11.5703125" defaultRowHeight="15"/>
  <cols>
    <col min="1" max="1" width="20.42578125" style="39" customWidth="1"/>
    <col min="2" max="4" width="12.42578125" style="39" bestFit="1" customWidth="1"/>
    <col min="5" max="5" width="12.5703125" style="39" bestFit="1" customWidth="1"/>
    <col min="6" max="9" width="11.5703125" style="39" bestFit="1" customWidth="1"/>
    <col min="10" max="10" width="12.5703125" style="39" customWidth="1"/>
    <col min="11" max="12" width="14.5703125" style="39" customWidth="1"/>
    <col min="13" max="14" width="11.5703125" style="39" bestFit="1" customWidth="1"/>
    <col min="15" max="15" width="12.42578125" style="39" bestFit="1" customWidth="1"/>
    <col min="16" max="16" width="11.5703125" style="39"/>
    <col min="17" max="17" width="13.85546875" style="39" bestFit="1" customWidth="1"/>
    <col min="18" max="18" width="12.28515625" style="39" customWidth="1"/>
    <col min="19" max="16384" width="11.5703125" style="39"/>
  </cols>
  <sheetData>
    <row r="1" spans="1:17">
      <c r="A1" s="183" t="s">
        <v>403</v>
      </c>
      <c r="B1" s="264" t="s">
        <v>404</v>
      </c>
      <c r="C1" s="264"/>
      <c r="D1" s="264"/>
      <c r="E1" s="178"/>
      <c r="F1" s="264" t="s">
        <v>405</v>
      </c>
      <c r="G1" s="264"/>
      <c r="H1" s="264"/>
      <c r="I1" s="178"/>
      <c r="J1" s="264" t="s">
        <v>406</v>
      </c>
      <c r="K1" s="264"/>
      <c r="L1" s="264"/>
    </row>
    <row r="2" spans="1:17">
      <c r="A2" s="184"/>
      <c r="B2" s="182">
        <v>2020</v>
      </c>
      <c r="C2" s="182">
        <v>2021</v>
      </c>
      <c r="D2" s="182">
        <v>2022</v>
      </c>
      <c r="E2" s="182"/>
      <c r="F2" s="182">
        <f>B2</f>
        <v>2020</v>
      </c>
      <c r="G2" s="182">
        <f>C2</f>
        <v>2021</v>
      </c>
      <c r="H2" s="182">
        <f>D2</f>
        <v>2022</v>
      </c>
      <c r="I2" s="182"/>
      <c r="J2" s="182">
        <f>F2</f>
        <v>2020</v>
      </c>
      <c r="K2" s="182">
        <f>G2</f>
        <v>2021</v>
      </c>
      <c r="L2" s="182">
        <f>H2</f>
        <v>2022</v>
      </c>
    </row>
    <row r="3" spans="1:17">
      <c r="A3" s="8" t="s">
        <v>392</v>
      </c>
      <c r="B3" s="38">
        <v>20895278</v>
      </c>
      <c r="C3" s="38">
        <v>21035195</v>
      </c>
      <c r="D3" s="38">
        <v>25046985</v>
      </c>
      <c r="E3" s="8"/>
      <c r="F3" s="38">
        <v>4333234</v>
      </c>
      <c r="G3" s="38">
        <v>4256424</v>
      </c>
      <c r="H3" s="38">
        <v>5183875</v>
      </c>
      <c r="I3" s="8"/>
      <c r="J3" s="38">
        <f t="shared" ref="J3:L14" si="0">B3+F3</f>
        <v>25228512</v>
      </c>
      <c r="K3" s="38">
        <f t="shared" si="0"/>
        <v>25291619</v>
      </c>
      <c r="L3" s="38">
        <f t="shared" si="0"/>
        <v>30230860</v>
      </c>
      <c r="O3" s="216"/>
      <c r="P3" s="216"/>
      <c r="Q3" s="216"/>
    </row>
    <row r="4" spans="1:17">
      <c r="A4" s="8" t="s">
        <v>407</v>
      </c>
      <c r="B4" s="38">
        <v>21969380</v>
      </c>
      <c r="C4" s="38">
        <v>22196274</v>
      </c>
      <c r="D4" s="38">
        <v>26348339</v>
      </c>
      <c r="E4" s="8"/>
      <c r="F4" s="38">
        <v>4538293</v>
      </c>
      <c r="G4" s="38">
        <v>4477215</v>
      </c>
      <c r="H4" s="38">
        <v>5437205</v>
      </c>
      <c r="I4" s="38"/>
      <c r="J4" s="38">
        <f t="shared" si="0"/>
        <v>26507673</v>
      </c>
      <c r="K4" s="38">
        <f t="shared" si="0"/>
        <v>26673489</v>
      </c>
      <c r="L4" s="38">
        <f t="shared" si="0"/>
        <v>31785544</v>
      </c>
      <c r="O4" s="216"/>
      <c r="P4" s="216"/>
    </row>
    <row r="5" spans="1:17">
      <c r="A5" s="8" t="s">
        <v>408</v>
      </c>
      <c r="B5" s="38">
        <v>49516015</v>
      </c>
      <c r="C5" s="38">
        <v>53484714</v>
      </c>
      <c r="D5" s="38">
        <f>58238448</f>
        <v>58238448</v>
      </c>
      <c r="E5" s="38"/>
      <c r="F5" s="38">
        <v>10251816</v>
      </c>
      <c r="G5" s="38">
        <v>10944789</v>
      </c>
      <c r="H5" s="38">
        <v>11795438</v>
      </c>
      <c r="I5" s="38"/>
      <c r="J5" s="38">
        <f t="shared" si="0"/>
        <v>59767831</v>
      </c>
      <c r="K5" s="38">
        <f t="shared" si="0"/>
        <v>64429503</v>
      </c>
      <c r="L5" s="38">
        <f t="shared" si="0"/>
        <v>70033886</v>
      </c>
      <c r="O5" s="216"/>
    </row>
    <row r="6" spans="1:17">
      <c r="A6" s="8" t="s">
        <v>409</v>
      </c>
      <c r="B6" s="38">
        <v>50925564</v>
      </c>
      <c r="C6" s="38">
        <v>55218728</v>
      </c>
      <c r="D6" s="38">
        <v>60397398</v>
      </c>
      <c r="E6" s="38"/>
      <c r="F6" s="38">
        <v>10525519</v>
      </c>
      <c r="G6" s="38">
        <v>11281613</v>
      </c>
      <c r="H6" s="38">
        <v>12221762</v>
      </c>
      <c r="I6" s="38"/>
      <c r="J6" s="38">
        <f t="shared" si="0"/>
        <v>61451083</v>
      </c>
      <c r="K6" s="38">
        <f t="shared" si="0"/>
        <v>66500341</v>
      </c>
      <c r="L6" s="38">
        <f t="shared" si="0"/>
        <v>72619160</v>
      </c>
      <c r="O6" s="216"/>
    </row>
    <row r="7" spans="1:17">
      <c r="A7" s="8" t="s">
        <v>410</v>
      </c>
      <c r="B7" s="38">
        <v>78894813</v>
      </c>
      <c r="C7" s="38">
        <v>86991741</v>
      </c>
      <c r="D7" s="38">
        <v>97791092</v>
      </c>
      <c r="E7" s="38"/>
      <c r="F7" s="38">
        <v>16042280</v>
      </c>
      <c r="G7" s="38">
        <v>17844123</v>
      </c>
      <c r="H7" s="38">
        <v>19699908</v>
      </c>
      <c r="I7" s="38"/>
      <c r="J7" s="38">
        <f t="shared" si="0"/>
        <v>94937093</v>
      </c>
      <c r="K7" s="38">
        <f t="shared" si="0"/>
        <v>104835864</v>
      </c>
      <c r="L7" s="38">
        <f t="shared" si="0"/>
        <v>117491000</v>
      </c>
      <c r="O7" s="216"/>
      <c r="P7" s="216"/>
    </row>
    <row r="8" spans="1:17">
      <c r="A8" s="8" t="s">
        <v>411</v>
      </c>
      <c r="B8" s="38">
        <v>80756707</v>
      </c>
      <c r="C8" s="38">
        <v>90692438</v>
      </c>
      <c r="D8" s="38">
        <v>102840296</v>
      </c>
      <c r="E8" s="38"/>
      <c r="F8" s="38">
        <v>16422853</v>
      </c>
      <c r="G8" s="38">
        <v>18598039</v>
      </c>
      <c r="H8" s="38">
        <v>20707889</v>
      </c>
      <c r="I8" s="38"/>
      <c r="J8" s="38">
        <f t="shared" si="0"/>
        <v>97179560</v>
      </c>
      <c r="K8" s="38">
        <f t="shared" si="0"/>
        <v>109290477</v>
      </c>
      <c r="L8" s="38">
        <f t="shared" si="0"/>
        <v>123548185</v>
      </c>
      <c r="N8" s="216"/>
      <c r="O8" s="216"/>
      <c r="P8" s="216"/>
      <c r="Q8" s="216"/>
    </row>
    <row r="9" spans="1:17">
      <c r="A9" s="8" t="s">
        <v>412</v>
      </c>
      <c r="B9" s="38">
        <v>101810468</v>
      </c>
      <c r="C9" s="38">
        <v>112974018</v>
      </c>
      <c r="D9" s="38">
        <v>124903414</v>
      </c>
      <c r="E9" s="38"/>
      <c r="F9" s="38">
        <v>20681027</v>
      </c>
      <c r="G9" s="38">
        <v>23210943</v>
      </c>
      <c r="H9" s="38">
        <v>25114257</v>
      </c>
      <c r="I9" s="38"/>
      <c r="J9" s="38">
        <f t="shared" si="0"/>
        <v>122491495</v>
      </c>
      <c r="K9" s="38">
        <f t="shared" si="0"/>
        <v>136184961</v>
      </c>
      <c r="L9" s="38">
        <f t="shared" si="0"/>
        <v>150017671</v>
      </c>
      <c r="N9" s="216"/>
      <c r="O9" s="216"/>
      <c r="P9" s="216"/>
      <c r="Q9" s="216"/>
    </row>
    <row r="10" spans="1:17">
      <c r="A10" s="8" t="s">
        <v>413</v>
      </c>
      <c r="B10" s="38">
        <v>103805940</v>
      </c>
      <c r="C10" s="38">
        <v>115926311</v>
      </c>
      <c r="D10" s="38">
        <v>129404724</v>
      </c>
      <c r="E10" s="38"/>
      <c r="F10" s="38">
        <v>21089756</v>
      </c>
      <c r="G10" s="38">
        <v>23805587</v>
      </c>
      <c r="H10" s="38">
        <v>26034503</v>
      </c>
      <c r="I10" s="38"/>
      <c r="J10" s="38">
        <f t="shared" si="0"/>
        <v>124895696</v>
      </c>
      <c r="K10" s="38">
        <f t="shared" si="0"/>
        <v>139731898</v>
      </c>
      <c r="L10" s="38">
        <f t="shared" si="0"/>
        <v>155439227</v>
      </c>
      <c r="O10" s="216"/>
      <c r="P10" s="216"/>
    </row>
    <row r="11" spans="1:17">
      <c r="A11" s="8" t="s">
        <v>414</v>
      </c>
      <c r="B11" s="38">
        <v>132835039</v>
      </c>
      <c r="C11" s="38">
        <v>150576254</v>
      </c>
      <c r="D11" s="38">
        <v>165668406</v>
      </c>
      <c r="E11" s="38"/>
      <c r="F11" s="38">
        <v>26965786</v>
      </c>
      <c r="G11" s="38">
        <v>30954025</v>
      </c>
      <c r="H11" s="38">
        <v>33286461</v>
      </c>
      <c r="I11" s="38"/>
      <c r="J11" s="38">
        <f t="shared" si="0"/>
        <v>159800825</v>
      </c>
      <c r="K11" s="38">
        <f t="shared" si="0"/>
        <v>181530279</v>
      </c>
      <c r="L11" s="38">
        <f t="shared" si="0"/>
        <v>198954867</v>
      </c>
    </row>
    <row r="12" spans="1:17" ht="15.75" thickBot="1">
      <c r="A12" s="8" t="s">
        <v>415</v>
      </c>
      <c r="B12" s="38">
        <v>134729423</v>
      </c>
      <c r="C12" s="38">
        <v>152418472</v>
      </c>
      <c r="D12" s="38"/>
      <c r="E12" s="38"/>
      <c r="F12" s="38">
        <v>27353442</v>
      </c>
      <c r="G12" s="38">
        <v>31323277</v>
      </c>
      <c r="H12" s="38"/>
      <c r="I12" s="38"/>
      <c r="J12" s="38">
        <f t="shared" si="0"/>
        <v>162082865</v>
      </c>
      <c r="K12" s="38">
        <f t="shared" si="0"/>
        <v>183741749</v>
      </c>
      <c r="L12" s="38">
        <f t="shared" si="0"/>
        <v>0</v>
      </c>
    </row>
    <row r="13" spans="1:17">
      <c r="A13" s="8" t="s">
        <v>416</v>
      </c>
      <c r="B13" s="38">
        <v>167283488</v>
      </c>
      <c r="C13" s="38">
        <v>190287729</v>
      </c>
      <c r="D13" s="38"/>
      <c r="E13" s="40" t="s">
        <v>21</v>
      </c>
      <c r="F13" s="38">
        <v>33998418</v>
      </c>
      <c r="G13" s="38">
        <v>39300433</v>
      </c>
      <c r="H13" s="38"/>
      <c r="I13" s="40" t="s">
        <v>21</v>
      </c>
      <c r="J13" s="38">
        <f t="shared" si="0"/>
        <v>201281906</v>
      </c>
      <c r="K13" s="38">
        <f t="shared" si="0"/>
        <v>229588162</v>
      </c>
      <c r="L13" s="38">
        <f t="shared" si="0"/>
        <v>0</v>
      </c>
      <c r="M13" s="41"/>
      <c r="N13" s="185"/>
    </row>
    <row r="14" spans="1:17">
      <c r="A14" s="42" t="s">
        <v>417</v>
      </c>
      <c r="B14" s="38">
        <v>168892423</v>
      </c>
      <c r="C14" s="38">
        <v>195955447</v>
      </c>
      <c r="D14" s="38"/>
      <c r="E14" s="43">
        <f>D14*1000/$N$15</f>
        <v>0</v>
      </c>
      <c r="F14" s="38">
        <v>34321141</v>
      </c>
      <c r="G14" s="38">
        <v>40450518</v>
      </c>
      <c r="H14" s="38"/>
      <c r="I14" s="43">
        <f>H14*1000/$N$15</f>
        <v>0</v>
      </c>
      <c r="J14" s="38">
        <f t="shared" si="0"/>
        <v>203213564</v>
      </c>
      <c r="K14" s="38">
        <f t="shared" si="0"/>
        <v>236405965</v>
      </c>
      <c r="L14" s="38">
        <f>D14+H14</f>
        <v>0</v>
      </c>
      <c r="N14" s="186" t="s">
        <v>439</v>
      </c>
    </row>
    <row r="15" spans="1:17">
      <c r="A15" s="52" t="s">
        <v>428</v>
      </c>
      <c r="B15" s="50"/>
      <c r="C15" s="183"/>
      <c r="D15" s="223">
        <v>188300000</v>
      </c>
      <c r="E15" s="53">
        <f>D15*1000/$N$15</f>
        <v>34707.950019077391</v>
      </c>
      <c r="F15" s="50"/>
      <c r="G15" s="183"/>
      <c r="H15" s="224">
        <v>38600000</v>
      </c>
      <c r="I15" s="53">
        <f>H15*1000/$N$15</f>
        <v>7114.8532699755033</v>
      </c>
      <c r="J15" s="50"/>
      <c r="K15" s="50"/>
      <c r="L15" s="54">
        <f>D15+H15</f>
        <v>226900000</v>
      </c>
      <c r="M15" s="44"/>
      <c r="N15" s="187">
        <f>5425270</f>
        <v>5425270</v>
      </c>
    </row>
    <row r="16" spans="1:17">
      <c r="A16" s="52" t="s">
        <v>434</v>
      </c>
      <c r="B16" s="50"/>
      <c r="C16" s="50"/>
      <c r="D16" s="225">
        <f>D15+3459900</f>
        <v>191759900</v>
      </c>
      <c r="E16" s="53">
        <f>D16*1000/$N$15</f>
        <v>35345.687864382788</v>
      </c>
      <c r="F16" s="50"/>
      <c r="G16" s="50"/>
      <c r="H16" s="226">
        <f>H15+150000-8940</f>
        <v>38741060</v>
      </c>
      <c r="I16" s="53">
        <f>H16*1000/$N$15</f>
        <v>7140.8538192569222</v>
      </c>
      <c r="J16" s="50"/>
      <c r="K16" s="50"/>
      <c r="L16" s="54">
        <f>D16+H16</f>
        <v>230500960</v>
      </c>
      <c r="M16" s="44"/>
      <c r="N16" s="187"/>
    </row>
    <row r="17" spans="1:19">
      <c r="A17" s="8" t="s">
        <v>431</v>
      </c>
      <c r="B17" s="8"/>
      <c r="C17" s="55"/>
      <c r="D17" s="50">
        <v>209200000</v>
      </c>
      <c r="E17" s="53">
        <f>D17*1000/$N$15</f>
        <v>38560.292851784332</v>
      </c>
      <c r="F17" s="8"/>
      <c r="G17" s="55"/>
      <c r="H17" s="50">
        <v>42300000</v>
      </c>
      <c r="I17" s="53">
        <f>H17*1000/$N$15</f>
        <v>7796.8469772011349</v>
      </c>
      <c r="J17" s="56"/>
      <c r="K17" s="55"/>
      <c r="L17" s="50">
        <f>D17+H17</f>
        <v>251500000</v>
      </c>
      <c r="M17" s="45"/>
      <c r="N17" s="197">
        <f>(L17-L16)/L16</f>
        <v>9.1101746387520471E-2</v>
      </c>
    </row>
    <row r="18" spans="1:19" ht="15.75" thickBot="1">
      <c r="A18" s="52" t="s">
        <v>432</v>
      </c>
      <c r="B18" s="57"/>
      <c r="C18" s="55"/>
      <c r="D18" s="227">
        <v>211180000</v>
      </c>
      <c r="E18" s="228">
        <f>D18*1000/$N$15</f>
        <v>38925.251646461838</v>
      </c>
      <c r="F18" s="57"/>
      <c r="G18" s="55"/>
      <c r="H18" s="50">
        <v>42720000</v>
      </c>
      <c r="I18" s="228">
        <f>H18*1000/$N$15</f>
        <v>7874.2624791024227</v>
      </c>
      <c r="J18" s="56"/>
      <c r="K18" s="55"/>
      <c r="L18" s="50">
        <f>D18+H18</f>
        <v>253900000</v>
      </c>
      <c r="M18" s="45"/>
      <c r="N18" s="44"/>
    </row>
    <row r="19" spans="1:19">
      <c r="A19" s="188"/>
      <c r="B19" s="44"/>
      <c r="C19" s="189"/>
      <c r="D19" s="190"/>
      <c r="E19" s="191"/>
      <c r="F19" s="44"/>
      <c r="G19" s="189"/>
      <c r="H19" s="190"/>
      <c r="I19" s="191"/>
      <c r="J19" s="44"/>
      <c r="K19" s="189"/>
      <c r="L19" s="192"/>
      <c r="M19" s="45"/>
      <c r="N19" s="44"/>
      <c r="O19" s="196"/>
      <c r="P19" s="196"/>
    </row>
    <row r="20" spans="1:19">
      <c r="A20" s="210"/>
      <c r="B20" s="210"/>
      <c r="C20" s="210"/>
      <c r="D20" s="210"/>
      <c r="E20" s="191"/>
      <c r="F20" s="215"/>
      <c r="G20" s="189"/>
      <c r="H20" s="193"/>
      <c r="I20" s="191"/>
      <c r="J20" s="44"/>
      <c r="K20" s="189"/>
      <c r="L20" s="192"/>
      <c r="M20" s="194"/>
      <c r="N20" s="44"/>
      <c r="O20" s="196"/>
    </row>
    <row r="21" spans="1:19">
      <c r="A21" s="211"/>
      <c r="B21" s="212"/>
      <c r="C21" s="213"/>
      <c r="D21" s="214"/>
      <c r="E21" s="191"/>
      <c r="F21" s="44"/>
      <c r="G21" s="189"/>
      <c r="H21" s="193"/>
      <c r="I21" s="191"/>
      <c r="J21" s="44"/>
      <c r="K21" s="189"/>
      <c r="L21" s="192"/>
      <c r="M21" s="45"/>
      <c r="N21" s="44"/>
    </row>
    <row r="22" spans="1:19">
      <c r="A22" s="46" t="s">
        <v>418</v>
      </c>
      <c r="B22" s="264" t="s">
        <v>404</v>
      </c>
      <c r="C22" s="264"/>
      <c r="D22" s="264"/>
      <c r="E22" s="47"/>
      <c r="F22" s="264" t="s">
        <v>405</v>
      </c>
      <c r="G22" s="264"/>
      <c r="H22" s="264"/>
      <c r="I22" s="47"/>
      <c r="J22" s="264" t="s">
        <v>406</v>
      </c>
      <c r="K22" s="264"/>
      <c r="L22" s="264"/>
    </row>
    <row r="23" spans="1:19">
      <c r="A23" s="48" t="s">
        <v>419</v>
      </c>
      <c r="B23" s="182">
        <f>B2</f>
        <v>2020</v>
      </c>
      <c r="C23" s="182">
        <f t="shared" ref="C23:L23" si="1">C2</f>
        <v>2021</v>
      </c>
      <c r="D23" s="182">
        <f>D2</f>
        <v>2022</v>
      </c>
      <c r="E23" s="182"/>
      <c r="F23" s="182">
        <f t="shared" si="1"/>
        <v>2020</v>
      </c>
      <c r="G23" s="182">
        <f t="shared" si="1"/>
        <v>2021</v>
      </c>
      <c r="H23" s="182">
        <f t="shared" si="1"/>
        <v>2022</v>
      </c>
      <c r="I23" s="182"/>
      <c r="J23" s="182">
        <f t="shared" si="1"/>
        <v>2020</v>
      </c>
      <c r="K23" s="182">
        <f t="shared" si="1"/>
        <v>2021</v>
      </c>
      <c r="L23" s="182">
        <f t="shared" si="1"/>
        <v>2022</v>
      </c>
      <c r="O23" s="229"/>
      <c r="Q23" s="56"/>
      <c r="R23" s="56"/>
      <c r="S23" s="56"/>
    </row>
    <row r="24" spans="1:19">
      <c r="A24" s="8" t="s">
        <v>392</v>
      </c>
      <c r="B24" s="49">
        <v>4.9103484239644897E-2</v>
      </c>
      <c r="C24" s="49">
        <f>(C3-B3)/B3</f>
        <v>6.6961061728874824E-3</v>
      </c>
      <c r="D24" s="49">
        <f>(D3-C3)/C3</f>
        <v>0.19071798478692495</v>
      </c>
      <c r="E24" s="8"/>
      <c r="F24" s="49">
        <v>4.1320075431998185E-2</v>
      </c>
      <c r="G24" s="49">
        <f>(G3-F3)/F3</f>
        <v>-1.7725790945053971E-2</v>
      </c>
      <c r="H24" s="49">
        <f>(H3-G3)/G3</f>
        <v>0.21789441089515518</v>
      </c>
      <c r="I24" s="8"/>
      <c r="J24" s="49">
        <v>4.7748577618323636E-2</v>
      </c>
      <c r="K24" s="49">
        <f>(K3-J3)/J3</f>
        <v>2.501415858374842E-3</v>
      </c>
      <c r="L24" s="49">
        <f>(L3-K3)/K3</f>
        <v>0.19529161023657679</v>
      </c>
      <c r="N24" s="195"/>
      <c r="O24" s="229"/>
      <c r="Q24" s="230"/>
      <c r="R24" s="41"/>
      <c r="S24" s="196"/>
    </row>
    <row r="25" spans="1:19">
      <c r="A25" s="8" t="s">
        <v>407</v>
      </c>
      <c r="B25" s="49">
        <v>4.5865236941296537E-2</v>
      </c>
      <c r="C25" s="49">
        <f t="shared" ref="C25:C35" si="2">(C4-B4)/B4</f>
        <v>1.0327737969847123E-2</v>
      </c>
      <c r="D25" s="49">
        <f t="shared" ref="D25:D30" si="3">(D4-C4)/C4</f>
        <v>0.18706135092763768</v>
      </c>
      <c r="E25" s="8"/>
      <c r="F25" s="49">
        <v>3.8524943327311094E-2</v>
      </c>
      <c r="G25" s="49">
        <f t="shared" ref="G25:G35" si="4">(G4-F4)/F4</f>
        <v>-1.3458364191117674E-2</v>
      </c>
      <c r="H25" s="49">
        <f t="shared" ref="H25:H30" si="5">(H4-G4)/G4</f>
        <v>0.21441677471374504</v>
      </c>
      <c r="I25" s="8"/>
      <c r="J25" s="49">
        <v>4.4592352899124013E-2</v>
      </c>
      <c r="K25" s="49">
        <f t="shared" ref="K25:K35" si="6">(K4-J4)/J4</f>
        <v>6.2553963148707925E-3</v>
      </c>
      <c r="L25" s="49">
        <f t="shared" ref="L25:L29" si="7">(L4-K4)/K4</f>
        <v>0.1916530304678177</v>
      </c>
      <c r="N25" s="195"/>
      <c r="O25" s="229"/>
      <c r="Q25" s="230"/>
      <c r="R25" s="41"/>
      <c r="S25" s="196"/>
    </row>
    <row r="26" spans="1:19">
      <c r="A26" s="8" t="s">
        <v>408</v>
      </c>
      <c r="B26" s="49">
        <v>3.9248145295024808E-2</v>
      </c>
      <c r="C26" s="49">
        <f t="shared" si="2"/>
        <v>8.0149806077892169E-2</v>
      </c>
      <c r="D26" s="49">
        <f t="shared" si="3"/>
        <v>8.88802359492845E-2</v>
      </c>
      <c r="E26" s="8"/>
      <c r="F26" s="49">
        <v>3.3206145517100619E-2</v>
      </c>
      <c r="G26" s="49">
        <f t="shared" si="4"/>
        <v>6.759514606973048E-2</v>
      </c>
      <c r="H26" s="49">
        <f t="shared" si="5"/>
        <v>7.772182725496124E-2</v>
      </c>
      <c r="I26" s="8"/>
      <c r="J26" s="49">
        <v>3.8202237664901717E-2</v>
      </c>
      <c r="K26" s="49">
        <f t="shared" si="6"/>
        <v>7.7996338866638815E-2</v>
      </c>
      <c r="L26" s="49">
        <f t="shared" si="7"/>
        <v>8.6984731203032878E-2</v>
      </c>
      <c r="N26" s="195"/>
      <c r="O26" s="229"/>
      <c r="Q26" s="230"/>
      <c r="R26" s="230"/>
      <c r="S26" s="196"/>
    </row>
    <row r="27" spans="1:19">
      <c r="A27" s="8" t="s">
        <v>409</v>
      </c>
      <c r="B27" s="49">
        <v>4.6107293275969206E-2</v>
      </c>
      <c r="C27" s="49">
        <f t="shared" si="2"/>
        <v>8.4302728586373638E-2</v>
      </c>
      <c r="D27" s="49">
        <f t="shared" si="3"/>
        <v>9.3784666680478412E-2</v>
      </c>
      <c r="E27" s="8"/>
      <c r="F27" s="49">
        <v>4.012973357675334E-2</v>
      </c>
      <c r="G27" s="49">
        <f t="shared" si="4"/>
        <v>7.1834367502448093E-2</v>
      </c>
      <c r="H27" s="49">
        <f t="shared" si="5"/>
        <v>8.3334625997186745E-2</v>
      </c>
      <c r="I27" s="8"/>
      <c r="J27" s="49">
        <v>4.507412779319607E-2</v>
      </c>
      <c r="K27" s="49">
        <f t="shared" si="6"/>
        <v>8.2167111684589844E-2</v>
      </c>
      <c r="L27" s="49">
        <f t="shared" si="7"/>
        <v>9.201184396934145E-2</v>
      </c>
      <c r="N27" s="195"/>
      <c r="Q27" s="230"/>
    </row>
    <row r="28" spans="1:19">
      <c r="A28" s="8" t="s">
        <v>410</v>
      </c>
      <c r="B28" s="49">
        <v>3.9351978070671333E-2</v>
      </c>
      <c r="C28" s="49">
        <f t="shared" si="2"/>
        <v>0.10262940860256554</v>
      </c>
      <c r="D28" s="49">
        <f t="shared" si="3"/>
        <v>0.12414225621717354</v>
      </c>
      <c r="E28" s="8"/>
      <c r="F28" s="49">
        <v>3.339628059778383E-2</v>
      </c>
      <c r="G28" s="49">
        <f t="shared" si="4"/>
        <v>0.11231838616456015</v>
      </c>
      <c r="H28" s="49">
        <f t="shared" si="5"/>
        <v>0.10399978749305865</v>
      </c>
      <c r="I28" s="8"/>
      <c r="J28" s="49">
        <v>3.8322574485050213E-2</v>
      </c>
      <c r="K28" s="49">
        <f t="shared" si="6"/>
        <v>0.10426663264273323</v>
      </c>
      <c r="L28" s="49">
        <f t="shared" si="7"/>
        <v>0.12071380458122613</v>
      </c>
      <c r="N28" s="195"/>
      <c r="Q28" s="230"/>
    </row>
    <row r="29" spans="1:19">
      <c r="A29" s="8" t="s">
        <v>411</v>
      </c>
      <c r="B29" s="49">
        <v>3.7824573782937063E-2</v>
      </c>
      <c r="C29" s="49">
        <f t="shared" si="2"/>
        <v>0.1230328893920848</v>
      </c>
      <c r="D29" s="49">
        <f t="shared" si="3"/>
        <v>0.13394565487367316</v>
      </c>
      <c r="E29" s="8"/>
      <c r="F29" s="49">
        <v>3.1675999172740228E-2</v>
      </c>
      <c r="G29" s="49">
        <f t="shared" si="4"/>
        <v>0.13244872861006549</v>
      </c>
      <c r="H29" s="49">
        <f t="shared" si="5"/>
        <v>0.11344475619176839</v>
      </c>
      <c r="I29" s="8"/>
      <c r="J29" s="49">
        <v>3.6761625119360992E-2</v>
      </c>
      <c r="K29" s="49">
        <f t="shared" si="6"/>
        <v>0.12462411848746795</v>
      </c>
      <c r="L29" s="49">
        <f t="shared" si="7"/>
        <v>0.13045700221438322</v>
      </c>
      <c r="N29" s="195"/>
    </row>
    <row r="30" spans="1:19">
      <c r="A30" s="8" t="s">
        <v>412</v>
      </c>
      <c r="B30" s="49">
        <v>4.0255859949535996E-2</v>
      </c>
      <c r="C30" s="49">
        <f t="shared" si="2"/>
        <v>0.10965031611484194</v>
      </c>
      <c r="D30" s="49">
        <f t="shared" si="3"/>
        <v>0.10559415528621811</v>
      </c>
      <c r="E30" s="8"/>
      <c r="F30" s="49">
        <v>3.4325777095012035E-2</v>
      </c>
      <c r="G30" s="49">
        <f t="shared" si="4"/>
        <v>0.12233028852967505</v>
      </c>
      <c r="H30" s="49">
        <f t="shared" si="5"/>
        <v>8.2000718368055961E-2</v>
      </c>
      <c r="I30" s="8"/>
      <c r="J30" s="49">
        <v>3.9230438036182237E-2</v>
      </c>
      <c r="K30" s="49">
        <f t="shared" si="6"/>
        <v>0.11179115741872528</v>
      </c>
      <c r="L30" s="49">
        <f>(L9-K9)/K9</f>
        <v>0.10157296296468447</v>
      </c>
      <c r="N30" s="195"/>
    </row>
    <row r="31" spans="1:19">
      <c r="A31" s="8" t="s">
        <v>413</v>
      </c>
      <c r="B31" s="49">
        <v>3.2705689682058718E-2</v>
      </c>
      <c r="C31" s="49">
        <f t="shared" si="2"/>
        <v>0.11675989832566422</v>
      </c>
      <c r="D31" s="49">
        <f>(D10-C10)/C10</f>
        <v>0.11626707417611175</v>
      </c>
      <c r="E31" s="8"/>
      <c r="F31" s="49">
        <v>2.679858750973331E-2</v>
      </c>
      <c r="G31" s="49">
        <f t="shared" si="4"/>
        <v>0.12877488957197988</v>
      </c>
      <c r="H31" s="49">
        <f>(H10-G10)/G10</f>
        <v>9.3629953338264668E-2</v>
      </c>
      <c r="I31" s="8"/>
      <c r="J31" s="49">
        <v>3.1684219769647567E-2</v>
      </c>
      <c r="K31" s="49">
        <f t="shared" si="6"/>
        <v>0.11878873712349543</v>
      </c>
      <c r="L31" s="49">
        <f>(L10-K10)/K10</f>
        <v>0.11241047480797835</v>
      </c>
      <c r="N31" s="195"/>
    </row>
    <row r="32" spans="1:19">
      <c r="A32" s="8" t="s">
        <v>414</v>
      </c>
      <c r="B32" s="49">
        <v>3.8289238094520478E-2</v>
      </c>
      <c r="C32" s="49">
        <f t="shared" si="2"/>
        <v>0.13355824738380964</v>
      </c>
      <c r="D32" s="49">
        <f>(D11-C11)/C11</f>
        <v>0.10022929644670268</v>
      </c>
      <c r="E32" s="8"/>
      <c r="F32" s="49">
        <v>3.239649424523465E-2</v>
      </c>
      <c r="G32" s="49">
        <f t="shared" si="4"/>
        <v>0.1478999722092284</v>
      </c>
      <c r="H32" s="49">
        <f>(H11-G11)/G11</f>
        <v>7.5351622284985556E-2</v>
      </c>
      <c r="I32" s="8"/>
      <c r="J32" s="49">
        <v>3.7270239601218141E-2</v>
      </c>
      <c r="K32" s="49">
        <f t="shared" si="6"/>
        <v>0.13597835931072322</v>
      </c>
      <c r="L32" s="49">
        <f>(L11-K11)/K11</f>
        <v>9.5987226461542535E-2</v>
      </c>
      <c r="N32" s="195"/>
    </row>
    <row r="33" spans="1:18">
      <c r="A33" s="8" t="s">
        <v>415</v>
      </c>
      <c r="B33" s="49">
        <v>4.5742049579744731E-2</v>
      </c>
      <c r="C33" s="49">
        <f t="shared" si="2"/>
        <v>0.13129314002925702</v>
      </c>
      <c r="D33" s="49"/>
      <c r="E33" s="8"/>
      <c r="F33" s="49">
        <v>3.9742970451783502E-2</v>
      </c>
      <c r="G33" s="49">
        <f t="shared" si="4"/>
        <v>0.14513109538463204</v>
      </c>
      <c r="H33" s="49"/>
      <c r="I33" s="8"/>
      <c r="J33" s="49">
        <v>4.4704568292644256E-2</v>
      </c>
      <c r="K33" s="49">
        <f t="shared" si="6"/>
        <v>0.133628462206662</v>
      </c>
      <c r="L33" s="49"/>
      <c r="N33" s="195"/>
    </row>
    <row r="34" spans="1:18">
      <c r="A34" s="8" t="s">
        <v>416</v>
      </c>
      <c r="B34" s="49">
        <v>3.8921751244789651E-2</v>
      </c>
      <c r="C34" s="49">
        <f t="shared" si="2"/>
        <v>0.13751650730764295</v>
      </c>
      <c r="D34" s="49"/>
      <c r="E34" s="50"/>
      <c r="F34" s="51">
        <v>3.5032410505661492E-2</v>
      </c>
      <c r="G34" s="49">
        <f t="shared" si="4"/>
        <v>0.15594887385642472</v>
      </c>
      <c r="H34" s="49"/>
      <c r="I34" s="50"/>
      <c r="J34" s="51">
        <v>3.8255834704755347E-2</v>
      </c>
      <c r="K34" s="49">
        <f t="shared" si="6"/>
        <v>0.14062990838331985</v>
      </c>
      <c r="L34" s="49"/>
      <c r="N34" s="195"/>
    </row>
    <row r="35" spans="1:18">
      <c r="A35" s="50" t="s">
        <v>417</v>
      </c>
      <c r="B35" s="51">
        <v>3.800896552084413E-2</v>
      </c>
      <c r="C35" s="51">
        <f t="shared" si="2"/>
        <v>0.160238236383168</v>
      </c>
      <c r="D35" s="49"/>
      <c r="E35" s="50"/>
      <c r="F35" s="51">
        <v>3.4093783432044202E-2</v>
      </c>
      <c r="G35" s="51">
        <f t="shared" si="4"/>
        <v>0.17858896357787174</v>
      </c>
      <c r="H35" s="49"/>
      <c r="I35" s="50"/>
      <c r="J35" s="51">
        <v>3.73386432072043E-2</v>
      </c>
      <c r="K35" s="51">
        <f t="shared" si="6"/>
        <v>0.1633375270166513</v>
      </c>
      <c r="L35" s="49"/>
      <c r="N35" s="195"/>
    </row>
    <row r="36" spans="1:18">
      <c r="A36" s="179" t="str">
        <f>A15</f>
        <v>Anslag NB2022</v>
      </c>
      <c r="B36" s="180"/>
      <c r="C36" s="180"/>
      <c r="D36" s="181">
        <f>(D15-C$14)/C$14</f>
        <v>-3.9067283493272834E-2</v>
      </c>
      <c r="E36" s="180"/>
      <c r="F36" s="180"/>
      <c r="G36" s="180"/>
      <c r="H36" s="181">
        <f>(H15-G$14)/G$14</f>
        <v>-4.5747695987477834E-2</v>
      </c>
      <c r="I36" s="180"/>
      <c r="J36" s="180"/>
      <c r="K36" s="180"/>
      <c r="L36" s="181">
        <f>(L15-K$14)/K$14</f>
        <v>-4.0210343254240645E-2</v>
      </c>
      <c r="O36" s="41"/>
      <c r="P36" s="196"/>
      <c r="Q36" s="196"/>
      <c r="R36" s="196"/>
    </row>
    <row r="37" spans="1:18">
      <c r="A37" s="52" t="s">
        <v>434</v>
      </c>
      <c r="B37" s="217"/>
      <c r="C37" s="217"/>
      <c r="D37" s="51">
        <f>(D16-C14)/C14</f>
        <v>-2.141071893755523E-2</v>
      </c>
      <c r="E37" s="217"/>
      <c r="F37" s="217"/>
      <c r="G37" s="217"/>
      <c r="H37" s="51">
        <f>(H16-G14)/G14</f>
        <v>-4.226047241224451E-2</v>
      </c>
      <c r="I37" s="217"/>
      <c r="J37" s="217"/>
      <c r="K37" s="217"/>
      <c r="L37" s="51">
        <f>(L16-K$14)/K$14</f>
        <v>-2.4978240291018038E-2</v>
      </c>
      <c r="O37" s="41"/>
      <c r="P37" s="196"/>
      <c r="Q37" s="196"/>
      <c r="R37" s="196"/>
    </row>
    <row r="38" spans="1:18">
      <c r="A38" s="8" t="str">
        <f>A17</f>
        <v>Anslag RNB2022</v>
      </c>
      <c r="D38" s="51">
        <f>(D17-C14)/C14</f>
        <v>6.7589613877893376E-2</v>
      </c>
      <c r="H38" s="51">
        <f>(H17-G14)/G14</f>
        <v>4.5722084448955633E-2</v>
      </c>
      <c r="L38" s="49">
        <f>(L17-K$14)/K$14</f>
        <v>6.3847944784303556E-2</v>
      </c>
      <c r="O38" s="41"/>
      <c r="P38" s="196"/>
      <c r="Q38" s="196"/>
      <c r="R38" s="196"/>
    </row>
    <row r="39" spans="1:18">
      <c r="A39" s="8" t="str">
        <f>A18</f>
        <v>Anslag NB2023</v>
      </c>
      <c r="D39" s="51">
        <f>(D18-C14)/C14</f>
        <v>7.7693951523582813E-2</v>
      </c>
      <c r="H39" s="51">
        <f>(H18-G14)/G14</f>
        <v>5.6105140606604841E-2</v>
      </c>
      <c r="L39" s="49">
        <f>(L18-K$14)/K$14</f>
        <v>7.3999972885624946E-2</v>
      </c>
    </row>
    <row r="40" spans="1:18">
      <c r="A40" s="188"/>
      <c r="D40" s="197"/>
      <c r="G40" s="198"/>
      <c r="H40" s="197"/>
      <c r="L40" s="197"/>
    </row>
    <row r="41" spans="1:18">
      <c r="A41" s="193"/>
      <c r="B41" s="199"/>
      <c r="C41" s="199"/>
      <c r="D41" s="200"/>
      <c r="E41" s="199"/>
      <c r="F41" s="199"/>
      <c r="G41" s="199"/>
      <c r="H41" s="200"/>
      <c r="I41" s="199"/>
      <c r="J41" s="199"/>
      <c r="K41" s="199"/>
      <c r="L41" s="200"/>
    </row>
    <row r="42" spans="1:18">
      <c r="A42" s="8" t="s">
        <v>420</v>
      </c>
      <c r="B42" s="263" t="s">
        <v>404</v>
      </c>
      <c r="C42" s="263"/>
      <c r="D42" s="263"/>
      <c r="E42" s="263"/>
      <c r="F42" s="263" t="s">
        <v>405</v>
      </c>
      <c r="G42" s="263"/>
      <c r="H42" s="263"/>
      <c r="I42" s="263"/>
      <c r="J42" s="263" t="s">
        <v>406</v>
      </c>
      <c r="K42" s="263"/>
      <c r="L42" s="263"/>
      <c r="M42" s="263"/>
    </row>
    <row r="43" spans="1:18">
      <c r="A43" s="219"/>
      <c r="B43" s="182">
        <f>B23</f>
        <v>2020</v>
      </c>
      <c r="C43" s="182">
        <f>C23</f>
        <v>2021</v>
      </c>
      <c r="D43" s="182">
        <f>D23</f>
        <v>2022</v>
      </c>
      <c r="E43" s="201" t="s">
        <v>433</v>
      </c>
      <c r="F43" s="182">
        <f>F23</f>
        <v>2020</v>
      </c>
      <c r="G43" s="182">
        <f>G23</f>
        <v>2021</v>
      </c>
      <c r="H43" s="182">
        <f>H23</f>
        <v>2022</v>
      </c>
      <c r="I43" s="201" t="str">
        <f>E43</f>
        <v>endring 21-22</v>
      </c>
      <c r="J43" s="182">
        <f>J23</f>
        <v>2020</v>
      </c>
      <c r="K43" s="182">
        <f>K23</f>
        <v>2021</v>
      </c>
      <c r="L43" s="182">
        <f>L23</f>
        <v>2022</v>
      </c>
      <c r="M43" s="201" t="str">
        <f>I43</f>
        <v>endring 21-22</v>
      </c>
    </row>
    <row r="44" spans="1:18">
      <c r="A44" s="202" t="str">
        <f>A3</f>
        <v>Januar</v>
      </c>
      <c r="B44" s="202">
        <f>B3</f>
        <v>20895278</v>
      </c>
      <c r="C44" s="202">
        <f>C3</f>
        <v>21035195</v>
      </c>
      <c r="D44" s="202">
        <f>D3</f>
        <v>25046985</v>
      </c>
      <c r="E44" s="203">
        <f t="shared" ref="E44:E50" si="8">(D44-C44)/C44</f>
        <v>0.19071798478692495</v>
      </c>
      <c r="F44" s="202">
        <f>F3</f>
        <v>4333234</v>
      </c>
      <c r="G44" s="202">
        <f>G3</f>
        <v>4256424</v>
      </c>
      <c r="H44" s="202">
        <f>H3</f>
        <v>5183875</v>
      </c>
      <c r="I44" s="203">
        <f>(H44-G44)/G44</f>
        <v>0.21789441089515518</v>
      </c>
      <c r="J44" s="202">
        <f t="shared" ref="J44:L56" si="9">B44+F44</f>
        <v>25228512</v>
      </c>
      <c r="K44" s="202">
        <f t="shared" si="9"/>
        <v>25291619</v>
      </c>
      <c r="L44" s="202">
        <f t="shared" si="9"/>
        <v>30230860</v>
      </c>
      <c r="M44" s="203">
        <f t="shared" ref="M44" si="10">(L44-K44)/K44</f>
        <v>0.19529161023657679</v>
      </c>
      <c r="O44" s="196"/>
    </row>
    <row r="45" spans="1:18">
      <c r="A45" s="202" t="str">
        <f t="shared" ref="A45:A55" si="11">A4</f>
        <v>Februar</v>
      </c>
      <c r="B45" s="202">
        <f>B4-B3</f>
        <v>1074102</v>
      </c>
      <c r="C45" s="202">
        <f>C4-C3</f>
        <v>1161079</v>
      </c>
      <c r="D45" s="202">
        <f>D4-D3</f>
        <v>1301354</v>
      </c>
      <c r="E45" s="203">
        <f t="shared" si="8"/>
        <v>0.12081434596612289</v>
      </c>
      <c r="F45" s="202">
        <f>F4-F3</f>
        <v>205059</v>
      </c>
      <c r="G45" s="202">
        <f>G4-G3</f>
        <v>220791</v>
      </c>
      <c r="H45" s="202">
        <f>H4-H3</f>
        <v>253330</v>
      </c>
      <c r="I45" s="203">
        <f t="shared" ref="I45:I50" si="12">(H45-G45)/G45</f>
        <v>0.1473746665398499</v>
      </c>
      <c r="J45" s="202">
        <f t="shared" si="9"/>
        <v>1279161</v>
      </c>
      <c r="K45" s="202">
        <f t="shared" si="9"/>
        <v>1381870</v>
      </c>
      <c r="L45" s="202">
        <f>D45+H45</f>
        <v>1554684</v>
      </c>
      <c r="M45" s="203">
        <f t="shared" ref="M45:M50" si="13">(L45-K45)/K45</f>
        <v>0.12505807348013923</v>
      </c>
      <c r="O45" s="196"/>
    </row>
    <row r="46" spans="1:18">
      <c r="A46" s="202" t="str">
        <f t="shared" si="11"/>
        <v>Mars</v>
      </c>
      <c r="B46" s="202">
        <f t="shared" ref="B46:C55" si="14">B5-B4</f>
        <v>27546635</v>
      </c>
      <c r="C46" s="202">
        <f t="shared" si="14"/>
        <v>31288440</v>
      </c>
      <c r="D46" s="202">
        <f t="shared" ref="D46:D52" si="15">D5-D4</f>
        <v>31890109</v>
      </c>
      <c r="E46" s="203">
        <f t="shared" si="8"/>
        <v>1.9229753864366522E-2</v>
      </c>
      <c r="F46" s="202">
        <f t="shared" ref="F46:G55" si="16">F5-F4</f>
        <v>5713523</v>
      </c>
      <c r="G46" s="202">
        <f t="shared" si="16"/>
        <v>6467574</v>
      </c>
      <c r="H46" s="202">
        <f>H5-H4</f>
        <v>6358233</v>
      </c>
      <c r="I46" s="203">
        <f t="shared" si="12"/>
        <v>-1.6906029988988144E-2</v>
      </c>
      <c r="J46" s="202">
        <f t="shared" si="9"/>
        <v>33260158</v>
      </c>
      <c r="K46" s="202">
        <f t="shared" si="9"/>
        <v>37756014</v>
      </c>
      <c r="L46" s="202">
        <f t="shared" si="9"/>
        <v>38248342</v>
      </c>
      <c r="M46" s="203">
        <f t="shared" si="13"/>
        <v>1.3039723949673289E-2</v>
      </c>
      <c r="O46" s="196"/>
    </row>
    <row r="47" spans="1:18">
      <c r="A47" s="202" t="str">
        <f t="shared" si="11"/>
        <v>April</v>
      </c>
      <c r="B47" s="202">
        <f t="shared" si="14"/>
        <v>1409549</v>
      </c>
      <c r="C47" s="202">
        <f t="shared" si="14"/>
        <v>1734014</v>
      </c>
      <c r="D47" s="202">
        <f t="shared" si="15"/>
        <v>2158950</v>
      </c>
      <c r="E47" s="203">
        <f t="shared" si="8"/>
        <v>0.24505915177155432</v>
      </c>
      <c r="F47" s="202">
        <f t="shared" si="16"/>
        <v>273703</v>
      </c>
      <c r="G47" s="202">
        <f t="shared" si="16"/>
        <v>336824</v>
      </c>
      <c r="H47" s="202">
        <f>H6-H5</f>
        <v>426324</v>
      </c>
      <c r="I47" s="203">
        <f t="shared" si="12"/>
        <v>0.26571740731064297</v>
      </c>
      <c r="J47" s="202">
        <f t="shared" si="9"/>
        <v>1683252</v>
      </c>
      <c r="K47" s="202">
        <f t="shared" si="9"/>
        <v>2070838</v>
      </c>
      <c r="L47" s="202">
        <f t="shared" ref="L47" si="17">D47+H47</f>
        <v>2585274</v>
      </c>
      <c r="M47" s="203">
        <f t="shared" si="13"/>
        <v>0.24841923897475321</v>
      </c>
      <c r="O47" s="196"/>
    </row>
    <row r="48" spans="1:18">
      <c r="A48" s="202" t="str">
        <f t="shared" si="11"/>
        <v>Mai</v>
      </c>
      <c r="B48" s="202">
        <f t="shared" si="14"/>
        <v>27969249</v>
      </c>
      <c r="C48" s="202">
        <f t="shared" si="14"/>
        <v>31773013</v>
      </c>
      <c r="D48" s="202">
        <f t="shared" si="15"/>
        <v>37393694</v>
      </c>
      <c r="E48" s="203">
        <f t="shared" si="8"/>
        <v>0.17690110157321245</v>
      </c>
      <c r="F48" s="202">
        <f t="shared" si="16"/>
        <v>5516761</v>
      </c>
      <c r="G48" s="202">
        <f t="shared" si="16"/>
        <v>6562510</v>
      </c>
      <c r="H48" s="202">
        <f>H7-H6</f>
        <v>7478146</v>
      </c>
      <c r="I48" s="203">
        <f t="shared" si="12"/>
        <v>0.13952527310434576</v>
      </c>
      <c r="J48" s="202">
        <f t="shared" si="9"/>
        <v>33486010</v>
      </c>
      <c r="K48" s="202">
        <f t="shared" si="9"/>
        <v>38335523</v>
      </c>
      <c r="L48" s="202">
        <f t="shared" ref="L48" si="18">D48+H48</f>
        <v>44871840</v>
      </c>
      <c r="M48" s="203">
        <f t="shared" si="13"/>
        <v>0.17050287797038793</v>
      </c>
      <c r="N48" s="203"/>
      <c r="O48" s="196"/>
      <c r="P48" s="204"/>
    </row>
    <row r="49" spans="1:16">
      <c r="A49" s="202" t="str">
        <f t="shared" si="11"/>
        <v>Juni</v>
      </c>
      <c r="B49" s="202">
        <f t="shared" si="14"/>
        <v>1861894</v>
      </c>
      <c r="C49" s="202">
        <f t="shared" si="14"/>
        <v>3700697</v>
      </c>
      <c r="D49" s="202">
        <f t="shared" si="15"/>
        <v>5049204</v>
      </c>
      <c r="E49" s="203">
        <f t="shared" si="8"/>
        <v>0.36439270764399245</v>
      </c>
      <c r="F49" s="202">
        <f t="shared" si="16"/>
        <v>380573</v>
      </c>
      <c r="G49" s="202">
        <f t="shared" si="16"/>
        <v>753916</v>
      </c>
      <c r="H49" s="202">
        <f>H8-H7</f>
        <v>1007981</v>
      </c>
      <c r="I49" s="203">
        <f t="shared" si="12"/>
        <v>0.33699377649499412</v>
      </c>
      <c r="J49" s="202">
        <f t="shared" si="9"/>
        <v>2242467</v>
      </c>
      <c r="K49" s="202">
        <f t="shared" si="9"/>
        <v>4454613</v>
      </c>
      <c r="L49" s="202">
        <f>D49+H49</f>
        <v>6057185</v>
      </c>
      <c r="M49" s="203">
        <f t="shared" si="13"/>
        <v>0.3597556061547883</v>
      </c>
      <c r="O49" s="196"/>
    </row>
    <row r="50" spans="1:16">
      <c r="A50" s="202" t="str">
        <f t="shared" si="11"/>
        <v>Juli</v>
      </c>
      <c r="B50" s="202">
        <f t="shared" si="14"/>
        <v>21053761</v>
      </c>
      <c r="C50" s="202">
        <f t="shared" si="14"/>
        <v>22281580</v>
      </c>
      <c r="D50" s="202">
        <f t="shared" si="15"/>
        <v>22063118</v>
      </c>
      <c r="E50" s="203">
        <f t="shared" si="8"/>
        <v>-9.8046009304546631E-3</v>
      </c>
      <c r="F50" s="202">
        <f t="shared" si="16"/>
        <v>4258174</v>
      </c>
      <c r="G50" s="202">
        <f t="shared" si="16"/>
        <v>4612904</v>
      </c>
      <c r="H50" s="202">
        <f>H9-H8</f>
        <v>4406368</v>
      </c>
      <c r="I50" s="203">
        <f t="shared" si="12"/>
        <v>-4.4773530947099703E-2</v>
      </c>
      <c r="J50" s="202">
        <f t="shared" si="9"/>
        <v>25311935</v>
      </c>
      <c r="K50" s="202">
        <f>C50+G50</f>
        <v>26894484</v>
      </c>
      <c r="L50" s="202">
        <f>D50+H50</f>
        <v>26469486</v>
      </c>
      <c r="M50" s="203">
        <f t="shared" si="13"/>
        <v>-1.5802422533929262E-2</v>
      </c>
      <c r="O50" s="196"/>
    </row>
    <row r="51" spans="1:16">
      <c r="A51" s="202" t="str">
        <f t="shared" si="11"/>
        <v>August</v>
      </c>
      <c r="B51" s="202">
        <f t="shared" si="14"/>
        <v>1995472</v>
      </c>
      <c r="C51" s="202">
        <f>C10-C9</f>
        <v>2952293</v>
      </c>
      <c r="D51" s="202">
        <f t="shared" si="15"/>
        <v>4501310</v>
      </c>
      <c r="E51" s="203">
        <f>(D51-C51)/C51</f>
        <v>0.52468267885335229</v>
      </c>
      <c r="F51" s="202">
        <f t="shared" si="16"/>
        <v>408729</v>
      </c>
      <c r="G51" s="202">
        <f t="shared" si="16"/>
        <v>594644</v>
      </c>
      <c r="H51" s="202">
        <f t="shared" ref="H51:H55" si="19">H10-H9</f>
        <v>920246</v>
      </c>
      <c r="I51" s="203">
        <f>(H51-G51)/G51</f>
        <v>0.54755786655545169</v>
      </c>
      <c r="J51" s="202">
        <f t="shared" si="9"/>
        <v>2404201</v>
      </c>
      <c r="K51" s="202">
        <f t="shared" si="9"/>
        <v>3546937</v>
      </c>
      <c r="L51" s="202">
        <f>D51+H51</f>
        <v>5421556</v>
      </c>
      <c r="M51" s="203">
        <f>(L51-K51)/K51</f>
        <v>0.52851770414867816</v>
      </c>
      <c r="O51" s="196"/>
    </row>
    <row r="52" spans="1:16">
      <c r="A52" s="202" t="str">
        <f t="shared" si="11"/>
        <v>September</v>
      </c>
      <c r="B52" s="202">
        <f t="shared" si="14"/>
        <v>29029099</v>
      </c>
      <c r="C52" s="202">
        <f t="shared" si="14"/>
        <v>34649943</v>
      </c>
      <c r="D52" s="202">
        <f t="shared" si="15"/>
        <v>36263682</v>
      </c>
      <c r="E52" s="203">
        <f>(D52-C52)/C52</f>
        <v>4.6572630725539722E-2</v>
      </c>
      <c r="F52" s="202">
        <f t="shared" si="16"/>
        <v>5876030</v>
      </c>
      <c r="G52" s="202">
        <f t="shared" si="16"/>
        <v>7148438</v>
      </c>
      <c r="H52" s="202">
        <f t="shared" si="19"/>
        <v>7251958</v>
      </c>
      <c r="I52" s="203">
        <f>(H52-G52)/G52</f>
        <v>1.4481485325885179E-2</v>
      </c>
      <c r="J52" s="202">
        <f t="shared" si="9"/>
        <v>34905129</v>
      </c>
      <c r="K52" s="202">
        <f t="shared" si="9"/>
        <v>41798381</v>
      </c>
      <c r="L52" s="202">
        <f>D52+H52</f>
        <v>43515640</v>
      </c>
      <c r="M52" s="203">
        <f>(L52-K52)/K52</f>
        <v>4.1084342477283986E-2</v>
      </c>
      <c r="O52" s="196"/>
    </row>
    <row r="53" spans="1:16">
      <c r="A53" s="202" t="str">
        <f t="shared" si="11"/>
        <v>Oktober</v>
      </c>
      <c r="B53" s="202">
        <f t="shared" si="14"/>
        <v>1894384</v>
      </c>
      <c r="C53" s="202">
        <f t="shared" si="14"/>
        <v>1842218</v>
      </c>
      <c r="D53" s="202"/>
      <c r="E53" s="203"/>
      <c r="F53" s="202">
        <f t="shared" si="16"/>
        <v>387656</v>
      </c>
      <c r="G53" s="202">
        <f t="shared" si="16"/>
        <v>369252</v>
      </c>
      <c r="H53" s="202"/>
      <c r="I53" s="203"/>
      <c r="J53" s="202">
        <f t="shared" si="9"/>
        <v>2282040</v>
      </c>
      <c r="K53" s="202">
        <f t="shared" si="9"/>
        <v>2211470</v>
      </c>
      <c r="L53" s="202">
        <f t="shared" ref="L53" si="20">D53+H53</f>
        <v>0</v>
      </c>
      <c r="M53" s="203"/>
      <c r="O53" s="196"/>
      <c r="P53" s="41"/>
    </row>
    <row r="54" spans="1:16">
      <c r="A54" s="202" t="str">
        <f t="shared" si="11"/>
        <v>November</v>
      </c>
      <c r="B54" s="202">
        <f t="shared" si="14"/>
        <v>32554065</v>
      </c>
      <c r="C54" s="202">
        <f t="shared" si="14"/>
        <v>37869257</v>
      </c>
      <c r="D54" s="202">
        <f t="shared" ref="D54:D55" si="21">D13-D12</f>
        <v>0</v>
      </c>
      <c r="E54" s="203"/>
      <c r="F54" s="202">
        <f t="shared" si="16"/>
        <v>6644976</v>
      </c>
      <c r="G54" s="202">
        <f t="shared" si="16"/>
        <v>7977156</v>
      </c>
      <c r="H54" s="202">
        <f t="shared" si="19"/>
        <v>0</v>
      </c>
      <c r="I54" s="203"/>
      <c r="J54" s="202">
        <f t="shared" si="9"/>
        <v>39199041</v>
      </c>
      <c r="K54" s="202">
        <f t="shared" si="9"/>
        <v>45846413</v>
      </c>
      <c r="L54" s="202">
        <f t="shared" ref="L54:L55" si="22">D54+H54</f>
        <v>0</v>
      </c>
      <c r="M54" s="203"/>
      <c r="O54" s="196"/>
    </row>
    <row r="55" spans="1:16">
      <c r="A55" s="202" t="str">
        <f t="shared" si="11"/>
        <v>Desember</v>
      </c>
      <c r="B55" s="202">
        <f t="shared" si="14"/>
        <v>1608935</v>
      </c>
      <c r="C55" s="202">
        <f t="shared" si="14"/>
        <v>5667718</v>
      </c>
      <c r="D55" s="202">
        <f t="shared" si="21"/>
        <v>0</v>
      </c>
      <c r="E55" s="203"/>
      <c r="F55" s="202">
        <f t="shared" si="16"/>
        <v>322723</v>
      </c>
      <c r="G55" s="202">
        <f t="shared" si="16"/>
        <v>1150085</v>
      </c>
      <c r="H55" s="202">
        <f t="shared" si="19"/>
        <v>0</v>
      </c>
      <c r="I55" s="203"/>
      <c r="J55" s="202">
        <f t="shared" si="9"/>
        <v>1931658</v>
      </c>
      <c r="K55" s="202">
        <f t="shared" si="9"/>
        <v>6817803</v>
      </c>
      <c r="L55" s="202">
        <f t="shared" si="22"/>
        <v>0</v>
      </c>
      <c r="M55" s="203"/>
      <c r="O55" s="196"/>
    </row>
    <row r="56" spans="1:16">
      <c r="A56" s="205" t="s">
        <v>421</v>
      </c>
      <c r="B56" s="205">
        <f>SUM(B44:B55)</f>
        <v>168892423</v>
      </c>
      <c r="C56" s="205">
        <f>SUM(C44:C55)</f>
        <v>195955447</v>
      </c>
      <c r="D56" s="205">
        <f>SUM(D44:D55)</f>
        <v>165668406</v>
      </c>
      <c r="E56" s="206"/>
      <c r="F56" s="205">
        <f>SUM(F44:F55)</f>
        <v>34321141</v>
      </c>
      <c r="G56" s="205">
        <f>SUM(G44:G55)</f>
        <v>40450518</v>
      </c>
      <c r="H56" s="205">
        <f>SUM(H44:H55)</f>
        <v>33286461</v>
      </c>
      <c r="I56" s="206"/>
      <c r="J56" s="205">
        <f t="shared" si="9"/>
        <v>203213564</v>
      </c>
      <c r="K56" s="205">
        <f>C56+G56</f>
        <v>236405965</v>
      </c>
      <c r="L56" s="205">
        <f>D56+H56</f>
        <v>198954867</v>
      </c>
      <c r="M56" s="206"/>
    </row>
    <row r="57" spans="1:16">
      <c r="A57" s="47"/>
      <c r="B57" s="47"/>
      <c r="C57" s="180"/>
      <c r="D57" s="47"/>
      <c r="E57" s="207"/>
      <c r="F57" s="180"/>
      <c r="G57" s="180"/>
      <c r="H57" s="47"/>
      <c r="I57" s="207"/>
      <c r="J57" s="180"/>
      <c r="K57" s="180"/>
      <c r="L57" s="47"/>
      <c r="M57" s="207"/>
    </row>
    <row r="58" spans="1:16">
      <c r="A58" s="41"/>
      <c r="D58" s="41"/>
      <c r="H58" s="41"/>
      <c r="L58" s="41"/>
    </row>
    <row r="59" spans="1:16">
      <c r="A59" s="41"/>
      <c r="E59" s="208"/>
      <c r="F59" s="208"/>
      <c r="G59" s="208"/>
      <c r="H59" s="208"/>
      <c r="I59" s="208"/>
      <c r="J59" s="208"/>
      <c r="K59" s="208"/>
      <c r="L59" s="209"/>
    </row>
    <row r="60" spans="1:16">
      <c r="A60" s="41"/>
      <c r="E60" s="196"/>
      <c r="H60" s="41"/>
      <c r="I60" s="196"/>
      <c r="L60" s="196"/>
    </row>
    <row r="61" spans="1:16">
      <c r="A61" s="41"/>
      <c r="E61" s="196"/>
      <c r="I61" s="196"/>
      <c r="L61" s="196"/>
    </row>
    <row r="62" spans="1:16">
      <c r="A62" s="41"/>
      <c r="E62" s="196"/>
      <c r="I62" s="196"/>
      <c r="L62" s="196"/>
    </row>
    <row r="63" spans="1:16">
      <c r="A63" s="41"/>
      <c r="E63" s="196"/>
      <c r="I63" s="196"/>
      <c r="L63" s="196"/>
    </row>
  </sheetData>
  <sheetProtection sheet="1" objects="1" scenarios="1"/>
  <mergeCells count="9">
    <mergeCell ref="B42:E42"/>
    <mergeCell ref="F42:I42"/>
    <mergeCell ref="J42:M42"/>
    <mergeCell ref="B1:D1"/>
    <mergeCell ref="F1:H1"/>
    <mergeCell ref="J1:L1"/>
    <mergeCell ref="B22:D22"/>
    <mergeCell ref="F22:H22"/>
    <mergeCell ref="J22:L22"/>
  </mergeCells>
  <pageMargins left="0.7" right="0.7" top="0.75" bottom="0.75" header="0.3" footer="0.3"/>
  <pageSetup paperSize="9" orientation="portrait" r:id="rId1"/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2022-10-18T12:43:06Z</dcterms:modified>
</cp:coreProperties>
</file>