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3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L:\UTKO\Kommuneøkonomi\Skatt oppdatering\2022\Nett2022\"/>
    </mc:Choice>
  </mc:AlternateContent>
  <xr:revisionPtr revIDLastSave="0" documentId="13_ncr:1_{BC7A2423-C9BD-481F-824B-10A5E76DD065}" xr6:coauthVersionLast="47" xr6:coauthVersionMax="47" xr10:uidLastSave="{00000000-0000-0000-0000-000000000000}"/>
  <bookViews>
    <workbookView xWindow="3495" yWindow="3195" windowWidth="21600" windowHeight="12510" activeTab="2" xr2:uid="{00000000-000D-0000-FFFF-FFFF00000000}"/>
  </bookViews>
  <sheets>
    <sheet name="komm" sheetId="1" r:id="rId1"/>
    <sheet name="fylk" sheetId="3" r:id="rId2"/>
    <sheet name="tabellalle" sheetId="4" r:id="rId3"/>
    <sheet name="fig_komm" sheetId="5" r:id="rId4"/>
    <sheet name="fig_fylk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52" i="4" l="1"/>
  <c r="D53" i="4"/>
  <c r="L51" i="4"/>
  <c r="M51" i="4"/>
  <c r="I51" i="4"/>
  <c r="D51" i="4"/>
  <c r="C51" i="4"/>
  <c r="E51" i="4"/>
  <c r="O9" i="4"/>
  <c r="P9" i="4"/>
  <c r="P8" i="4"/>
  <c r="O8" i="4"/>
  <c r="L31" i="4"/>
  <c r="H31" i="4"/>
  <c r="D31" i="4"/>
  <c r="L30" i="4"/>
  <c r="O5" i="4"/>
  <c r="O6" i="4"/>
  <c r="B21" i="3"/>
  <c r="K7" i="1"/>
  <c r="D7" i="1"/>
  <c r="Q19" i="3"/>
  <c r="K50" i="4"/>
  <c r="L50" i="4"/>
  <c r="L49" i="4"/>
  <c r="M50" i="4" l="1"/>
  <c r="I50" i="4"/>
  <c r="H50" i="4"/>
  <c r="E50" i="4"/>
  <c r="D50" i="4"/>
  <c r="H30" i="4"/>
  <c r="D30" i="4"/>
  <c r="Q21" i="1"/>
  <c r="Q29" i="1"/>
  <c r="Q61" i="1"/>
  <c r="D77" i="1"/>
  <c r="R77" i="1" s="1"/>
  <c r="Q85" i="1"/>
  <c r="Q93" i="1"/>
  <c r="Q101" i="1"/>
  <c r="Q109" i="1"/>
  <c r="Q117" i="1"/>
  <c r="Q125" i="1"/>
  <c r="D133" i="1"/>
  <c r="R133" i="1" s="1"/>
  <c r="Q141" i="1"/>
  <c r="Q149" i="1"/>
  <c r="Q157" i="1"/>
  <c r="Q165" i="1"/>
  <c r="D173" i="1"/>
  <c r="D189" i="1"/>
  <c r="R189" i="1" s="1"/>
  <c r="D213" i="1"/>
  <c r="R213" i="1" s="1"/>
  <c r="Q221" i="1"/>
  <c r="D245" i="1"/>
  <c r="R245" i="1" s="1"/>
  <c r="D269" i="1"/>
  <c r="R269" i="1" s="1"/>
  <c r="Q317" i="1"/>
  <c r="Q319" i="1"/>
  <c r="D325" i="1"/>
  <c r="R325" i="1" s="1"/>
  <c r="Q335" i="1"/>
  <c r="C364" i="1"/>
  <c r="D364" i="1" s="1"/>
  <c r="Q343" i="1"/>
  <c r="D357" i="1"/>
  <c r="R357" i="1" s="1"/>
  <c r="D361" i="1"/>
  <c r="R361" i="1" s="1"/>
  <c r="Q7" i="1"/>
  <c r="K19" i="3"/>
  <c r="D11" i="3"/>
  <c r="O11" i="3" s="1"/>
  <c r="D14" i="3"/>
  <c r="O14" i="3" s="1"/>
  <c r="N15" i="3"/>
  <c r="D7" i="3"/>
  <c r="T364" i="1"/>
  <c r="R111" i="1"/>
  <c r="Q23" i="1"/>
  <c r="Q39" i="1"/>
  <c r="Q47" i="1"/>
  <c r="Q55" i="1"/>
  <c r="Q63" i="1"/>
  <c r="Q79" i="1"/>
  <c r="Q87" i="1"/>
  <c r="Q95" i="1"/>
  <c r="Q103" i="1"/>
  <c r="Q111" i="1"/>
  <c r="Q119" i="1"/>
  <c r="Q127" i="1"/>
  <c r="Q135" i="1"/>
  <c r="Q143" i="1"/>
  <c r="Q151" i="1"/>
  <c r="Q159" i="1"/>
  <c r="Q167" i="1"/>
  <c r="Q175" i="1"/>
  <c r="Q183" i="1"/>
  <c r="Q199" i="1"/>
  <c r="Q203" i="1"/>
  <c r="Q207" i="1"/>
  <c r="Q215" i="1"/>
  <c r="Q219" i="1"/>
  <c r="Q223" i="1"/>
  <c r="Q228" i="1"/>
  <c r="Q231" i="1"/>
  <c r="Q235" i="1"/>
  <c r="Q236" i="1"/>
  <c r="Q239" i="1"/>
  <c r="Q243" i="1"/>
  <c r="Q247" i="1"/>
  <c r="Q251" i="1"/>
  <c r="Q254" i="1"/>
  <c r="Q255" i="1"/>
  <c r="Q258" i="1"/>
  <c r="Q262" i="1"/>
  <c r="Q263" i="1"/>
  <c r="Q267" i="1"/>
  <c r="Q268" i="1"/>
  <c r="Q271" i="1"/>
  <c r="Q274" i="1"/>
  <c r="Q275" i="1"/>
  <c r="Q276" i="1"/>
  <c r="Q279" i="1"/>
  <c r="Q282" i="1"/>
  <c r="Q284" i="1"/>
  <c r="Q287" i="1"/>
  <c r="Q295" i="1"/>
  <c r="Q298" i="1"/>
  <c r="Q299" i="1"/>
  <c r="Q300" i="1"/>
  <c r="Q302" i="1"/>
  <c r="Q303" i="1"/>
  <c r="Q307" i="1"/>
  <c r="Q308" i="1"/>
  <c r="Q311" i="1"/>
  <c r="Q314" i="1"/>
  <c r="Q318" i="1"/>
  <c r="Q322" i="1"/>
  <c r="Q324" i="1"/>
  <c r="Q327" i="1"/>
  <c r="Q330" i="1"/>
  <c r="Q332" i="1"/>
  <c r="Q339" i="1"/>
  <c r="Q340" i="1"/>
  <c r="Q342" i="1"/>
  <c r="Q346" i="1"/>
  <c r="Q348" i="1"/>
  <c r="Q356" i="1"/>
  <c r="N9" i="3"/>
  <c r="N16" i="3"/>
  <c r="N17" i="3"/>
  <c r="N12" i="3"/>
  <c r="M49" i="4"/>
  <c r="H49" i="4"/>
  <c r="I49" i="4"/>
  <c r="D49" i="4"/>
  <c r="E49" i="4"/>
  <c r="D38" i="4"/>
  <c r="D37" i="4"/>
  <c r="D36" i="4"/>
  <c r="L29" i="4"/>
  <c r="H29" i="4"/>
  <c r="D29" i="4"/>
  <c r="K3" i="3"/>
  <c r="H38" i="4"/>
  <c r="H37" i="4"/>
  <c r="H48" i="4"/>
  <c r="D48" i="4"/>
  <c r="E48" i="4"/>
  <c r="H28" i="4"/>
  <c r="D28" i="4"/>
  <c r="M2" i="1"/>
  <c r="P2" i="1" s="1"/>
  <c r="N17" i="4"/>
  <c r="D26" i="4"/>
  <c r="D27" i="4"/>
  <c r="D24" i="4"/>
  <c r="H27" i="4"/>
  <c r="H47" i="4"/>
  <c r="D47" i="4"/>
  <c r="E47" i="4"/>
  <c r="L16" i="4"/>
  <c r="L15" i="4"/>
  <c r="D5" i="4"/>
  <c r="H46" i="4"/>
  <c r="D46" i="4"/>
  <c r="E46" i="4"/>
  <c r="H26" i="4"/>
  <c r="H25" i="4"/>
  <c r="H24" i="4"/>
  <c r="D25" i="4"/>
  <c r="L5" i="4"/>
  <c r="L26" i="4"/>
  <c r="D23" i="1"/>
  <c r="R23" i="1" s="1"/>
  <c r="Q31" i="1"/>
  <c r="Q42" i="1"/>
  <c r="D50" i="1"/>
  <c r="D63" i="1"/>
  <c r="R63" i="1" s="1"/>
  <c r="Q66" i="1"/>
  <c r="Q71" i="1"/>
  <c r="Q74" i="1"/>
  <c r="Q82" i="1"/>
  <c r="D90" i="1"/>
  <c r="R90" i="1" s="1"/>
  <c r="D95" i="1"/>
  <c r="R95" i="1" s="1"/>
  <c r="Q98" i="1"/>
  <c r="Q106" i="1"/>
  <c r="D111" i="1"/>
  <c r="D114" i="1"/>
  <c r="R114" i="1" s="1"/>
  <c r="D122" i="1"/>
  <c r="R122" i="1" s="1"/>
  <c r="D127" i="1"/>
  <c r="R127" i="1" s="1"/>
  <c r="D130" i="1"/>
  <c r="D138" i="1"/>
  <c r="R138" i="1" s="1"/>
  <c r="Q146" i="1"/>
  <c r="D151" i="1"/>
  <c r="R151" i="1" s="1"/>
  <c r="Q154" i="1"/>
  <c r="Q162" i="1"/>
  <c r="D170" i="1"/>
  <c r="D175" i="1"/>
  <c r="R175" i="1" s="1"/>
  <c r="D178" i="1"/>
  <c r="R178" i="1" s="1"/>
  <c r="D183" i="1"/>
  <c r="R183" i="1" s="1"/>
  <c r="D186" i="1"/>
  <c r="R186" i="1" s="1"/>
  <c r="Q191" i="1"/>
  <c r="D194" i="1"/>
  <c r="R194" i="1" s="1"/>
  <c r="D199" i="1"/>
  <c r="R199" i="1" s="1"/>
  <c r="Q202" i="1"/>
  <c r="D207" i="1"/>
  <c r="R207" i="1" s="1"/>
  <c r="D210" i="1"/>
  <c r="R210" i="1" s="1"/>
  <c r="D215" i="1"/>
  <c r="R215" i="1" s="1"/>
  <c r="D218" i="1"/>
  <c r="R218" i="1" s="1"/>
  <c r="D223" i="1"/>
  <c r="R223" i="1" s="1"/>
  <c r="D226" i="1"/>
  <c r="R226" i="1" s="1"/>
  <c r="D234" i="1"/>
  <c r="R234" i="1" s="1"/>
  <c r="Q242" i="1"/>
  <c r="Q250" i="1"/>
  <c r="D266" i="1"/>
  <c r="R266" i="1" s="1"/>
  <c r="D271" i="1"/>
  <c r="R271" i="1" s="1"/>
  <c r="D274" i="1"/>
  <c r="R274" i="1" s="1"/>
  <c r="D282" i="1"/>
  <c r="R282" i="1" s="1"/>
  <c r="Q290" i="1"/>
  <c r="D295" i="1"/>
  <c r="R295" i="1" s="1"/>
  <c r="Q297" i="1"/>
  <c r="D298" i="1"/>
  <c r="R298" i="1" s="1"/>
  <c r="D306" i="1"/>
  <c r="R306" i="1" s="1"/>
  <c r="D319" i="1"/>
  <c r="R319" i="1" s="1"/>
  <c r="D330" i="1"/>
  <c r="R330" i="1" s="1"/>
  <c r="Q331" i="1"/>
  <c r="D334" i="1"/>
  <c r="R334" i="1" s="1"/>
  <c r="Q338" i="1"/>
  <c r="D343" i="1"/>
  <c r="D346" i="1"/>
  <c r="R346" i="1" s="1"/>
  <c r="D347" i="1"/>
  <c r="R347" i="1" s="1"/>
  <c r="D348" i="1"/>
  <c r="R348" i="1" s="1"/>
  <c r="Q354" i="1"/>
  <c r="D356" i="1"/>
  <c r="R356" i="1" s="1"/>
  <c r="D358" i="1"/>
  <c r="R358" i="1" s="1"/>
  <c r="D360" i="1"/>
  <c r="R360" i="1" s="1"/>
  <c r="D362" i="1"/>
  <c r="R362" i="1" s="1"/>
  <c r="Q292" i="1"/>
  <c r="Q316" i="1"/>
  <c r="Q320" i="1"/>
  <c r="Q334" i="1"/>
  <c r="Q336" i="1"/>
  <c r="Q344" i="1"/>
  <c r="Q350" i="1"/>
  <c r="Q358" i="1"/>
  <c r="D8" i="3"/>
  <c r="O8" i="3" s="1"/>
  <c r="F2" i="3"/>
  <c r="C24" i="4"/>
  <c r="H45" i="4"/>
  <c r="I45" i="4"/>
  <c r="G45" i="4"/>
  <c r="F45" i="4"/>
  <c r="D45" i="4"/>
  <c r="E45" i="4"/>
  <c r="C45" i="4"/>
  <c r="B45" i="4"/>
  <c r="D44" i="4"/>
  <c r="E44" i="4"/>
  <c r="C44" i="4"/>
  <c r="B44" i="4"/>
  <c r="D9" i="3"/>
  <c r="O9" i="3" s="1"/>
  <c r="T2" i="1"/>
  <c r="N15" i="4"/>
  <c r="I16" i="4"/>
  <c r="I15" i="4"/>
  <c r="E16" i="4"/>
  <c r="E15" i="4"/>
  <c r="H16" i="4"/>
  <c r="D16" i="4"/>
  <c r="E17" i="4"/>
  <c r="I17" i="4"/>
  <c r="L17" i="4"/>
  <c r="D23" i="4"/>
  <c r="D43" i="4"/>
  <c r="D10" i="1"/>
  <c r="R10" i="1" s="1"/>
  <c r="S364" i="1"/>
  <c r="Q329" i="1"/>
  <c r="H55" i="4"/>
  <c r="D55" i="4"/>
  <c r="L55" i="4"/>
  <c r="H54" i="4"/>
  <c r="D54" i="4"/>
  <c r="L2" i="1"/>
  <c r="E14" i="4"/>
  <c r="L54" i="4"/>
  <c r="Q22" i="1"/>
  <c r="D30" i="1"/>
  <c r="R30" i="1" s="1"/>
  <c r="D39" i="1"/>
  <c r="R39" i="1" s="1"/>
  <c r="D46" i="1"/>
  <c r="R46" i="1" s="1"/>
  <c r="D54" i="1"/>
  <c r="D71" i="1"/>
  <c r="R71" i="1" s="1"/>
  <c r="D78" i="1"/>
  <c r="R78" i="1" s="1"/>
  <c r="D86" i="1"/>
  <c r="R86" i="1" s="1"/>
  <c r="D94" i="1"/>
  <c r="Q102" i="1"/>
  <c r="D103" i="1"/>
  <c r="R103" i="1" s="1"/>
  <c r="D110" i="1"/>
  <c r="R110" i="1" s="1"/>
  <c r="D118" i="1"/>
  <c r="R118" i="1" s="1"/>
  <c r="D126" i="1"/>
  <c r="R126" i="1" s="1"/>
  <c r="Q134" i="1"/>
  <c r="D142" i="1"/>
  <c r="R142" i="1" s="1"/>
  <c r="D150" i="1"/>
  <c r="R150" i="1" s="1"/>
  <c r="D158" i="1"/>
  <c r="R158" i="1" s="1"/>
  <c r="Q166" i="1"/>
  <c r="D174" i="1"/>
  <c r="R174" i="1" s="1"/>
  <c r="D182" i="1"/>
  <c r="R182" i="1" s="1"/>
  <c r="D190" i="1"/>
  <c r="R190" i="1" s="1"/>
  <c r="D191" i="1"/>
  <c r="R191" i="1" s="1"/>
  <c r="Q198" i="1"/>
  <c r="Q206" i="1"/>
  <c r="D214" i="1"/>
  <c r="R214" i="1" s="1"/>
  <c r="D222" i="1"/>
  <c r="R222" i="1" s="1"/>
  <c r="D230" i="1"/>
  <c r="R230" i="1" s="1"/>
  <c r="Q246" i="1"/>
  <c r="D255" i="1"/>
  <c r="R255" i="1" s="1"/>
  <c r="D262" i="1"/>
  <c r="Q270" i="1"/>
  <c r="Q286" i="1"/>
  <c r="D302" i="1"/>
  <c r="R302" i="1" s="1"/>
  <c r="D310" i="1"/>
  <c r="R310" i="1" s="1"/>
  <c r="D311" i="1"/>
  <c r="R311" i="1" s="1"/>
  <c r="D321" i="1"/>
  <c r="D326" i="1"/>
  <c r="D329" i="1"/>
  <c r="R329" i="1" s="1"/>
  <c r="Q337" i="1"/>
  <c r="D342" i="1"/>
  <c r="R342" i="1" s="1"/>
  <c r="Q345" i="1"/>
  <c r="H53" i="4"/>
  <c r="L53" i="4"/>
  <c r="H51" i="4"/>
  <c r="H56" i="4" s="1"/>
  <c r="D56" i="4"/>
  <c r="D17" i="1"/>
  <c r="R17" i="1" s="1"/>
  <c r="D25" i="1"/>
  <c r="R25" i="1" s="1"/>
  <c r="D73" i="1"/>
  <c r="R73" i="1" s="1"/>
  <c r="D153" i="1"/>
  <c r="R153" i="1" s="1"/>
  <c r="D169" i="1"/>
  <c r="R169" i="1" s="1"/>
  <c r="Q185" i="1"/>
  <c r="D185" i="1"/>
  <c r="Q201" i="1"/>
  <c r="Q217" i="1"/>
  <c r="Q225" i="1"/>
  <c r="Q233" i="1"/>
  <c r="D233" i="1"/>
  <c r="R233" i="1" s="1"/>
  <c r="Q241" i="1"/>
  <c r="Q249" i="1"/>
  <c r="Q257" i="1"/>
  <c r="Q265" i="1"/>
  <c r="Q273" i="1"/>
  <c r="D281" i="1"/>
  <c r="R281" i="1" s="1"/>
  <c r="D289" i="1"/>
  <c r="D336" i="1"/>
  <c r="R336" i="1" s="1"/>
  <c r="D11" i="1"/>
  <c r="R11" i="1" s="1"/>
  <c r="Q19" i="1"/>
  <c r="D27" i="1"/>
  <c r="R27" i="1" s="1"/>
  <c r="D35" i="1"/>
  <c r="R35" i="1" s="1"/>
  <c r="D43" i="1"/>
  <c r="R43" i="1" s="1"/>
  <c r="D51" i="1"/>
  <c r="R51" i="1" s="1"/>
  <c r="D59" i="1"/>
  <c r="R59" i="1" s="1"/>
  <c r="D67" i="1"/>
  <c r="R67" i="1" s="1"/>
  <c r="D75" i="1"/>
  <c r="R75" i="1" s="1"/>
  <c r="D83" i="1"/>
  <c r="R83" i="1" s="1"/>
  <c r="D91" i="1"/>
  <c r="R91" i="1" s="1"/>
  <c r="D99" i="1"/>
  <c r="R99" i="1" s="1"/>
  <c r="D107" i="1"/>
  <c r="R107" i="1" s="1"/>
  <c r="D115" i="1"/>
  <c r="R115" i="1" s="1"/>
  <c r="D123" i="1"/>
  <c r="R123" i="1" s="1"/>
  <c r="D131" i="1"/>
  <c r="R131" i="1" s="1"/>
  <c r="D139" i="1"/>
  <c r="R139" i="1" s="1"/>
  <c r="D147" i="1"/>
  <c r="R147" i="1" s="1"/>
  <c r="D155" i="1"/>
  <c r="R155" i="1" s="1"/>
  <c r="D163" i="1"/>
  <c r="R163" i="1" s="1"/>
  <c r="D167" i="1"/>
  <c r="R167" i="1" s="1"/>
  <c r="D171" i="1"/>
  <c r="R171" i="1" s="1"/>
  <c r="D179" i="1"/>
  <c r="R179" i="1" s="1"/>
  <c r="D187" i="1"/>
  <c r="R187" i="1" s="1"/>
  <c r="D195" i="1"/>
  <c r="R195" i="1" s="1"/>
  <c r="D203" i="1"/>
  <c r="R203" i="1" s="1"/>
  <c r="D211" i="1"/>
  <c r="R211" i="1" s="1"/>
  <c r="Q226" i="1"/>
  <c r="D227" i="1"/>
  <c r="R227" i="1" s="1"/>
  <c r="D275" i="1"/>
  <c r="R275" i="1" s="1"/>
  <c r="D291" i="1"/>
  <c r="R291" i="1" s="1"/>
  <c r="Q306" i="1"/>
  <c r="D316" i="1"/>
  <c r="R316" i="1" s="1"/>
  <c r="D324" i="1"/>
  <c r="R324" i="1" s="1"/>
  <c r="D332" i="1"/>
  <c r="R332" i="1" s="1"/>
  <c r="D339" i="1"/>
  <c r="R339" i="1" s="1"/>
  <c r="D340" i="1"/>
  <c r="R340" i="1" s="1"/>
  <c r="D352" i="1"/>
  <c r="R352" i="1" s="1"/>
  <c r="D8" i="1"/>
  <c r="R8" i="1" s="1"/>
  <c r="D9" i="1"/>
  <c r="R9" i="1" s="1"/>
  <c r="D12" i="1"/>
  <c r="R12" i="1" s="1"/>
  <c r="D14" i="1"/>
  <c r="R14" i="1" s="1"/>
  <c r="D16" i="1"/>
  <c r="R16" i="1" s="1"/>
  <c r="D18" i="1"/>
  <c r="D19" i="1"/>
  <c r="R19" i="1" s="1"/>
  <c r="D20" i="1"/>
  <c r="R20" i="1" s="1"/>
  <c r="D22" i="1"/>
  <c r="R22" i="1" s="1"/>
  <c r="D24" i="1"/>
  <c r="R24" i="1" s="1"/>
  <c r="D26" i="1"/>
  <c r="R26" i="1" s="1"/>
  <c r="D28" i="1"/>
  <c r="R28" i="1" s="1"/>
  <c r="D32" i="1"/>
  <c r="R32" i="1" s="1"/>
  <c r="D33" i="1"/>
  <c r="R33" i="1" s="1"/>
  <c r="D34" i="1"/>
  <c r="R34" i="1" s="1"/>
  <c r="D36" i="1"/>
  <c r="R36" i="1" s="1"/>
  <c r="D40" i="1"/>
  <c r="R40" i="1" s="1"/>
  <c r="D41" i="1"/>
  <c r="D42" i="1"/>
  <c r="R42" i="1" s="1"/>
  <c r="D44" i="1"/>
  <c r="R44" i="1" s="1"/>
  <c r="D48" i="1"/>
  <c r="R48" i="1" s="1"/>
  <c r="D49" i="1"/>
  <c r="R49" i="1" s="1"/>
  <c r="D52" i="1"/>
  <c r="R52" i="1" s="1"/>
  <c r="D56" i="1"/>
  <c r="R56" i="1" s="1"/>
  <c r="D57" i="1"/>
  <c r="R57" i="1" s="1"/>
  <c r="D58" i="1"/>
  <c r="R58" i="1" s="1"/>
  <c r="D60" i="1"/>
  <c r="R60" i="1" s="1"/>
  <c r="D62" i="1"/>
  <c r="R62" i="1" s="1"/>
  <c r="D64" i="1"/>
  <c r="R64" i="1" s="1"/>
  <c r="D65" i="1"/>
  <c r="R65" i="1" s="1"/>
  <c r="D66" i="1"/>
  <c r="R66" i="1" s="1"/>
  <c r="D68" i="1"/>
  <c r="R68" i="1" s="1"/>
  <c r="D72" i="1"/>
  <c r="R72" i="1" s="1"/>
  <c r="D76" i="1"/>
  <c r="R76" i="1" s="1"/>
  <c r="D80" i="1"/>
  <c r="R80" i="1" s="1"/>
  <c r="D81" i="1"/>
  <c r="R81" i="1" s="1"/>
  <c r="D84" i="1"/>
  <c r="R84" i="1" s="1"/>
  <c r="D88" i="1"/>
  <c r="D89" i="1"/>
  <c r="R89" i="1" s="1"/>
  <c r="D92" i="1"/>
  <c r="R92" i="1" s="1"/>
  <c r="D96" i="1"/>
  <c r="R96" i="1" s="1"/>
  <c r="D97" i="1"/>
  <c r="R97" i="1" s="1"/>
  <c r="D100" i="1"/>
  <c r="R100" i="1" s="1"/>
  <c r="D104" i="1"/>
  <c r="D105" i="1"/>
  <c r="R105" i="1" s="1"/>
  <c r="D106" i="1"/>
  <c r="R106" i="1" s="1"/>
  <c r="D108" i="1"/>
  <c r="R108" i="1" s="1"/>
  <c r="D112" i="1"/>
  <c r="R112" i="1" s="1"/>
  <c r="D113" i="1"/>
  <c r="R113" i="1" s="1"/>
  <c r="D116" i="1"/>
  <c r="R116" i="1" s="1"/>
  <c r="D120" i="1"/>
  <c r="R120" i="1" s="1"/>
  <c r="D121" i="1"/>
  <c r="R121" i="1" s="1"/>
  <c r="D124" i="1"/>
  <c r="R124" i="1" s="1"/>
  <c r="D128" i="1"/>
  <c r="R128" i="1" s="1"/>
  <c r="D129" i="1"/>
  <c r="R129" i="1" s="1"/>
  <c r="D132" i="1"/>
  <c r="R132" i="1" s="1"/>
  <c r="D136" i="1"/>
  <c r="D137" i="1"/>
  <c r="R137" i="1" s="1"/>
  <c r="D140" i="1"/>
  <c r="R140" i="1" s="1"/>
  <c r="D144" i="1"/>
  <c r="R144" i="1" s="1"/>
  <c r="D145" i="1"/>
  <c r="R145" i="1" s="1"/>
  <c r="D146" i="1"/>
  <c r="R146" i="1" s="1"/>
  <c r="D148" i="1"/>
  <c r="D152" i="1"/>
  <c r="R152" i="1" s="1"/>
  <c r="D154" i="1"/>
  <c r="R154" i="1" s="1"/>
  <c r="D156" i="1"/>
  <c r="R156" i="1" s="1"/>
  <c r="D160" i="1"/>
  <c r="R160" i="1" s="1"/>
  <c r="D161" i="1"/>
  <c r="R161" i="1" s="1"/>
  <c r="D164" i="1"/>
  <c r="D166" i="1"/>
  <c r="R166" i="1" s="1"/>
  <c r="D168" i="1"/>
  <c r="R168" i="1"/>
  <c r="D172" i="1"/>
  <c r="R172" i="1" s="1"/>
  <c r="D176" i="1"/>
  <c r="R176" i="1" s="1"/>
  <c r="D177" i="1"/>
  <c r="R177" i="1" s="1"/>
  <c r="D180" i="1"/>
  <c r="R180" i="1" s="1"/>
  <c r="D184" i="1"/>
  <c r="R184" i="1" s="1"/>
  <c r="D188" i="1"/>
  <c r="R188" i="1" s="1"/>
  <c r="D192" i="1"/>
  <c r="R192" i="1" s="1"/>
  <c r="D193" i="1"/>
  <c r="R193" i="1" s="1"/>
  <c r="D196" i="1"/>
  <c r="R196" i="1" s="1"/>
  <c r="D200" i="1"/>
  <c r="R200" i="1" s="1"/>
  <c r="D201" i="1"/>
  <c r="R201" i="1" s="1"/>
  <c r="D204" i="1"/>
  <c r="R204" i="1" s="1"/>
  <c r="D208" i="1"/>
  <c r="R208" i="1" s="1"/>
  <c r="D209" i="1"/>
  <c r="R209" i="1" s="1"/>
  <c r="D212" i="1"/>
  <c r="R212" i="1" s="1"/>
  <c r="D216" i="1"/>
  <c r="R216" i="1" s="1"/>
  <c r="D217" i="1"/>
  <c r="R217" i="1"/>
  <c r="D220" i="1"/>
  <c r="R220" i="1" s="1"/>
  <c r="D224" i="1"/>
  <c r="R224" i="1" s="1"/>
  <c r="D225" i="1"/>
  <c r="R225" i="1" s="1"/>
  <c r="D228" i="1"/>
  <c r="R228" i="1" s="1"/>
  <c r="D232" i="1"/>
  <c r="R232" i="1" s="1"/>
  <c r="D236" i="1"/>
  <c r="R236" i="1" s="1"/>
  <c r="D240" i="1"/>
  <c r="R240" i="1" s="1"/>
  <c r="D241" i="1"/>
  <c r="R241" i="1" s="1"/>
  <c r="D242" i="1"/>
  <c r="R242" i="1" s="1"/>
  <c r="D244" i="1"/>
  <c r="R244" i="1" s="1"/>
  <c r="D248" i="1"/>
  <c r="R248" i="1" s="1"/>
  <c r="D249" i="1"/>
  <c r="R249" i="1" s="1"/>
  <c r="D252" i="1"/>
  <c r="R252" i="1"/>
  <c r="D256" i="1"/>
  <c r="R256" i="1" s="1"/>
  <c r="D257" i="1"/>
  <c r="R257" i="1" s="1"/>
  <c r="D260" i="1"/>
  <c r="R260" i="1" s="1"/>
  <c r="D264" i="1"/>
  <c r="R264" i="1" s="1"/>
  <c r="D265" i="1"/>
  <c r="R265" i="1" s="1"/>
  <c r="D268" i="1"/>
  <c r="R268" i="1" s="1"/>
  <c r="D272" i="1"/>
  <c r="R272" i="1" s="1"/>
  <c r="D273" i="1"/>
  <c r="R273" i="1" s="1"/>
  <c r="D276" i="1"/>
  <c r="R276" i="1" s="1"/>
  <c r="D280" i="1"/>
  <c r="R280" i="1" s="1"/>
  <c r="D284" i="1"/>
  <c r="R284" i="1" s="1"/>
  <c r="D288" i="1"/>
  <c r="R288" i="1" s="1"/>
  <c r="D292" i="1"/>
  <c r="R292" i="1" s="1"/>
  <c r="D296" i="1"/>
  <c r="R296" i="1" s="1"/>
  <c r="D297" i="1"/>
  <c r="R297" i="1" s="1"/>
  <c r="D300" i="1"/>
  <c r="R300" i="1"/>
  <c r="D304" i="1"/>
  <c r="R304" i="1" s="1"/>
  <c r="D305" i="1"/>
  <c r="R305" i="1" s="1"/>
  <c r="D308" i="1"/>
  <c r="R308" i="1" s="1"/>
  <c r="D312" i="1"/>
  <c r="R312" i="1" s="1"/>
  <c r="D313" i="1"/>
  <c r="R313" i="1" s="1"/>
  <c r="D320" i="1"/>
  <c r="R320" i="1" s="1"/>
  <c r="D337" i="1"/>
  <c r="R337" i="1" s="1"/>
  <c r="D344" i="1"/>
  <c r="R344" i="1" s="1"/>
  <c r="D353" i="1"/>
  <c r="R353" i="1" s="1"/>
  <c r="G47" i="4"/>
  <c r="I47" i="4"/>
  <c r="C47" i="4"/>
  <c r="L6" i="4"/>
  <c r="K6" i="4"/>
  <c r="G46" i="4"/>
  <c r="I46" i="4"/>
  <c r="C46" i="4"/>
  <c r="K5" i="4"/>
  <c r="A39" i="4"/>
  <c r="A38" i="4"/>
  <c r="A36" i="4"/>
  <c r="G2" i="4"/>
  <c r="K2" i="4"/>
  <c r="K23" i="4"/>
  <c r="K43" i="4"/>
  <c r="F2" i="4"/>
  <c r="H2" i="4"/>
  <c r="H23" i="4"/>
  <c r="H43" i="4"/>
  <c r="L4" i="4"/>
  <c r="H36" i="4"/>
  <c r="I14" i="4"/>
  <c r="G55" i="4"/>
  <c r="F55" i="4"/>
  <c r="C55" i="4"/>
  <c r="B55" i="4"/>
  <c r="J55" i="4"/>
  <c r="A55" i="4"/>
  <c r="G54" i="4"/>
  <c r="F54" i="4"/>
  <c r="B54" i="4"/>
  <c r="C54" i="4"/>
  <c r="A54" i="4"/>
  <c r="G53" i="4"/>
  <c r="F53" i="4"/>
  <c r="C53" i="4"/>
  <c r="B53" i="4"/>
  <c r="A53" i="4"/>
  <c r="G52" i="4"/>
  <c r="F52" i="4"/>
  <c r="C52" i="4"/>
  <c r="B52" i="4"/>
  <c r="A52" i="4"/>
  <c r="G51" i="4"/>
  <c r="F51" i="4"/>
  <c r="B51" i="4"/>
  <c r="A51" i="4"/>
  <c r="G50" i="4"/>
  <c r="F50" i="4"/>
  <c r="C50" i="4"/>
  <c r="B50" i="4"/>
  <c r="A50" i="4"/>
  <c r="G49" i="4"/>
  <c r="F49" i="4"/>
  <c r="J49" i="4"/>
  <c r="C49" i="4"/>
  <c r="B49" i="4"/>
  <c r="A49" i="4"/>
  <c r="G48" i="4"/>
  <c r="I48" i="4"/>
  <c r="F48" i="4"/>
  <c r="C48" i="4"/>
  <c r="B48" i="4"/>
  <c r="A48" i="4"/>
  <c r="F47" i="4"/>
  <c r="J47" i="4"/>
  <c r="B47" i="4"/>
  <c r="A47" i="4"/>
  <c r="F46" i="4"/>
  <c r="B46" i="4"/>
  <c r="J46" i="4"/>
  <c r="A46" i="4"/>
  <c r="A45" i="4"/>
  <c r="H44" i="4"/>
  <c r="G44" i="4"/>
  <c r="F44" i="4"/>
  <c r="K44" i="4"/>
  <c r="A44" i="4"/>
  <c r="I43" i="4"/>
  <c r="M43" i="4"/>
  <c r="G35" i="4"/>
  <c r="C35" i="4"/>
  <c r="G34" i="4"/>
  <c r="C34" i="4"/>
  <c r="G33" i="4"/>
  <c r="C33" i="4"/>
  <c r="G32" i="4"/>
  <c r="C32" i="4"/>
  <c r="G31" i="4"/>
  <c r="C31" i="4"/>
  <c r="G30" i="4"/>
  <c r="C30" i="4"/>
  <c r="G29" i="4"/>
  <c r="C29" i="4"/>
  <c r="G28" i="4"/>
  <c r="C28" i="4"/>
  <c r="G27" i="4"/>
  <c r="C27" i="4"/>
  <c r="G26" i="4"/>
  <c r="C26" i="4"/>
  <c r="G25" i="4"/>
  <c r="C25" i="4"/>
  <c r="G24" i="4"/>
  <c r="C23" i="4"/>
  <c r="C43" i="4"/>
  <c r="B23" i="4"/>
  <c r="B43" i="4"/>
  <c r="L18" i="4"/>
  <c r="I18" i="4"/>
  <c r="E18" i="4"/>
  <c r="L14" i="4"/>
  <c r="K14" i="4"/>
  <c r="J14" i="4"/>
  <c r="L13" i="4"/>
  <c r="K13" i="4"/>
  <c r="J13" i="4"/>
  <c r="L12" i="4"/>
  <c r="K12" i="4"/>
  <c r="K33" i="4"/>
  <c r="J12" i="4"/>
  <c r="L11" i="4"/>
  <c r="K11" i="4"/>
  <c r="J11" i="4"/>
  <c r="L10" i="4"/>
  <c r="K10" i="4"/>
  <c r="K31" i="4"/>
  <c r="J10" i="4"/>
  <c r="L9" i="4"/>
  <c r="K9" i="4"/>
  <c r="J9" i="4"/>
  <c r="K30" i="4"/>
  <c r="L8" i="4"/>
  <c r="K8" i="4"/>
  <c r="J8" i="4"/>
  <c r="L7" i="4"/>
  <c r="L28" i="4"/>
  <c r="K7" i="4"/>
  <c r="J7" i="4"/>
  <c r="J6" i="4"/>
  <c r="J5" i="4"/>
  <c r="K4" i="4"/>
  <c r="K25" i="4"/>
  <c r="J4" i="4"/>
  <c r="L3" i="4"/>
  <c r="L24" i="4"/>
  <c r="K3" i="4"/>
  <c r="J3" i="4"/>
  <c r="J2" i="4"/>
  <c r="J23" i="4"/>
  <c r="J43" i="4"/>
  <c r="F23" i="4"/>
  <c r="F43" i="4"/>
  <c r="J44" i="4"/>
  <c r="L19" i="3"/>
  <c r="D16" i="3"/>
  <c r="O16" i="3" s="1"/>
  <c r="D12" i="3"/>
  <c r="O12" i="3" s="1"/>
  <c r="D10" i="3"/>
  <c r="O10" i="3" s="1"/>
  <c r="Q2" i="3"/>
  <c r="N2" i="3"/>
  <c r="H2" i="3"/>
  <c r="Q353" i="1"/>
  <c r="Q313" i="1"/>
  <c r="Q312" i="1"/>
  <c r="Q305" i="1"/>
  <c r="Q304" i="1"/>
  <c r="Q296" i="1"/>
  <c r="Q289" i="1"/>
  <c r="Q288" i="1"/>
  <c r="Q281" i="1"/>
  <c r="Q280" i="1"/>
  <c r="Q272" i="1"/>
  <c r="Q264" i="1"/>
  <c r="Q260" i="1"/>
  <c r="Q256" i="1"/>
  <c r="Q252" i="1"/>
  <c r="Q248" i="1"/>
  <c r="Q244" i="1"/>
  <c r="Q240" i="1"/>
  <c r="Q232" i="1"/>
  <c r="Q224" i="1"/>
  <c r="Q220" i="1"/>
  <c r="Q216" i="1"/>
  <c r="Q214" i="1"/>
  <c r="Q212" i="1"/>
  <c r="Q210" i="1"/>
  <c r="Q209" i="1"/>
  <c r="Q208" i="1"/>
  <c r="Q204" i="1"/>
  <c r="Q200" i="1"/>
  <c r="Q196" i="1"/>
  <c r="Q194" i="1"/>
  <c r="Q193" i="1"/>
  <c r="Q192" i="1"/>
  <c r="Q188" i="1"/>
  <c r="Q184" i="1"/>
  <c r="Q180" i="1"/>
  <c r="Q178" i="1"/>
  <c r="Q177" i="1"/>
  <c r="Q176" i="1"/>
  <c r="Q174" i="1"/>
  <c r="Q172" i="1"/>
  <c r="Q169" i="1"/>
  <c r="Q168" i="1"/>
  <c r="Q164" i="1"/>
  <c r="Q161" i="1"/>
  <c r="Q160" i="1"/>
  <c r="Q156" i="1"/>
  <c r="Q153" i="1"/>
  <c r="Q152" i="1"/>
  <c r="Q148" i="1"/>
  <c r="Q145" i="1"/>
  <c r="Q144" i="1"/>
  <c r="Q140" i="1"/>
  <c r="Q137" i="1"/>
  <c r="Q136" i="1"/>
  <c r="Q132" i="1"/>
  <c r="Q129" i="1"/>
  <c r="Q128" i="1"/>
  <c r="Q124" i="1"/>
  <c r="Q121" i="1"/>
  <c r="Q120" i="1"/>
  <c r="Q118" i="1"/>
  <c r="Q116" i="1"/>
  <c r="Q113" i="1"/>
  <c r="Q112" i="1"/>
  <c r="Q108" i="1"/>
  <c r="Q105" i="1"/>
  <c r="Q104" i="1"/>
  <c r="Q100" i="1"/>
  <c r="Q97" i="1"/>
  <c r="Q96" i="1"/>
  <c r="Q94" i="1"/>
  <c r="Q92" i="1"/>
  <c r="Q89" i="1"/>
  <c r="Q88" i="1"/>
  <c r="Q84" i="1"/>
  <c r="Q81" i="1"/>
  <c r="Q80" i="1"/>
  <c r="Q76" i="1"/>
  <c r="Q73" i="1"/>
  <c r="Q72" i="1"/>
  <c r="Q68" i="1"/>
  <c r="Q65" i="1"/>
  <c r="Q64" i="1"/>
  <c r="Q62" i="1"/>
  <c r="Q60" i="1"/>
  <c r="Q58" i="1"/>
  <c r="Q57" i="1"/>
  <c r="Q56" i="1"/>
  <c r="Q52" i="1"/>
  <c r="Q50" i="1"/>
  <c r="Q49" i="1"/>
  <c r="Q48" i="1"/>
  <c r="Q44" i="1"/>
  <c r="Q41" i="1"/>
  <c r="Q40" i="1"/>
  <c r="Q36" i="1"/>
  <c r="Q34" i="1"/>
  <c r="Q33" i="1"/>
  <c r="Q32" i="1"/>
  <c r="Q28" i="1"/>
  <c r="Q26" i="1"/>
  <c r="Q25" i="1"/>
  <c r="Q24" i="1"/>
  <c r="Q20" i="1"/>
  <c r="Q18" i="1"/>
  <c r="Q17" i="1"/>
  <c r="Q16" i="1"/>
  <c r="Q14" i="1"/>
  <c r="Q12" i="1"/>
  <c r="Q10" i="1"/>
  <c r="Q9" i="1"/>
  <c r="Q8" i="1"/>
  <c r="J52" i="4"/>
  <c r="K49" i="4"/>
  <c r="K29" i="4"/>
  <c r="K45" i="4"/>
  <c r="D315" i="1"/>
  <c r="R315" i="1" s="1"/>
  <c r="Q315" i="1"/>
  <c r="D267" i="1"/>
  <c r="R267" i="1" s="1"/>
  <c r="D243" i="1"/>
  <c r="R243" i="1" s="1"/>
  <c r="Q11" i="1"/>
  <c r="Q27" i="1"/>
  <c r="Q35" i="1"/>
  <c r="Q43" i="1"/>
  <c r="Q51" i="1"/>
  <c r="Q59" i="1"/>
  <c r="Q67" i="1"/>
  <c r="Q75" i="1"/>
  <c r="Q83" i="1"/>
  <c r="Q91" i="1"/>
  <c r="Q99" i="1"/>
  <c r="Q107" i="1"/>
  <c r="Q115" i="1"/>
  <c r="Q123" i="1"/>
  <c r="Q131" i="1"/>
  <c r="Q139" i="1"/>
  <c r="Q147" i="1"/>
  <c r="Q155" i="1"/>
  <c r="Q163" i="1"/>
  <c r="Q171" i="1"/>
  <c r="Q179" i="1"/>
  <c r="Q187" i="1"/>
  <c r="Q195" i="1"/>
  <c r="Q211" i="1"/>
  <c r="Q227" i="1"/>
  <c r="Q347" i="1"/>
  <c r="D323" i="1"/>
  <c r="R323" i="1" s="1"/>
  <c r="Q323" i="1"/>
  <c r="D299" i="1"/>
  <c r="R299" i="1" s="1"/>
  <c r="D251" i="1"/>
  <c r="R251" i="1" s="1"/>
  <c r="D219" i="1"/>
  <c r="R219" i="1" s="1"/>
  <c r="D355" i="1"/>
  <c r="R355" i="1" s="1"/>
  <c r="Q355" i="1"/>
  <c r="D331" i="1"/>
  <c r="R331" i="1" s="1"/>
  <c r="D307" i="1"/>
  <c r="R307" i="1" s="1"/>
  <c r="D283" i="1"/>
  <c r="R283" i="1" s="1"/>
  <c r="Q283" i="1"/>
  <c r="D259" i="1"/>
  <c r="R259" i="1" s="1"/>
  <c r="Q259" i="1"/>
  <c r="D235" i="1"/>
  <c r="R235" i="1" s="1"/>
  <c r="Q291" i="1"/>
  <c r="Q326" i="1"/>
  <c r="D290" i="1"/>
  <c r="R290" i="1" s="1"/>
  <c r="D270" i="1"/>
  <c r="R270" i="1" s="1"/>
  <c r="D338" i="1"/>
  <c r="R338" i="1" s="1"/>
  <c r="D250" i="1"/>
  <c r="R250" i="1" s="1"/>
  <c r="Q352" i="1"/>
  <c r="K27" i="4"/>
  <c r="J48" i="4"/>
  <c r="K26" i="4"/>
  <c r="K48" i="4"/>
  <c r="J53" i="4"/>
  <c r="L2" i="4"/>
  <c r="L23" i="4"/>
  <c r="L43" i="4"/>
  <c r="K28" i="4"/>
  <c r="J45" i="4"/>
  <c r="L46" i="4"/>
  <c r="K35" i="4"/>
  <c r="K53" i="4"/>
  <c r="K52" i="4"/>
  <c r="J50" i="4"/>
  <c r="J54" i="4"/>
  <c r="K24" i="4"/>
  <c r="J51" i="4"/>
  <c r="I44" i="4"/>
  <c r="G23" i="4"/>
  <c r="G43" i="4"/>
  <c r="F56" i="4"/>
  <c r="K51" i="4"/>
  <c r="K55" i="4"/>
  <c r="K54" i="4"/>
  <c r="L36" i="4"/>
  <c r="K34" i="4"/>
  <c r="K47" i="4"/>
  <c r="L44" i="4"/>
  <c r="M44" i="4"/>
  <c r="B56" i="4"/>
  <c r="J56" i="4"/>
  <c r="C56" i="4"/>
  <c r="K32" i="4"/>
  <c r="U2" i="1"/>
  <c r="R326" i="1"/>
  <c r="R94" i="1"/>
  <c r="D279" i="1"/>
  <c r="R279" i="1" s="1"/>
  <c r="D278" i="1"/>
  <c r="R278" i="1" s="1"/>
  <c r="Q278" i="1"/>
  <c r="Q70" i="1"/>
  <c r="D70" i="1"/>
  <c r="R70" i="1" s="1"/>
  <c r="D247" i="1"/>
  <c r="R247" i="1" s="1"/>
  <c r="Q30" i="1"/>
  <c r="Q86" i="1"/>
  <c r="Q142" i="1"/>
  <c r="Q190" i="1"/>
  <c r="D345" i="1"/>
  <c r="R345" i="1" s="1"/>
  <c r="D198" i="1"/>
  <c r="R198" i="1" s="1"/>
  <c r="Q222" i="1"/>
  <c r="D318" i="1"/>
  <c r="R318" i="1" s="1"/>
  <c r="Q38" i="1"/>
  <c r="D38" i="1"/>
  <c r="R38" i="1" s="1"/>
  <c r="D254" i="1"/>
  <c r="R254" i="1" s="1"/>
  <c r="Q310" i="1"/>
  <c r="Q54" i="1"/>
  <c r="Q110" i="1"/>
  <c r="D206" i="1"/>
  <c r="R206" i="1"/>
  <c r="D134" i="1"/>
  <c r="R134" i="1" s="1"/>
  <c r="D79" i="1"/>
  <c r="R79" i="1" s="1"/>
  <c r="D286" i="1"/>
  <c r="R286" i="1" s="1"/>
  <c r="Q78" i="1"/>
  <c r="D246" i="1"/>
  <c r="R246" i="1" s="1"/>
  <c r="D239" i="1"/>
  <c r="Q294" i="1"/>
  <c r="D294" i="1"/>
  <c r="R294" i="1" s="1"/>
  <c r="D238" i="1"/>
  <c r="R238" i="1" s="1"/>
  <c r="Q238" i="1"/>
  <c r="Q230" i="1"/>
  <c r="Q46" i="1"/>
  <c r="Q158" i="1"/>
  <c r="Q182" i="1"/>
  <c r="D102" i="1"/>
  <c r="R102" i="1" s="1"/>
  <c r="Q361" i="1"/>
  <c r="Q126" i="1"/>
  <c r="Q150" i="1"/>
  <c r="D350" i="1"/>
  <c r="R350" i="1" s="1"/>
  <c r="Q321" i="1"/>
  <c r="R7" i="1"/>
  <c r="L25" i="4"/>
  <c r="L27" i="4"/>
  <c r="G56" i="4"/>
  <c r="K56" i="4"/>
  <c r="K46" i="4"/>
  <c r="M46" i="4"/>
  <c r="L48" i="4"/>
  <c r="M48" i="4"/>
  <c r="L45" i="4"/>
  <c r="M45" i="4"/>
  <c r="L47" i="4"/>
  <c r="M47" i="4"/>
  <c r="Q266" i="1"/>
  <c r="D47" i="1"/>
  <c r="R47" i="1" s="1"/>
  <c r="Q234" i="1"/>
  <c r="D354" i="1"/>
  <c r="R354" i="1" s="1"/>
  <c r="D231" i="1"/>
  <c r="R231" i="1" s="1"/>
  <c r="Q90" i="1"/>
  <c r="Q114" i="1"/>
  <c r="Q138" i="1"/>
  <c r="Q360" i="1"/>
  <c r="D98" i="1"/>
  <c r="R98" i="1" s="1"/>
  <c r="D327" i="1"/>
  <c r="R327" i="1" s="1"/>
  <c r="D135" i="1"/>
  <c r="R135" i="1" s="1"/>
  <c r="D314" i="1"/>
  <c r="R314" i="1" s="1"/>
  <c r="D55" i="1"/>
  <c r="R55" i="1" s="1"/>
  <c r="D263" i="1"/>
  <c r="R263" i="1" s="1"/>
  <c r="D15" i="1"/>
  <c r="R15" i="1" s="1"/>
  <c r="D322" i="1"/>
  <c r="R322" i="1" s="1"/>
  <c r="Q170" i="1"/>
  <c r="D82" i="1"/>
  <c r="R82" i="1" s="1"/>
  <c r="Q362" i="1"/>
  <c r="D258" i="1"/>
  <c r="R258" i="1" s="1"/>
  <c r="D74" i="1"/>
  <c r="R74" i="1" s="1"/>
  <c r="D202" i="1"/>
  <c r="R202" i="1" s="1"/>
  <c r="D287" i="1"/>
  <c r="R287" i="1" s="1"/>
  <c r="Q186" i="1"/>
  <c r="D162" i="1"/>
  <c r="R162" i="1" s="1"/>
  <c r="Q130" i="1"/>
  <c r="D159" i="1"/>
  <c r="R159" i="1" s="1"/>
  <c r="D87" i="1"/>
  <c r="R87" i="1" s="1"/>
  <c r="D119" i="1"/>
  <c r="R119" i="1" s="1"/>
  <c r="D143" i="1"/>
  <c r="R143" i="1" s="1"/>
  <c r="D303" i="1"/>
  <c r="R303" i="1" s="1"/>
  <c r="Q218" i="1"/>
  <c r="Q122" i="1"/>
  <c r="D31" i="1"/>
  <c r="R31" i="1" s="1"/>
  <c r="D328" i="1"/>
  <c r="R328" i="1"/>
  <c r="Q328" i="1"/>
  <c r="N8" i="3"/>
  <c r="D17" i="3"/>
  <c r="O17" i="3" s="1"/>
  <c r="N13" i="3"/>
  <c r="N11" i="3"/>
  <c r="N10" i="3"/>
  <c r="D13" i="3"/>
  <c r="O13" i="3" s="1"/>
  <c r="L56" i="4" l="1"/>
  <c r="H173" i="1"/>
  <c r="I173" i="1" s="1"/>
  <c r="F185" i="1"/>
  <c r="G185" i="1" s="1"/>
  <c r="F44" i="1"/>
  <c r="G44" i="1" s="1"/>
  <c r="E290" i="1"/>
  <c r="F330" i="1"/>
  <c r="G330" i="1" s="1"/>
  <c r="E152" i="1"/>
  <c r="F74" i="1"/>
  <c r="G74" i="1" s="1"/>
  <c r="F348" i="1"/>
  <c r="G348" i="1" s="1"/>
  <c r="F114" i="1"/>
  <c r="G114" i="1" s="1"/>
  <c r="H306" i="1"/>
  <c r="I306" i="1" s="1"/>
  <c r="F23" i="1"/>
  <c r="G23" i="1" s="1"/>
  <c r="H241" i="1"/>
  <c r="I241" i="1" s="1"/>
  <c r="F188" i="1"/>
  <c r="G188" i="1" s="1"/>
  <c r="F75" i="1"/>
  <c r="G75" i="1" s="1"/>
  <c r="F222" i="1"/>
  <c r="G222" i="1" s="1"/>
  <c r="F60" i="1"/>
  <c r="G60" i="1" s="1"/>
  <c r="E206" i="1"/>
  <c r="H364" i="1"/>
  <c r="E295" i="1"/>
  <c r="E223" i="1"/>
  <c r="F91" i="1"/>
  <c r="G91" i="1" s="1"/>
  <c r="E270" i="1"/>
  <c r="F143" i="1"/>
  <c r="G143" i="1" s="1"/>
  <c r="H274" i="1"/>
  <c r="I274" i="1" s="1"/>
  <c r="F326" i="1"/>
  <c r="G326" i="1" s="1"/>
  <c r="E211" i="1"/>
  <c r="H224" i="1"/>
  <c r="I224" i="1" s="1"/>
  <c r="F231" i="1"/>
  <c r="G231" i="1" s="1"/>
  <c r="F260" i="1"/>
  <c r="G260" i="1" s="1"/>
  <c r="H202" i="1"/>
  <c r="I202" i="1" s="1"/>
  <c r="H353" i="1"/>
  <c r="I353" i="1" s="1"/>
  <c r="E271" i="1"/>
  <c r="E279" i="1"/>
  <c r="F131" i="1"/>
  <c r="G131" i="1" s="1"/>
  <c r="F294" i="1"/>
  <c r="G294" i="1" s="1"/>
  <c r="H39" i="1"/>
  <c r="I39" i="1" s="1"/>
  <c r="E150" i="1"/>
  <c r="F99" i="1"/>
  <c r="G99" i="1" s="1"/>
  <c r="E220" i="1"/>
  <c r="F218" i="1"/>
  <c r="G218" i="1" s="1"/>
  <c r="F113" i="1"/>
  <c r="G113" i="1" s="1"/>
  <c r="F345" i="1"/>
  <c r="G345" i="1" s="1"/>
  <c r="F290" i="1"/>
  <c r="G290" i="1" s="1"/>
  <c r="E344" i="1"/>
  <c r="F305" i="1"/>
  <c r="G305" i="1" s="1"/>
  <c r="E123" i="1"/>
  <c r="F199" i="1"/>
  <c r="G199" i="1" s="1"/>
  <c r="H60" i="1"/>
  <c r="I60" i="1" s="1"/>
  <c r="F233" i="1"/>
  <c r="G233" i="1" s="1"/>
  <c r="H219" i="1"/>
  <c r="I219" i="1" s="1"/>
  <c r="H300" i="1"/>
  <c r="I300" i="1" s="1"/>
  <c r="H100" i="1"/>
  <c r="I100" i="1" s="1"/>
  <c r="F344" i="1"/>
  <c r="G344" i="1" s="1"/>
  <c r="F347" i="1"/>
  <c r="G347" i="1" s="1"/>
  <c r="E199" i="1"/>
  <c r="F96" i="1"/>
  <c r="G96" i="1" s="1"/>
  <c r="F361" i="1"/>
  <c r="G361" i="1" s="1"/>
  <c r="H128" i="1"/>
  <c r="I128" i="1" s="1"/>
  <c r="F168" i="1"/>
  <c r="G168" i="1" s="1"/>
  <c r="F323" i="1"/>
  <c r="G323" i="1" s="1"/>
  <c r="E155" i="1"/>
  <c r="H10" i="1"/>
  <c r="I10" i="1" s="1"/>
  <c r="H336" i="1"/>
  <c r="I336" i="1" s="1"/>
  <c r="F73" i="1"/>
  <c r="G73" i="1" s="1"/>
  <c r="E81" i="1"/>
  <c r="H32" i="1"/>
  <c r="I32" i="1" s="1"/>
  <c r="H279" i="1"/>
  <c r="I279" i="1" s="1"/>
  <c r="E251" i="1"/>
  <c r="E316" i="1"/>
  <c r="E196" i="1"/>
  <c r="F8" i="1"/>
  <c r="G8" i="1" s="1"/>
  <c r="F84" i="1"/>
  <c r="G84" i="1" s="1"/>
  <c r="E187" i="1"/>
  <c r="E208" i="1"/>
  <c r="F254" i="1"/>
  <c r="G254" i="1" s="1"/>
  <c r="H103" i="1"/>
  <c r="I103" i="1" s="1"/>
  <c r="F292" i="1"/>
  <c r="G292" i="1" s="1"/>
  <c r="F364" i="1"/>
  <c r="E74" i="1"/>
  <c r="H188" i="1"/>
  <c r="I188" i="1" s="1"/>
  <c r="E236" i="1"/>
  <c r="F288" i="1"/>
  <c r="G288" i="1" s="1"/>
  <c r="F176" i="1"/>
  <c r="G176" i="1" s="1"/>
  <c r="F159" i="1"/>
  <c r="G159" i="1" s="1"/>
  <c r="F34" i="1"/>
  <c r="G34" i="1" s="1"/>
  <c r="E15" i="1"/>
  <c r="F269" i="1"/>
  <c r="G269" i="1" s="1"/>
  <c r="E284" i="1"/>
  <c r="H83" i="1"/>
  <c r="I83" i="1" s="1"/>
  <c r="H151" i="1"/>
  <c r="I151" i="1" s="1"/>
  <c r="F142" i="1"/>
  <c r="G142" i="1" s="1"/>
  <c r="H295" i="1"/>
  <c r="I295" i="1" s="1"/>
  <c r="E328" i="1"/>
  <c r="H174" i="1"/>
  <c r="I174" i="1" s="1"/>
  <c r="F107" i="1"/>
  <c r="G107" i="1" s="1"/>
  <c r="H26" i="1"/>
  <c r="I26" i="1" s="1"/>
  <c r="H240" i="1"/>
  <c r="I240" i="1" s="1"/>
  <c r="E272" i="1"/>
  <c r="E120" i="1"/>
  <c r="F208" i="1"/>
  <c r="G208" i="1" s="1"/>
  <c r="E268" i="1"/>
  <c r="F336" i="1"/>
  <c r="G336" i="1" s="1"/>
  <c r="H203" i="1"/>
  <c r="I203" i="1" s="1"/>
  <c r="H216" i="1"/>
  <c r="I216" i="1" s="1"/>
  <c r="E212" i="1"/>
  <c r="E250" i="1"/>
  <c r="E57" i="1"/>
  <c r="H76" i="1"/>
  <c r="I76" i="1" s="1"/>
  <c r="F339" i="1"/>
  <c r="G339" i="1" s="1"/>
  <c r="H8" i="1"/>
  <c r="I8" i="1" s="1"/>
  <c r="E231" i="1"/>
  <c r="H91" i="1"/>
  <c r="I91" i="1" s="1"/>
  <c r="F164" i="1"/>
  <c r="G164" i="1" s="1"/>
  <c r="E161" i="1"/>
  <c r="F178" i="1"/>
  <c r="G178" i="1" s="1"/>
  <c r="H20" i="1"/>
  <c r="I20" i="1" s="1"/>
  <c r="H355" i="1"/>
  <c r="I355" i="1" s="1"/>
  <c r="F79" i="1"/>
  <c r="G79" i="1" s="1"/>
  <c r="F92" i="1"/>
  <c r="G92" i="1" s="1"/>
  <c r="F248" i="1"/>
  <c r="G248" i="1" s="1"/>
  <c r="H98" i="1"/>
  <c r="I98" i="1" s="1"/>
  <c r="F343" i="1"/>
  <c r="G343" i="1" s="1"/>
  <c r="E52" i="1"/>
  <c r="E72" i="1"/>
  <c r="E186" i="1"/>
  <c r="E207" i="1"/>
  <c r="H147" i="1"/>
  <c r="I147" i="1" s="1"/>
  <c r="H316" i="1"/>
  <c r="I316" i="1" s="1"/>
  <c r="H302" i="1"/>
  <c r="I302" i="1" s="1"/>
  <c r="E179" i="1"/>
  <c r="E34" i="1"/>
  <c r="H263" i="1"/>
  <c r="I263" i="1" s="1"/>
  <c r="H116" i="1"/>
  <c r="I116" i="1" s="1"/>
  <c r="H121" i="1"/>
  <c r="I121" i="1" s="1"/>
  <c r="H51" i="1"/>
  <c r="I51" i="1" s="1"/>
  <c r="E234" i="1"/>
  <c r="E180" i="1"/>
  <c r="F9" i="1"/>
  <c r="G9" i="1" s="1"/>
  <c r="F306" i="1"/>
  <c r="G306" i="1" s="1"/>
  <c r="H354" i="1"/>
  <c r="I354" i="1" s="1"/>
  <c r="H182" i="1"/>
  <c r="I182" i="1" s="1"/>
  <c r="E171" i="1"/>
  <c r="E226" i="1"/>
  <c r="F152" i="1"/>
  <c r="G152" i="1" s="1"/>
  <c r="H191" i="1"/>
  <c r="I191" i="1" s="1"/>
  <c r="F59" i="1"/>
  <c r="G59" i="1" s="1"/>
  <c r="H179" i="1"/>
  <c r="I179" i="1" s="1"/>
  <c r="F216" i="1"/>
  <c r="G216" i="1" s="1"/>
  <c r="H190" i="1"/>
  <c r="I190" i="1" s="1"/>
  <c r="F33" i="1"/>
  <c r="G33" i="1" s="1"/>
  <c r="E200" i="1"/>
  <c r="E83" i="1"/>
  <c r="E46" i="1"/>
  <c r="E134" i="1"/>
  <c r="H228" i="1"/>
  <c r="I228" i="1" s="1"/>
  <c r="H266" i="1"/>
  <c r="I266" i="1" s="1"/>
  <c r="E147" i="1"/>
  <c r="E287" i="1"/>
  <c r="H87" i="1"/>
  <c r="I87" i="1" s="1"/>
  <c r="H106" i="1"/>
  <c r="I106" i="1" s="1"/>
  <c r="E146" i="1"/>
  <c r="H358" i="1"/>
  <c r="I358" i="1" s="1"/>
  <c r="E202" i="1"/>
  <c r="H146" i="1"/>
  <c r="I146" i="1" s="1"/>
  <c r="F244" i="1"/>
  <c r="G244" i="1" s="1"/>
  <c r="E256" i="1"/>
  <c r="H268" i="1"/>
  <c r="I268" i="1" s="1"/>
  <c r="F78" i="1"/>
  <c r="G78" i="1" s="1"/>
  <c r="E288" i="1"/>
  <c r="F296" i="1"/>
  <c r="G296" i="1" s="1"/>
  <c r="H331" i="1"/>
  <c r="I331" i="1" s="1"/>
  <c r="E329" i="1"/>
  <c r="E32" i="1"/>
  <c r="H238" i="1"/>
  <c r="I238" i="1" s="1"/>
  <c r="H272" i="1"/>
  <c r="I272" i="1" s="1"/>
  <c r="F140" i="1"/>
  <c r="G140" i="1" s="1"/>
  <c r="F30" i="1"/>
  <c r="G30" i="1" s="1"/>
  <c r="F25" i="1"/>
  <c r="G25" i="1" s="1"/>
  <c r="H249" i="1"/>
  <c r="I249" i="1" s="1"/>
  <c r="H114" i="1"/>
  <c r="I114" i="1" s="1"/>
  <c r="E16" i="1"/>
  <c r="H251" i="1"/>
  <c r="I251" i="1" s="1"/>
  <c r="F346" i="1"/>
  <c r="G346" i="1" s="1"/>
  <c r="E314" i="1"/>
  <c r="E235" i="1"/>
  <c r="E311" i="1"/>
  <c r="H127" i="1"/>
  <c r="I127" i="1" s="1"/>
  <c r="E227" i="1"/>
  <c r="H23" i="1"/>
  <c r="I23" i="1" s="1"/>
  <c r="F280" i="1"/>
  <c r="G280" i="1" s="1"/>
  <c r="E92" i="1"/>
  <c r="H131" i="1"/>
  <c r="I131" i="1" s="1"/>
  <c r="F337" i="1"/>
  <c r="G337" i="1" s="1"/>
  <c r="F48" i="1"/>
  <c r="G48" i="1" s="1"/>
  <c r="H234" i="1"/>
  <c r="I234" i="1" s="1"/>
  <c r="H271" i="1"/>
  <c r="I271" i="1" s="1"/>
  <c r="E75" i="1"/>
  <c r="E330" i="1"/>
  <c r="H233" i="1"/>
  <c r="I233" i="1" s="1"/>
  <c r="H111" i="1"/>
  <c r="I111" i="1" s="1"/>
  <c r="E26" i="1"/>
  <c r="H171" i="1"/>
  <c r="I171" i="1" s="1"/>
  <c r="H318" i="1"/>
  <c r="I318" i="1" s="1"/>
  <c r="H19" i="1"/>
  <c r="I19" i="1" s="1"/>
  <c r="F120" i="1"/>
  <c r="G120" i="1" s="1"/>
  <c r="F353" i="1"/>
  <c r="G353" i="1" s="1"/>
  <c r="F17" i="1"/>
  <c r="G17" i="1" s="1"/>
  <c r="F89" i="1"/>
  <c r="G89" i="1" s="1"/>
  <c r="H135" i="1"/>
  <c r="I135" i="1" s="1"/>
  <c r="F129" i="1"/>
  <c r="G129" i="1" s="1"/>
  <c r="H201" i="1"/>
  <c r="I201" i="1" s="1"/>
  <c r="F319" i="1"/>
  <c r="G319" i="1" s="1"/>
  <c r="H350" i="1"/>
  <c r="I350" i="1" s="1"/>
  <c r="F191" i="1"/>
  <c r="G191" i="1" s="1"/>
  <c r="H339" i="1"/>
  <c r="I339" i="1" s="1"/>
  <c r="H204" i="1"/>
  <c r="I204" i="1" s="1"/>
  <c r="H12" i="1"/>
  <c r="I12" i="1" s="1"/>
  <c r="E23" i="1"/>
  <c r="E252" i="1"/>
  <c r="H7" i="1"/>
  <c r="I7" i="1" s="1"/>
  <c r="E331" i="1"/>
  <c r="H30" i="1"/>
  <c r="I30" i="1" s="1"/>
  <c r="H43" i="1"/>
  <c r="I43" i="1" s="1"/>
  <c r="H86" i="1"/>
  <c r="I86" i="1" s="1"/>
  <c r="H257" i="1"/>
  <c r="I257" i="1" s="1"/>
  <c r="E273" i="1"/>
  <c r="F146" i="1"/>
  <c r="G146" i="1" s="1"/>
  <c r="E84" i="1"/>
  <c r="F267" i="1"/>
  <c r="G267" i="1" s="1"/>
  <c r="E111" i="1"/>
  <c r="F196" i="1"/>
  <c r="G196" i="1" s="1"/>
  <c r="H267" i="1"/>
  <c r="I267" i="1" s="1"/>
  <c r="E148" i="1"/>
  <c r="H169" i="1"/>
  <c r="I169" i="1" s="1"/>
  <c r="H126" i="1"/>
  <c r="I126" i="1" s="1"/>
  <c r="F169" i="1"/>
  <c r="G169" i="1" s="1"/>
  <c r="E340" i="1"/>
  <c r="E51" i="1"/>
  <c r="H34" i="1"/>
  <c r="I34" i="1" s="1"/>
  <c r="H107" i="1"/>
  <c r="I107" i="1" s="1"/>
  <c r="F151" i="1"/>
  <c r="G151" i="1" s="1"/>
  <c r="E126" i="1"/>
  <c r="H270" i="1"/>
  <c r="I270" i="1" s="1"/>
  <c r="H227" i="1"/>
  <c r="I227" i="1" s="1"/>
  <c r="H236" i="1"/>
  <c r="I236" i="1" s="1"/>
  <c r="F286" i="1"/>
  <c r="G286" i="1" s="1"/>
  <c r="H288" i="1"/>
  <c r="I288" i="1" s="1"/>
  <c r="H243" i="1"/>
  <c r="I243" i="1" s="1"/>
  <c r="E224" i="1"/>
  <c r="E62" i="1"/>
  <c r="E225" i="1"/>
  <c r="H305" i="1"/>
  <c r="I305" i="1" s="1"/>
  <c r="H328" i="1"/>
  <c r="I328" i="1" s="1"/>
  <c r="H327" i="1"/>
  <c r="I327" i="1" s="1"/>
  <c r="F236" i="1"/>
  <c r="G236" i="1" s="1"/>
  <c r="H209" i="1"/>
  <c r="I209" i="1" s="1"/>
  <c r="F56" i="1"/>
  <c r="G56" i="1" s="1"/>
  <c r="H138" i="1"/>
  <c r="I138" i="1" s="1"/>
  <c r="E156" i="1"/>
  <c r="E60" i="1"/>
  <c r="F118" i="1"/>
  <c r="G118" i="1" s="1"/>
  <c r="F19" i="1"/>
  <c r="G19" i="1" s="1"/>
  <c r="E78" i="1"/>
  <c r="E230" i="1"/>
  <c r="E138" i="1"/>
  <c r="F302" i="1"/>
  <c r="G302" i="1" s="1"/>
  <c r="H217" i="1"/>
  <c r="I217" i="1" s="1"/>
  <c r="E266" i="1"/>
  <c r="H172" i="1"/>
  <c r="I172" i="1" s="1"/>
  <c r="H139" i="1"/>
  <c r="I139" i="1" s="1"/>
  <c r="H11" i="1"/>
  <c r="I11" i="1" s="1"/>
  <c r="H184" i="1"/>
  <c r="I184" i="1" s="1"/>
  <c r="H180" i="1"/>
  <c r="I180" i="1" s="1"/>
  <c r="E131" i="1"/>
  <c r="H129" i="1"/>
  <c r="I129" i="1" s="1"/>
  <c r="F275" i="1"/>
  <c r="G275" i="1" s="1"/>
  <c r="H259" i="1"/>
  <c r="I259" i="1" s="1"/>
  <c r="E12" i="1"/>
  <c r="E19" i="1"/>
  <c r="F18" i="1"/>
  <c r="G18" i="1" s="1"/>
  <c r="F226" i="1"/>
  <c r="G226" i="1" s="1"/>
  <c r="E222" i="1"/>
  <c r="H119" i="1"/>
  <c r="I119" i="1" s="1"/>
  <c r="E257" i="1"/>
  <c r="F215" i="1"/>
  <c r="G215" i="1" s="1"/>
  <c r="E218" i="1"/>
  <c r="F163" i="1"/>
  <c r="G163" i="1" s="1"/>
  <c r="E352" i="1"/>
  <c r="F281" i="1"/>
  <c r="G281" i="1" s="1"/>
  <c r="F150" i="1"/>
  <c r="G150" i="1" s="1"/>
  <c r="F180" i="1"/>
  <c r="G180" i="1" s="1"/>
  <c r="E116" i="1"/>
  <c r="H17" i="1"/>
  <c r="I17" i="1" s="1"/>
  <c r="E27" i="1"/>
  <c r="E168" i="1"/>
  <c r="E140" i="1"/>
  <c r="E31" i="1"/>
  <c r="E124" i="1"/>
  <c r="H299" i="1"/>
  <c r="I299" i="1" s="1"/>
  <c r="E48" i="1"/>
  <c r="F297" i="1"/>
  <c r="G297" i="1" s="1"/>
  <c r="E159" i="1"/>
  <c r="F314" i="1"/>
  <c r="G314" i="1" s="1"/>
  <c r="H122" i="1"/>
  <c r="I122" i="1" s="1"/>
  <c r="R289" i="1"/>
  <c r="E289" i="1"/>
  <c r="E185" i="1"/>
  <c r="R185" i="1"/>
  <c r="E321" i="1"/>
  <c r="R321" i="1"/>
  <c r="E343" i="1"/>
  <c r="R343" i="1"/>
  <c r="D309" i="1"/>
  <c r="F309" i="1" s="1"/>
  <c r="G309" i="1" s="1"/>
  <c r="Q309" i="1"/>
  <c r="D253" i="1"/>
  <c r="Q253" i="1"/>
  <c r="D205" i="1"/>
  <c r="F205" i="1" s="1"/>
  <c r="G205" i="1" s="1"/>
  <c r="Q205" i="1"/>
  <c r="E143" i="1"/>
  <c r="Q77" i="1"/>
  <c r="D149" i="1"/>
  <c r="E149" i="1" s="1"/>
  <c r="R136" i="1"/>
  <c r="E136" i="1"/>
  <c r="D117" i="1"/>
  <c r="R117" i="1" s="1"/>
  <c r="R104" i="1"/>
  <c r="H104" i="1"/>
  <c r="I104" i="1" s="1"/>
  <c r="R88" i="1"/>
  <c r="E88" i="1"/>
  <c r="H88" i="1"/>
  <c r="I88" i="1" s="1"/>
  <c r="E41" i="1"/>
  <c r="R41" i="1"/>
  <c r="Q325" i="1"/>
  <c r="R50" i="1"/>
  <c r="E50" i="1"/>
  <c r="H50" i="1"/>
  <c r="I50" i="1" s="1"/>
  <c r="Q359" i="1"/>
  <c r="D359" i="1"/>
  <c r="F359" i="1" s="1"/>
  <c r="G359" i="1" s="1"/>
  <c r="Q351" i="1"/>
  <c r="D351" i="1"/>
  <c r="F351" i="1" s="1"/>
  <c r="G351" i="1" s="1"/>
  <c r="Q261" i="1"/>
  <c r="D261" i="1"/>
  <c r="R261" i="1" s="1"/>
  <c r="Q197" i="1"/>
  <c r="D197" i="1"/>
  <c r="D53" i="1"/>
  <c r="Q53" i="1"/>
  <c r="H321" i="1"/>
  <c r="I321" i="1" s="1"/>
  <c r="H343" i="1"/>
  <c r="I343" i="1" s="1"/>
  <c r="H47" i="1"/>
  <c r="I47" i="1" s="1"/>
  <c r="E239" i="1"/>
  <c r="R239" i="1"/>
  <c r="Q133" i="1"/>
  <c r="Q173" i="1"/>
  <c r="Q189" i="1"/>
  <c r="Q269" i="1"/>
  <c r="H164" i="1"/>
  <c r="I164" i="1" s="1"/>
  <c r="R164" i="1"/>
  <c r="H148" i="1"/>
  <c r="I148" i="1" s="1"/>
  <c r="R148" i="1"/>
  <c r="D101" i="1"/>
  <c r="R101" i="1" s="1"/>
  <c r="D85" i="1"/>
  <c r="E85" i="1" s="1"/>
  <c r="D317" i="1"/>
  <c r="F317" i="1" s="1"/>
  <c r="G317" i="1" s="1"/>
  <c r="H262" i="1"/>
  <c r="I262" i="1" s="1"/>
  <c r="H54" i="1"/>
  <c r="I54" i="1" s="1"/>
  <c r="R54" i="1"/>
  <c r="R170" i="1"/>
  <c r="E170" i="1"/>
  <c r="R262" i="1"/>
  <c r="Q277" i="1"/>
  <c r="D277" i="1"/>
  <c r="F277" i="1" s="1"/>
  <c r="G277" i="1" s="1"/>
  <c r="D13" i="1"/>
  <c r="R13" i="1" s="1"/>
  <c r="Q13" i="1"/>
  <c r="E173" i="1"/>
  <c r="H71" i="1"/>
  <c r="I71" i="1" s="1"/>
  <c r="E104" i="1"/>
  <c r="Q245" i="1"/>
  <c r="R173" i="1"/>
  <c r="D21" i="1"/>
  <c r="E21" i="1" s="1"/>
  <c r="Q357" i="1"/>
  <c r="Q333" i="1"/>
  <c r="D333" i="1"/>
  <c r="H333" i="1" s="1"/>
  <c r="D229" i="1"/>
  <c r="F229" i="1" s="1"/>
  <c r="G229" i="1" s="1"/>
  <c r="Q229" i="1"/>
  <c r="Q69" i="1"/>
  <c r="D69" i="1"/>
  <c r="F69" i="1" s="1"/>
  <c r="G69" i="1" s="1"/>
  <c r="H143" i="1"/>
  <c r="I143" i="1" s="1"/>
  <c r="D157" i="1"/>
  <c r="F157" i="1" s="1"/>
  <c r="G157" i="1" s="1"/>
  <c r="D125" i="1"/>
  <c r="R125" i="1" s="1"/>
  <c r="D109" i="1"/>
  <c r="F109" i="1" s="1"/>
  <c r="G109" i="1" s="1"/>
  <c r="Q341" i="1"/>
  <c r="D341" i="1"/>
  <c r="D285" i="1"/>
  <c r="F285" i="1" s="1"/>
  <c r="G285" i="1" s="1"/>
  <c r="Q285" i="1"/>
  <c r="E198" i="1"/>
  <c r="H269" i="1"/>
  <c r="I269" i="1" s="1"/>
  <c r="D141" i="1"/>
  <c r="R141" i="1" s="1"/>
  <c r="D93" i="1"/>
  <c r="R93" i="1" s="1"/>
  <c r="D221" i="1"/>
  <c r="F221" i="1" s="1"/>
  <c r="G221" i="1" s="1"/>
  <c r="D165" i="1"/>
  <c r="R165" i="1" s="1"/>
  <c r="Q301" i="1"/>
  <c r="D301" i="1"/>
  <c r="R301" i="1" s="1"/>
  <c r="D37" i="1"/>
  <c r="F37" i="1" s="1"/>
  <c r="G37" i="1" s="1"/>
  <c r="Q37" i="1"/>
  <c r="H68" i="1"/>
  <c r="I68" i="1" s="1"/>
  <c r="E102" i="1"/>
  <c r="D61" i="1"/>
  <c r="H61" i="1" s="1"/>
  <c r="D29" i="1"/>
  <c r="R18" i="1"/>
  <c r="E18" i="1"/>
  <c r="D349" i="1"/>
  <c r="R349" i="1" s="1"/>
  <c r="Q349" i="1"/>
  <c r="Q293" i="1"/>
  <c r="D293" i="1"/>
  <c r="E293" i="1" s="1"/>
  <c r="D237" i="1"/>
  <c r="R237" i="1" s="1"/>
  <c r="Q237" i="1"/>
  <c r="Q181" i="1"/>
  <c r="D181" i="1"/>
  <c r="E181" i="1" s="1"/>
  <c r="Q45" i="1"/>
  <c r="D45" i="1"/>
  <c r="E45" i="1" s="1"/>
  <c r="E347" i="1"/>
  <c r="H110" i="1"/>
  <c r="I110" i="1" s="1"/>
  <c r="Q213" i="1"/>
  <c r="R130" i="1"/>
  <c r="H130" i="1"/>
  <c r="I130" i="1" s="1"/>
  <c r="D335" i="1"/>
  <c r="R335" i="1" s="1"/>
  <c r="H338" i="1"/>
  <c r="H96" i="1"/>
  <c r="H273" i="1"/>
  <c r="H264" i="1"/>
  <c r="H207" i="1"/>
  <c r="E280" i="1"/>
  <c r="H314" i="1"/>
  <c r="E326" i="1"/>
  <c r="F355" i="1"/>
  <c r="G355" i="1" s="1"/>
  <c r="E297" i="1"/>
  <c r="H177" i="1"/>
  <c r="E121" i="1"/>
  <c r="H92" i="1"/>
  <c r="F255" i="1"/>
  <c r="G255" i="1" s="1"/>
  <c r="F41" i="1"/>
  <c r="G41" i="1" s="1"/>
  <c r="E66" i="1"/>
  <c r="E303" i="1"/>
  <c r="E193" i="1"/>
  <c r="E178" i="1"/>
  <c r="E254" i="1"/>
  <c r="H115" i="1"/>
  <c r="E242" i="1"/>
  <c r="H307" i="1"/>
  <c r="E77" i="1"/>
  <c r="H357" i="1"/>
  <c r="E55" i="1"/>
  <c r="F328" i="1"/>
  <c r="G328" i="1" s="1"/>
  <c r="F357" i="1"/>
  <c r="G357" i="1" s="1"/>
  <c r="H40" i="1"/>
  <c r="F203" i="1"/>
  <c r="G203" i="1" s="1"/>
  <c r="F90" i="1"/>
  <c r="G90" i="1" s="1"/>
  <c r="F331" i="1"/>
  <c r="G331" i="1" s="1"/>
  <c r="H80" i="1"/>
  <c r="E312" i="1"/>
  <c r="H155" i="1"/>
  <c r="H198" i="1"/>
  <c r="H223" i="1"/>
  <c r="H260" i="1"/>
  <c r="E258" i="1"/>
  <c r="E144" i="1"/>
  <c r="F202" i="1"/>
  <c r="G202" i="1" s="1"/>
  <c r="F223" i="1"/>
  <c r="G223" i="1" s="1"/>
  <c r="E169" i="1"/>
  <c r="H95" i="1"/>
  <c r="H231" i="1"/>
  <c r="E154" i="1"/>
  <c r="F278" i="1"/>
  <c r="G278" i="1" s="1"/>
  <c r="F327" i="1"/>
  <c r="G327" i="1" s="1"/>
  <c r="F304" i="1"/>
  <c r="G304" i="1" s="1"/>
  <c r="F230" i="1"/>
  <c r="G230" i="1" s="1"/>
  <c r="F167" i="1"/>
  <c r="G167" i="1" s="1"/>
  <c r="H194" i="1"/>
  <c r="F144" i="1"/>
  <c r="G144" i="1" s="1"/>
  <c r="F213" i="1"/>
  <c r="G213" i="1" s="1"/>
  <c r="H160" i="1"/>
  <c r="F97" i="1"/>
  <c r="G97" i="1" s="1"/>
  <c r="H74" i="1"/>
  <c r="H133" i="1"/>
  <c r="H206" i="1"/>
  <c r="H118" i="1"/>
  <c r="E244" i="1"/>
  <c r="F287" i="1"/>
  <c r="G287" i="1" s="1"/>
  <c r="F349" i="1"/>
  <c r="G349" i="1" s="1"/>
  <c r="F72" i="1"/>
  <c r="G72" i="1" s="1"/>
  <c r="E128" i="1"/>
  <c r="E153" i="1"/>
  <c r="F64" i="1"/>
  <c r="G64" i="1" s="1"/>
  <c r="E49" i="1"/>
  <c r="E248" i="1"/>
  <c r="F354" i="1"/>
  <c r="G354" i="1" s="1"/>
  <c r="F62" i="1"/>
  <c r="G62" i="1" s="1"/>
  <c r="E80" i="1"/>
  <c r="E267" i="1"/>
  <c r="H142" i="1"/>
  <c r="F291" i="1"/>
  <c r="G291" i="1" s="1"/>
  <c r="F148" i="1"/>
  <c r="G148" i="1" s="1"/>
  <c r="F67" i="1"/>
  <c r="G67" i="1" s="1"/>
  <c r="F119" i="1"/>
  <c r="G119" i="1" s="1"/>
  <c r="E91" i="1"/>
  <c r="E53" i="1"/>
  <c r="H44" i="1"/>
  <c r="E162" i="1"/>
  <c r="H235" i="1"/>
  <c r="E304" i="1"/>
  <c r="E262" i="1"/>
  <c r="H152" i="1"/>
  <c r="E192" i="1"/>
  <c r="E110" i="1"/>
  <c r="E195" i="1"/>
  <c r="E100" i="1"/>
  <c r="F10" i="1"/>
  <c r="G10" i="1" s="1"/>
  <c r="F111" i="1"/>
  <c r="G111" i="1" s="1"/>
  <c r="F104" i="1"/>
  <c r="G104" i="1" s="1"/>
  <c r="F128" i="1"/>
  <c r="G128" i="1" s="1"/>
  <c r="H94" i="1"/>
  <c r="H246" i="1"/>
  <c r="F238" i="1"/>
  <c r="G238" i="1" s="1"/>
  <c r="H120" i="1"/>
  <c r="F273" i="1"/>
  <c r="G273" i="1" s="1"/>
  <c r="E172" i="1"/>
  <c r="H15" i="1"/>
  <c r="H145" i="1"/>
  <c r="F132" i="1"/>
  <c r="G132" i="1" s="1"/>
  <c r="E238" i="1"/>
  <c r="F35" i="1"/>
  <c r="G35" i="1" s="1"/>
  <c r="F80" i="1"/>
  <c r="G80" i="1" s="1"/>
  <c r="F135" i="1"/>
  <c r="G135" i="1" s="1"/>
  <c r="H81" i="1"/>
  <c r="F256" i="1"/>
  <c r="G256" i="1" s="1"/>
  <c r="F303" i="1"/>
  <c r="G303" i="1" s="1"/>
  <c r="E166" i="1"/>
  <c r="E44" i="1"/>
  <c r="F154" i="1"/>
  <c r="G154" i="1" s="1"/>
  <c r="F241" i="1"/>
  <c r="G241" i="1" s="1"/>
  <c r="H296" i="1"/>
  <c r="H226" i="1"/>
  <c r="F134" i="1"/>
  <c r="G134" i="1" s="1"/>
  <c r="H161" i="1"/>
  <c r="E122" i="1"/>
  <c r="E73" i="1"/>
  <c r="H97" i="1"/>
  <c r="E354" i="1"/>
  <c r="F340" i="1"/>
  <c r="G340" i="1" s="1"/>
  <c r="H322" i="1"/>
  <c r="F210" i="1"/>
  <c r="G210" i="1" s="1"/>
  <c r="F279" i="1"/>
  <c r="G279" i="1" s="1"/>
  <c r="E89" i="1"/>
  <c r="H282" i="1"/>
  <c r="H124" i="1"/>
  <c r="H99" i="1"/>
  <c r="F342" i="1"/>
  <c r="G342" i="1" s="1"/>
  <c r="H312" i="1"/>
  <c r="E189" i="1"/>
  <c r="F227" i="1"/>
  <c r="G227" i="1" s="1"/>
  <c r="F153" i="1"/>
  <c r="G153" i="1" s="1"/>
  <c r="E79" i="1"/>
  <c r="E201" i="1"/>
  <c r="E30" i="1"/>
  <c r="H89" i="1"/>
  <c r="E247" i="1"/>
  <c r="E245" i="1"/>
  <c r="E274" i="1"/>
  <c r="H150" i="1"/>
  <c r="H340" i="1"/>
  <c r="H24" i="1"/>
  <c r="H329" i="1"/>
  <c r="F300" i="1"/>
  <c r="G300" i="1" s="1"/>
  <c r="F320" i="1"/>
  <c r="G320" i="1" s="1"/>
  <c r="F127" i="1"/>
  <c r="G127" i="1" s="1"/>
  <c r="E335" i="1"/>
  <c r="H189" i="1"/>
  <c r="H73" i="1"/>
  <c r="F184" i="1"/>
  <c r="G184" i="1" s="1"/>
  <c r="H49" i="1"/>
  <c r="F225" i="1"/>
  <c r="G225" i="1" s="1"/>
  <c r="H258" i="1"/>
  <c r="E334" i="1"/>
  <c r="F358" i="1"/>
  <c r="G358" i="1" s="1"/>
  <c r="F209" i="1"/>
  <c r="G209" i="1" s="1"/>
  <c r="E10" i="1"/>
  <c r="E255" i="1"/>
  <c r="E349" i="1"/>
  <c r="F172" i="1"/>
  <c r="G172" i="1" s="1"/>
  <c r="E145" i="1"/>
  <c r="H286" i="1"/>
  <c r="F53" i="1"/>
  <c r="G53" i="1" s="1"/>
  <c r="F264" i="1"/>
  <c r="G264" i="1" s="1"/>
  <c r="E269" i="1"/>
  <c r="F242" i="1"/>
  <c r="G242" i="1" s="1"/>
  <c r="F81" i="1"/>
  <c r="G81" i="1" s="1"/>
  <c r="F55" i="1"/>
  <c r="G55" i="1" s="1"/>
  <c r="E25" i="1"/>
  <c r="H337" i="1"/>
  <c r="H52" i="1"/>
  <c r="E264" i="1"/>
  <c r="F138" i="1"/>
  <c r="G138" i="1" s="1"/>
  <c r="E38" i="1"/>
  <c r="E325" i="1"/>
  <c r="H112" i="1"/>
  <c r="E214" i="1"/>
  <c r="H193" i="1"/>
  <c r="F63" i="1"/>
  <c r="G63" i="1" s="1"/>
  <c r="H84" i="1"/>
  <c r="E355" i="1"/>
  <c r="E275" i="1"/>
  <c r="E76" i="1"/>
  <c r="E115" i="1"/>
  <c r="F177" i="1"/>
  <c r="G177" i="1" s="1"/>
  <c r="E315" i="1"/>
  <c r="H67" i="1"/>
  <c r="E217" i="1"/>
  <c r="R364" i="1"/>
  <c r="H208" i="1"/>
  <c r="F130" i="1"/>
  <c r="G130" i="1" s="1"/>
  <c r="H42" i="1"/>
  <c r="F133" i="1"/>
  <c r="G133" i="1" s="1"/>
  <c r="H325" i="1"/>
  <c r="H330" i="1"/>
  <c r="E361" i="1"/>
  <c r="H31" i="1"/>
  <c r="E96" i="1"/>
  <c r="E59" i="1"/>
  <c r="H345" i="1"/>
  <c r="E176" i="1"/>
  <c r="E339" i="1"/>
  <c r="E65" i="1"/>
  <c r="E300" i="1"/>
  <c r="F239" i="1"/>
  <c r="G239" i="1" s="1"/>
  <c r="F40" i="1"/>
  <c r="G40" i="1" s="1"/>
  <c r="H255" i="1"/>
  <c r="E350" i="1"/>
  <c r="H301" i="1"/>
  <c r="F193" i="1"/>
  <c r="G193" i="1" s="1"/>
  <c r="H254" i="1"/>
  <c r="F46" i="1"/>
  <c r="G46" i="1" s="1"/>
  <c r="F322" i="1"/>
  <c r="G322" i="1" s="1"/>
  <c r="F122" i="1"/>
  <c r="G122" i="1" s="1"/>
  <c r="E240" i="1"/>
  <c r="H125" i="1"/>
  <c r="H220" i="1"/>
  <c r="E302" i="1"/>
  <c r="E132" i="1"/>
  <c r="E142" i="1"/>
  <c r="H18" i="1"/>
  <c r="H77" i="1"/>
  <c r="H230" i="1"/>
  <c r="F115" i="1"/>
  <c r="G115" i="1" s="1"/>
  <c r="E324" i="1"/>
  <c r="E98" i="1"/>
  <c r="H192" i="1"/>
  <c r="F251" i="1"/>
  <c r="G251" i="1" s="1"/>
  <c r="E260" i="1"/>
  <c r="E294" i="1"/>
  <c r="H36" i="1"/>
  <c r="F161" i="1"/>
  <c r="G161" i="1" s="1"/>
  <c r="H362" i="1"/>
  <c r="F171" i="1"/>
  <c r="G171" i="1" s="1"/>
  <c r="E36" i="1"/>
  <c r="F28" i="1"/>
  <c r="G28" i="1" s="1"/>
  <c r="H178" i="1"/>
  <c r="F102" i="1"/>
  <c r="G102" i="1" s="1"/>
  <c r="F308" i="1"/>
  <c r="G308" i="1" s="1"/>
  <c r="E323" i="1"/>
  <c r="F211" i="1"/>
  <c r="G211" i="1" s="1"/>
  <c r="F110" i="1"/>
  <c r="G110" i="1" s="1"/>
  <c r="F77" i="1"/>
  <c r="G77" i="1" s="1"/>
  <c r="F246" i="1"/>
  <c r="G246" i="1" s="1"/>
  <c r="E47" i="1"/>
  <c r="F224" i="1"/>
  <c r="G224" i="1" s="1"/>
  <c r="F189" i="1"/>
  <c r="G189" i="1" s="1"/>
  <c r="H344" i="1"/>
  <c r="E299" i="1"/>
  <c r="F182" i="1"/>
  <c r="G182" i="1" s="1"/>
  <c r="H298" i="1"/>
  <c r="E308" i="1"/>
  <c r="F65" i="1"/>
  <c r="G65" i="1" s="1"/>
  <c r="F147" i="1"/>
  <c r="G147" i="1" s="1"/>
  <c r="H153" i="1"/>
  <c r="H108" i="1"/>
  <c r="E356" i="1"/>
  <c r="H212" i="1"/>
  <c r="E43" i="1"/>
  <c r="H56" i="1"/>
  <c r="H278" i="1"/>
  <c r="H239" i="1"/>
  <c r="H176" i="1"/>
  <c r="F15" i="1"/>
  <c r="G15" i="1" s="1"/>
  <c r="F162" i="1"/>
  <c r="G162" i="1" s="1"/>
  <c r="E215" i="1"/>
  <c r="H326" i="1"/>
  <c r="H123" i="1"/>
  <c r="E305" i="1"/>
  <c r="H185" i="1"/>
  <c r="F259" i="1"/>
  <c r="G259" i="1" s="1"/>
  <c r="F338" i="1"/>
  <c r="G338" i="1" s="1"/>
  <c r="E276" i="1"/>
  <c r="F66" i="1"/>
  <c r="G66" i="1" s="1"/>
  <c r="H308" i="1"/>
  <c r="E95" i="1"/>
  <c r="F139" i="1"/>
  <c r="G139" i="1" s="1"/>
  <c r="F50" i="1"/>
  <c r="G50" i="1" s="1"/>
  <c r="E182" i="1"/>
  <c r="F313" i="1"/>
  <c r="G313" i="1" s="1"/>
  <c r="E232" i="1"/>
  <c r="F204" i="1"/>
  <c r="G204" i="1" s="1"/>
  <c r="H90" i="1"/>
  <c r="H25" i="1"/>
  <c r="F166" i="1"/>
  <c r="G166" i="1" s="1"/>
  <c r="H275" i="1"/>
  <c r="E107" i="1"/>
  <c r="H211" i="1"/>
  <c r="E342" i="1"/>
  <c r="E164" i="1"/>
  <c r="F271" i="1"/>
  <c r="G271" i="1" s="1"/>
  <c r="E130" i="1"/>
  <c r="F52" i="1"/>
  <c r="G52" i="1" s="1"/>
  <c r="F262" i="1"/>
  <c r="G262" i="1" s="1"/>
  <c r="E22" i="1"/>
  <c r="F43" i="1"/>
  <c r="G43" i="1" s="1"/>
  <c r="F212" i="1"/>
  <c r="G212" i="1" s="1"/>
  <c r="E336" i="1"/>
  <c r="F124" i="1"/>
  <c r="G124" i="1" s="1"/>
  <c r="F329" i="1"/>
  <c r="G329" i="1" s="1"/>
  <c r="F219" i="1"/>
  <c r="G219" i="1" s="1"/>
  <c r="F263" i="1"/>
  <c r="G263" i="1" s="1"/>
  <c r="E63" i="1"/>
  <c r="H57" i="1"/>
  <c r="F121" i="1"/>
  <c r="G121" i="1" s="1"/>
  <c r="F334" i="1"/>
  <c r="G334" i="1" s="1"/>
  <c r="F24" i="1"/>
  <c r="G24" i="1" s="1"/>
  <c r="H284" i="1"/>
  <c r="F362" i="1"/>
  <c r="G362" i="1" s="1"/>
  <c r="F156" i="1"/>
  <c r="G156" i="1" s="1"/>
  <c r="F299" i="1"/>
  <c r="G299" i="1" s="1"/>
  <c r="E243" i="1"/>
  <c r="H14" i="1"/>
  <c r="F247" i="1"/>
  <c r="G247" i="1" s="1"/>
  <c r="E291" i="1"/>
  <c r="F94" i="1"/>
  <c r="G94" i="1" s="1"/>
  <c r="F266" i="1"/>
  <c r="G266" i="1" s="1"/>
  <c r="H140" i="1"/>
  <c r="H137" i="1"/>
  <c r="H78" i="1"/>
  <c r="H134" i="1"/>
  <c r="H72" i="1"/>
  <c r="F39" i="1"/>
  <c r="G39" i="1" s="1"/>
  <c r="H38" i="1"/>
  <c r="H280" i="1"/>
  <c r="F68" i="1"/>
  <c r="G68" i="1" s="1"/>
  <c r="H349" i="1"/>
  <c r="E204" i="1"/>
  <c r="F179" i="1"/>
  <c r="G179" i="1" s="1"/>
  <c r="F7" i="1"/>
  <c r="G7" i="1" s="1"/>
  <c r="F207" i="1"/>
  <c r="G207" i="1" s="1"/>
  <c r="F175" i="1"/>
  <c r="G175" i="1" s="1"/>
  <c r="F310" i="1"/>
  <c r="G310" i="1" s="1"/>
  <c r="H352" i="1"/>
  <c r="H28" i="1"/>
  <c r="F87" i="1"/>
  <c r="G87" i="1" s="1"/>
  <c r="H170" i="1"/>
  <c r="F103" i="1"/>
  <c r="G103" i="1" s="1"/>
  <c r="F16" i="1"/>
  <c r="G16" i="1" s="1"/>
  <c r="E151" i="1"/>
  <c r="E160" i="1"/>
  <c r="F123" i="1"/>
  <c r="G123" i="1" s="1"/>
  <c r="E188" i="1"/>
  <c r="H304" i="1"/>
  <c r="H232" i="1"/>
  <c r="F174" i="1"/>
  <c r="G174" i="1" s="1"/>
  <c r="E322" i="1"/>
  <c r="E86" i="1"/>
  <c r="H324" i="1"/>
  <c r="E17" i="1"/>
  <c r="E313" i="1"/>
  <c r="H70" i="1"/>
  <c r="H313" i="1"/>
  <c r="F32" i="1"/>
  <c r="G32" i="1" s="1"/>
  <c r="H334" i="1"/>
  <c r="F31" i="1"/>
  <c r="G31" i="1" s="1"/>
  <c r="E139" i="1"/>
  <c r="F95" i="1"/>
  <c r="G95" i="1" s="1"/>
  <c r="H175" i="1"/>
  <c r="H290" i="1"/>
  <c r="H323" i="1"/>
  <c r="F232" i="1"/>
  <c r="G232" i="1" s="1"/>
  <c r="H283" i="1"/>
  <c r="H356" i="1"/>
  <c r="H105" i="1"/>
  <c r="E68" i="1"/>
  <c r="E137" i="1"/>
  <c r="E24" i="1"/>
  <c r="E112" i="1"/>
  <c r="F57" i="1"/>
  <c r="G57" i="1" s="1"/>
  <c r="F21" i="1"/>
  <c r="G21" i="1" s="1"/>
  <c r="F217" i="1"/>
  <c r="G217" i="1" s="1"/>
  <c r="F325" i="1"/>
  <c r="G325" i="1" s="1"/>
  <c r="F201" i="1"/>
  <c r="G201" i="1" s="1"/>
  <c r="E113" i="1"/>
  <c r="E64" i="1"/>
  <c r="H27" i="1"/>
  <c r="E364" i="1"/>
  <c r="E281" i="1"/>
  <c r="F136" i="1"/>
  <c r="G136" i="1" s="1"/>
  <c r="H303" i="1"/>
  <c r="H245" i="1"/>
  <c r="E119" i="1"/>
  <c r="E105" i="1"/>
  <c r="E190" i="1"/>
  <c r="H41" i="1"/>
  <c r="F54" i="1"/>
  <c r="G54" i="1" s="1"/>
  <c r="F272" i="1"/>
  <c r="G272" i="1" s="1"/>
  <c r="E307" i="1"/>
  <c r="F20" i="1"/>
  <c r="G20" i="1" s="1"/>
  <c r="E353" i="1"/>
  <c r="E332" i="1"/>
  <c r="E108" i="1"/>
  <c r="E320" i="1"/>
  <c r="F160" i="1"/>
  <c r="G160" i="1" s="1"/>
  <c r="F321" i="1"/>
  <c r="G321" i="1" s="1"/>
  <c r="F82" i="1"/>
  <c r="G82" i="1" s="1"/>
  <c r="E337" i="1"/>
  <c r="H346" i="1"/>
  <c r="F187" i="1"/>
  <c r="G187" i="1" s="1"/>
  <c r="E94" i="1"/>
  <c r="F155" i="1"/>
  <c r="G155" i="1" s="1"/>
  <c r="E40" i="1"/>
  <c r="F42" i="1"/>
  <c r="G42" i="1" s="1"/>
  <c r="H276" i="1"/>
  <c r="F11" i="1"/>
  <c r="G11" i="1" s="1"/>
  <c r="H22" i="1"/>
  <c r="F228" i="1"/>
  <c r="G228" i="1" s="1"/>
  <c r="H195" i="1"/>
  <c r="F243" i="1"/>
  <c r="G243" i="1" s="1"/>
  <c r="H62" i="1"/>
  <c r="E183" i="1"/>
  <c r="E135" i="1"/>
  <c r="E67" i="1"/>
  <c r="E191" i="1"/>
  <c r="E306" i="1"/>
  <c r="H16" i="1"/>
  <c r="H225" i="1"/>
  <c r="H292" i="1"/>
  <c r="H158" i="1"/>
  <c r="H361" i="1"/>
  <c r="E213" i="1"/>
  <c r="H58" i="1"/>
  <c r="F70" i="1"/>
  <c r="G70" i="1" s="1"/>
  <c r="F311" i="1"/>
  <c r="G311" i="1" s="1"/>
  <c r="F36" i="1"/>
  <c r="G36" i="1" s="1"/>
  <c r="E87" i="1"/>
  <c r="F173" i="1"/>
  <c r="G173" i="1" s="1"/>
  <c r="E28" i="1"/>
  <c r="E265" i="1"/>
  <c r="H82" i="1"/>
  <c r="E20" i="1"/>
  <c r="F38" i="1"/>
  <c r="G38" i="1" s="1"/>
  <c r="E318" i="1"/>
  <c r="H247" i="1"/>
  <c r="E177" i="1"/>
  <c r="F282" i="1"/>
  <c r="G282" i="1" s="1"/>
  <c r="F312" i="1"/>
  <c r="G312" i="1" s="1"/>
  <c r="E219" i="1"/>
  <c r="F274" i="1"/>
  <c r="G274" i="1" s="1"/>
  <c r="H186" i="1"/>
  <c r="F194" i="1"/>
  <c r="G194" i="1" s="1"/>
  <c r="E99" i="1"/>
  <c r="E14" i="1"/>
  <c r="E357" i="1"/>
  <c r="H162" i="1"/>
  <c r="E71" i="1"/>
  <c r="F86" i="1"/>
  <c r="G86" i="1" s="1"/>
  <c r="H63" i="1"/>
  <c r="H187" i="1"/>
  <c r="F158" i="1"/>
  <c r="G158" i="1" s="1"/>
  <c r="H75" i="1"/>
  <c r="F220" i="1"/>
  <c r="G220" i="1" s="1"/>
  <c r="F284" i="1"/>
  <c r="G284" i="1" s="1"/>
  <c r="F126" i="1"/>
  <c r="G126" i="1" s="1"/>
  <c r="F316" i="1"/>
  <c r="G316" i="1" s="1"/>
  <c r="E348" i="1"/>
  <c r="H183" i="1"/>
  <c r="F268" i="1"/>
  <c r="G268" i="1" s="1"/>
  <c r="E210" i="1"/>
  <c r="F192" i="1"/>
  <c r="G192" i="1" s="1"/>
  <c r="H168" i="1"/>
  <c r="F252" i="1"/>
  <c r="G252" i="1" s="1"/>
  <c r="E82" i="1"/>
  <c r="F289" i="1"/>
  <c r="G289" i="1" s="1"/>
  <c r="F76" i="1"/>
  <c r="G76" i="1" s="1"/>
  <c r="E249" i="1"/>
  <c r="H332" i="1"/>
  <c r="H360" i="1"/>
  <c r="H248" i="1"/>
  <c r="F26" i="1"/>
  <c r="G26" i="1" s="1"/>
  <c r="H265" i="1"/>
  <c r="F235" i="1"/>
  <c r="G235" i="1" s="1"/>
  <c r="H132" i="1"/>
  <c r="E327" i="1"/>
  <c r="H163" i="1"/>
  <c r="H136" i="1"/>
  <c r="H113" i="1"/>
  <c r="E241" i="1"/>
  <c r="F137" i="1"/>
  <c r="G137" i="1" s="1"/>
  <c r="E11" i="1"/>
  <c r="E263" i="1"/>
  <c r="F14" i="1"/>
  <c r="G14" i="1" s="1"/>
  <c r="F88" i="1"/>
  <c r="G88" i="1" s="1"/>
  <c r="H311" i="1"/>
  <c r="F200" i="1"/>
  <c r="G200" i="1" s="1"/>
  <c r="E163" i="1"/>
  <c r="H196" i="1"/>
  <c r="E358" i="1"/>
  <c r="E209" i="1"/>
  <c r="H167" i="1"/>
  <c r="E203" i="1"/>
  <c r="H348" i="1"/>
  <c r="H48" i="1"/>
  <c r="H199" i="1"/>
  <c r="F335" i="1"/>
  <c r="G335" i="1" s="1"/>
  <c r="H281" i="1"/>
  <c r="H252" i="1"/>
  <c r="E292" i="1"/>
  <c r="F49" i="1"/>
  <c r="G49" i="1" s="1"/>
  <c r="H65" i="1"/>
  <c r="H218" i="1"/>
  <c r="F356" i="1"/>
  <c r="G356" i="1" s="1"/>
  <c r="F295" i="1"/>
  <c r="G295" i="1" s="1"/>
  <c r="F257" i="1"/>
  <c r="G257" i="1" s="1"/>
  <c r="F198" i="1"/>
  <c r="G198" i="1" s="1"/>
  <c r="F22" i="1"/>
  <c r="G22" i="1" s="1"/>
  <c r="H156" i="1"/>
  <c r="F106" i="1"/>
  <c r="G106" i="1" s="1"/>
  <c r="F283" i="1"/>
  <c r="G283" i="1" s="1"/>
  <c r="E319" i="1"/>
  <c r="F145" i="1"/>
  <c r="G145" i="1" s="1"/>
  <c r="E362" i="1"/>
  <c r="F333" i="1"/>
  <c r="G333" i="1" s="1"/>
  <c r="F298" i="1"/>
  <c r="G298" i="1" s="1"/>
  <c r="H342" i="1"/>
  <c r="F206" i="1"/>
  <c r="G206" i="1" s="1"/>
  <c r="F332" i="1"/>
  <c r="G332" i="1" s="1"/>
  <c r="F12" i="1"/>
  <c r="G12" i="1" s="1"/>
  <c r="E117" i="1"/>
  <c r="F270" i="1"/>
  <c r="G270" i="1" s="1"/>
  <c r="H222" i="1"/>
  <c r="F307" i="1"/>
  <c r="G307" i="1" s="1"/>
  <c r="H59" i="1"/>
  <c r="H144" i="1"/>
  <c r="H215" i="1"/>
  <c r="F170" i="1"/>
  <c r="G170" i="1" s="1"/>
  <c r="H297" i="1"/>
  <c r="F108" i="1"/>
  <c r="G108" i="1" s="1"/>
  <c r="H291" i="1"/>
  <c r="F112" i="1"/>
  <c r="G112" i="1" s="1"/>
  <c r="F360" i="1"/>
  <c r="G360" i="1" s="1"/>
  <c r="F234" i="1"/>
  <c r="G234" i="1" s="1"/>
  <c r="F352" i="1"/>
  <c r="G352" i="1" s="1"/>
  <c r="E175" i="1"/>
  <c r="F186" i="1"/>
  <c r="G186" i="1" s="1"/>
  <c r="F183" i="1"/>
  <c r="G183" i="1" s="1"/>
  <c r="H79" i="1"/>
  <c r="F350" i="1"/>
  <c r="G350" i="1" s="1"/>
  <c r="F324" i="1"/>
  <c r="G324" i="1" s="1"/>
  <c r="F71" i="1"/>
  <c r="G71" i="1" s="1"/>
  <c r="E8" i="1"/>
  <c r="E103" i="1"/>
  <c r="E360" i="1"/>
  <c r="H33" i="1"/>
  <c r="F98" i="1"/>
  <c r="G98" i="1" s="1"/>
  <c r="E228" i="1"/>
  <c r="E33" i="1"/>
  <c r="E346" i="1"/>
  <c r="E282" i="1"/>
  <c r="H46" i="1"/>
  <c r="E167" i="1"/>
  <c r="E127" i="1"/>
  <c r="E58" i="1"/>
  <c r="H289" i="1"/>
  <c r="E184" i="1"/>
  <c r="E296" i="1"/>
  <c r="E216" i="1"/>
  <c r="F149" i="1"/>
  <c r="G149" i="1" s="1"/>
  <c r="F105" i="1"/>
  <c r="G105" i="1" s="1"/>
  <c r="E194" i="1"/>
  <c r="H200" i="1"/>
  <c r="E106" i="1"/>
  <c r="H256" i="1"/>
  <c r="E283" i="1"/>
  <c r="E259" i="1"/>
  <c r="F47" i="1"/>
  <c r="G47" i="1" s="1"/>
  <c r="H213" i="1"/>
  <c r="E310" i="1"/>
  <c r="F116" i="1"/>
  <c r="G116" i="1" s="1"/>
  <c r="E93" i="1"/>
  <c r="F318" i="1"/>
  <c r="G318" i="1" s="1"/>
  <c r="E338" i="1"/>
  <c r="E114" i="1"/>
  <c r="E9" i="1"/>
  <c r="H64" i="1"/>
  <c r="E35" i="1"/>
  <c r="E39" i="1"/>
  <c r="H250" i="1"/>
  <c r="H35" i="1"/>
  <c r="E56" i="1"/>
  <c r="H310" i="1"/>
  <c r="E42" i="1"/>
  <c r="H66" i="1"/>
  <c r="E174" i="1"/>
  <c r="F240" i="1"/>
  <c r="G240" i="1" s="1"/>
  <c r="E7" i="1"/>
  <c r="H242" i="1"/>
  <c r="H9" i="1"/>
  <c r="E158" i="1"/>
  <c r="F195" i="1"/>
  <c r="G195" i="1" s="1"/>
  <c r="H102" i="1"/>
  <c r="H347" i="1"/>
  <c r="H320" i="1"/>
  <c r="H159" i="1"/>
  <c r="H55" i="1"/>
  <c r="H315" i="1"/>
  <c r="F27" i="1"/>
  <c r="G27" i="1" s="1"/>
  <c r="E97" i="1"/>
  <c r="F265" i="1"/>
  <c r="G265" i="1" s="1"/>
  <c r="H244" i="1"/>
  <c r="E70" i="1"/>
  <c r="H166" i="1"/>
  <c r="F181" i="1"/>
  <c r="G181" i="1" s="1"/>
  <c r="F58" i="1"/>
  <c r="G58" i="1" s="1"/>
  <c r="F249" i="1"/>
  <c r="G249" i="1" s="1"/>
  <c r="F83" i="1"/>
  <c r="G83" i="1" s="1"/>
  <c r="E298" i="1"/>
  <c r="H294" i="1"/>
  <c r="E233" i="1"/>
  <c r="H214" i="1"/>
  <c r="F315" i="1"/>
  <c r="G315" i="1" s="1"/>
  <c r="F190" i="1"/>
  <c r="G190" i="1" s="1"/>
  <c r="E54" i="1"/>
  <c r="E129" i="1"/>
  <c r="F214" i="1"/>
  <c r="G214" i="1" s="1"/>
  <c r="H210" i="1"/>
  <c r="H287" i="1"/>
  <c r="E133" i="1"/>
  <c r="H319" i="1"/>
  <c r="F245" i="1"/>
  <c r="G245" i="1" s="1"/>
  <c r="E278" i="1"/>
  <c r="E286" i="1"/>
  <c r="F250" i="1"/>
  <c r="G250" i="1" s="1"/>
  <c r="H154" i="1"/>
  <c r="E345" i="1"/>
  <c r="F51" i="1"/>
  <c r="G51" i="1" s="1"/>
  <c r="E118" i="1"/>
  <c r="E90" i="1"/>
  <c r="F276" i="1"/>
  <c r="G276" i="1" s="1"/>
  <c r="F100" i="1"/>
  <c r="G100" i="1" s="1"/>
  <c r="E246" i="1"/>
  <c r="F258" i="1"/>
  <c r="G258" i="1" s="1"/>
  <c r="D15" i="3"/>
  <c r="O15" i="3" s="1"/>
  <c r="N14" i="3"/>
  <c r="O7" i="3"/>
  <c r="C19" i="3"/>
  <c r="N19" i="3" s="1"/>
  <c r="N7" i="3"/>
  <c r="Q364" i="1"/>
  <c r="Q15" i="1"/>
  <c r="E69" i="1" l="1"/>
  <c r="F85" i="1"/>
  <c r="G85" i="1" s="1"/>
  <c r="E301" i="1"/>
  <c r="F301" i="1"/>
  <c r="G301" i="1" s="1"/>
  <c r="E13" i="1"/>
  <c r="E157" i="1"/>
  <c r="E165" i="1"/>
  <c r="H237" i="1"/>
  <c r="F125" i="1"/>
  <c r="G125" i="1" s="1"/>
  <c r="F61" i="1"/>
  <c r="G61" i="1" s="1"/>
  <c r="F45" i="1"/>
  <c r="G45" i="1" s="1"/>
  <c r="H13" i="1"/>
  <c r="I13" i="1" s="1"/>
  <c r="F13" i="1"/>
  <c r="G13" i="1" s="1"/>
  <c r="E109" i="1"/>
  <c r="H117" i="1"/>
  <c r="I117" i="1" s="1"/>
  <c r="F261" i="1"/>
  <c r="G261" i="1" s="1"/>
  <c r="E221" i="1"/>
  <c r="F93" i="1"/>
  <c r="G93" i="1" s="1"/>
  <c r="H93" i="1"/>
  <c r="I93" i="1" s="1"/>
  <c r="E237" i="1"/>
  <c r="H261" i="1"/>
  <c r="I261" i="1" s="1"/>
  <c r="H37" i="1"/>
  <c r="I37" i="1" s="1"/>
  <c r="E261" i="1"/>
  <c r="F293" i="1"/>
  <c r="G293" i="1" s="1"/>
  <c r="F237" i="1"/>
  <c r="G237" i="1" s="1"/>
  <c r="H205" i="1"/>
  <c r="I205" i="1" s="1"/>
  <c r="H317" i="1"/>
  <c r="I317" i="1" s="1"/>
  <c r="F117" i="1"/>
  <c r="G117" i="1" s="1"/>
  <c r="R181" i="1"/>
  <c r="H181" i="1"/>
  <c r="I181" i="1" s="1"/>
  <c r="H69" i="1"/>
  <c r="I69" i="1" s="1"/>
  <c r="R69" i="1"/>
  <c r="R85" i="1"/>
  <c r="H85" i="1"/>
  <c r="I85" i="1" s="1"/>
  <c r="R53" i="1"/>
  <c r="H53" i="1"/>
  <c r="I53" i="1" s="1"/>
  <c r="R285" i="1"/>
  <c r="H285" i="1"/>
  <c r="I285" i="1" s="1"/>
  <c r="R197" i="1"/>
  <c r="E197" i="1"/>
  <c r="H197" i="1"/>
  <c r="I197" i="1" s="1"/>
  <c r="R29" i="1"/>
  <c r="E29" i="1"/>
  <c r="E341" i="1"/>
  <c r="H341" i="1"/>
  <c r="I341" i="1" s="1"/>
  <c r="R341" i="1"/>
  <c r="H29" i="1"/>
  <c r="I29" i="1" s="1"/>
  <c r="F141" i="1"/>
  <c r="G141" i="1" s="1"/>
  <c r="E141" i="1"/>
  <c r="E101" i="1"/>
  <c r="H165" i="1"/>
  <c r="I165" i="1" s="1"/>
  <c r="E125" i="1"/>
  <c r="R61" i="1"/>
  <c r="E61" i="1"/>
  <c r="R221" i="1"/>
  <c r="H221" i="1"/>
  <c r="I221" i="1" s="1"/>
  <c r="R229" i="1"/>
  <c r="H229" i="1"/>
  <c r="I229" i="1" s="1"/>
  <c r="E229" i="1"/>
  <c r="E205" i="1"/>
  <c r="R205" i="1"/>
  <c r="E285" i="1"/>
  <c r="R293" i="1"/>
  <c r="H293" i="1"/>
  <c r="I293" i="1" s="1"/>
  <c r="R109" i="1"/>
  <c r="H109" i="1"/>
  <c r="I109" i="1" s="1"/>
  <c r="E333" i="1"/>
  <c r="R333" i="1"/>
  <c r="R351" i="1"/>
  <c r="H351" i="1"/>
  <c r="I351" i="1" s="1"/>
  <c r="E351" i="1"/>
  <c r="R253" i="1"/>
  <c r="H253" i="1"/>
  <c r="I253" i="1" s="1"/>
  <c r="E253" i="1"/>
  <c r="F101" i="1"/>
  <c r="G101" i="1" s="1"/>
  <c r="H141" i="1"/>
  <c r="H101" i="1"/>
  <c r="I101" i="1" s="1"/>
  <c r="R45" i="1"/>
  <c r="H45" i="1"/>
  <c r="I45" i="1" s="1"/>
  <c r="R157" i="1"/>
  <c r="H157" i="1"/>
  <c r="I157" i="1" s="1"/>
  <c r="F29" i="1"/>
  <c r="G29" i="1" s="1"/>
  <c r="F341" i="1"/>
  <c r="G341" i="1" s="1"/>
  <c r="F197" i="1"/>
  <c r="G197" i="1" s="1"/>
  <c r="F253" i="1"/>
  <c r="G253" i="1" s="1"/>
  <c r="H335" i="1"/>
  <c r="I335" i="1" s="1"/>
  <c r="R37" i="1"/>
  <c r="E37" i="1"/>
  <c r="H21" i="1"/>
  <c r="I21" i="1" s="1"/>
  <c r="R21" i="1"/>
  <c r="R277" i="1"/>
  <c r="H277" i="1"/>
  <c r="I277" i="1" s="1"/>
  <c r="E277" i="1"/>
  <c r="E317" i="1"/>
  <c r="R317" i="1"/>
  <c r="R359" i="1"/>
  <c r="E359" i="1"/>
  <c r="H359" i="1"/>
  <c r="I359" i="1" s="1"/>
  <c r="R149" i="1"/>
  <c r="H149" i="1"/>
  <c r="I149" i="1" s="1"/>
  <c r="R309" i="1"/>
  <c r="E309" i="1"/>
  <c r="H309" i="1"/>
  <c r="I309" i="1" s="1"/>
  <c r="F165" i="1"/>
  <c r="G165" i="1" s="1"/>
  <c r="I168" i="1"/>
  <c r="I63" i="1"/>
  <c r="I303" i="1"/>
  <c r="I28" i="1"/>
  <c r="I137" i="1"/>
  <c r="I278" i="1"/>
  <c r="I258" i="1"/>
  <c r="I120" i="1"/>
  <c r="I186" i="1"/>
  <c r="I105" i="1"/>
  <c r="I324" i="1"/>
  <c r="I352" i="1"/>
  <c r="I140" i="1"/>
  <c r="I123" i="1"/>
  <c r="I255" i="1"/>
  <c r="I84" i="1"/>
  <c r="I273" i="1"/>
  <c r="I55" i="1"/>
  <c r="I158" i="1"/>
  <c r="I349" i="1"/>
  <c r="I25" i="1"/>
  <c r="I178" i="1"/>
  <c r="I77" i="1"/>
  <c r="I345" i="1"/>
  <c r="I160" i="1"/>
  <c r="I264" i="1"/>
  <c r="I287" i="1"/>
  <c r="I159" i="1"/>
  <c r="I242" i="1"/>
  <c r="I35" i="1"/>
  <c r="I256" i="1"/>
  <c r="I215" i="1"/>
  <c r="I167" i="1"/>
  <c r="I163" i="1"/>
  <c r="I332" i="1"/>
  <c r="I292" i="1"/>
  <c r="I62" i="1"/>
  <c r="I57" i="1"/>
  <c r="I90" i="1"/>
  <c r="I56" i="1"/>
  <c r="I18" i="1"/>
  <c r="I333" i="1"/>
  <c r="I330" i="1"/>
  <c r="I161" i="1"/>
  <c r="I235" i="1"/>
  <c r="I80" i="1"/>
  <c r="I177" i="1"/>
  <c r="I210" i="1"/>
  <c r="I294" i="1"/>
  <c r="I244" i="1"/>
  <c r="I320" i="1"/>
  <c r="I250" i="1"/>
  <c r="I289" i="1"/>
  <c r="I144" i="1"/>
  <c r="I252" i="1"/>
  <c r="I225" i="1"/>
  <c r="I356" i="1"/>
  <c r="I280" i="1"/>
  <c r="I308" i="1"/>
  <c r="I326" i="1"/>
  <c r="I298" i="1"/>
  <c r="I325" i="1"/>
  <c r="I67" i="1"/>
  <c r="I49" i="1"/>
  <c r="I312" i="1"/>
  <c r="I322" i="1"/>
  <c r="I246" i="1"/>
  <c r="I357" i="1"/>
  <c r="I96" i="1"/>
  <c r="I9" i="1"/>
  <c r="I136" i="1"/>
  <c r="I200" i="1"/>
  <c r="I79" i="1"/>
  <c r="I281" i="1"/>
  <c r="I132" i="1"/>
  <c r="I141" i="1"/>
  <c r="I16" i="1"/>
  <c r="I195" i="1"/>
  <c r="I41" i="1"/>
  <c r="I283" i="1"/>
  <c r="I334" i="1"/>
  <c r="I38" i="1"/>
  <c r="I212" i="1"/>
  <c r="I192" i="1"/>
  <c r="I193" i="1"/>
  <c r="I52" i="1"/>
  <c r="I329" i="1"/>
  <c r="I89" i="1"/>
  <c r="I226" i="1"/>
  <c r="I145" i="1"/>
  <c r="I94" i="1"/>
  <c r="I44" i="1"/>
  <c r="I142" i="1"/>
  <c r="I118" i="1"/>
  <c r="I194" i="1"/>
  <c r="I231" i="1"/>
  <c r="I237" i="1"/>
  <c r="I338" i="1"/>
  <c r="I347" i="1"/>
  <c r="I33" i="1"/>
  <c r="I291" i="1"/>
  <c r="I196" i="1"/>
  <c r="I162" i="1"/>
  <c r="I82" i="1"/>
  <c r="I211" i="1"/>
  <c r="I362" i="1"/>
  <c r="I254" i="1"/>
  <c r="I42" i="1"/>
  <c r="I337" i="1"/>
  <c r="I286" i="1"/>
  <c r="I24" i="1"/>
  <c r="I99" i="1"/>
  <c r="I296" i="1"/>
  <c r="I81" i="1"/>
  <c r="I15" i="1"/>
  <c r="I206" i="1"/>
  <c r="I95" i="1"/>
  <c r="I260" i="1"/>
  <c r="I214" i="1"/>
  <c r="I360" i="1"/>
  <c r="I276" i="1"/>
  <c r="I102" i="1"/>
  <c r="I66" i="1"/>
  <c r="I64" i="1"/>
  <c r="I213" i="1"/>
  <c r="I59" i="1"/>
  <c r="I218" i="1"/>
  <c r="I199" i="1"/>
  <c r="I265" i="1"/>
  <c r="I183" i="1"/>
  <c r="I75" i="1"/>
  <c r="I58" i="1"/>
  <c r="I22" i="1"/>
  <c r="I27" i="1"/>
  <c r="I323" i="1"/>
  <c r="I313" i="1"/>
  <c r="I232" i="1"/>
  <c r="I72" i="1"/>
  <c r="I284" i="1"/>
  <c r="I108" i="1"/>
  <c r="I344" i="1"/>
  <c r="I220" i="1"/>
  <c r="I112" i="1"/>
  <c r="I73" i="1"/>
  <c r="I124" i="1"/>
  <c r="I97" i="1"/>
  <c r="I152" i="1"/>
  <c r="I133" i="1"/>
  <c r="I223" i="1"/>
  <c r="I40" i="1"/>
  <c r="I307" i="1"/>
  <c r="I314" i="1"/>
  <c r="I61" i="1"/>
  <c r="I46" i="1"/>
  <c r="I297" i="1"/>
  <c r="I65" i="1"/>
  <c r="I48" i="1"/>
  <c r="I346" i="1"/>
  <c r="I290" i="1"/>
  <c r="I70" i="1"/>
  <c r="I304" i="1"/>
  <c r="I170" i="1"/>
  <c r="I134" i="1"/>
  <c r="I275" i="1"/>
  <c r="I176" i="1"/>
  <c r="I153" i="1"/>
  <c r="I36" i="1"/>
  <c r="I301" i="1"/>
  <c r="I208" i="1"/>
  <c r="I189" i="1"/>
  <c r="I340" i="1"/>
  <c r="I282" i="1"/>
  <c r="I74" i="1"/>
  <c r="I198" i="1"/>
  <c r="I166" i="1"/>
  <c r="I154" i="1"/>
  <c r="I319" i="1"/>
  <c r="I315" i="1"/>
  <c r="I310" i="1"/>
  <c r="I222" i="1"/>
  <c r="I342" i="1"/>
  <c r="I156" i="1"/>
  <c r="I348" i="1"/>
  <c r="I311" i="1"/>
  <c r="I113" i="1"/>
  <c r="I248" i="1"/>
  <c r="I187" i="1"/>
  <c r="I247" i="1"/>
  <c r="I361" i="1"/>
  <c r="I245" i="1"/>
  <c r="I175" i="1"/>
  <c r="I78" i="1"/>
  <c r="I14" i="1"/>
  <c r="I185" i="1"/>
  <c r="I239" i="1"/>
  <c r="I230" i="1"/>
  <c r="I125" i="1"/>
  <c r="I31" i="1"/>
  <c r="I150" i="1"/>
  <c r="I155" i="1"/>
  <c r="I115" i="1"/>
  <c r="I92" i="1"/>
  <c r="I207" i="1"/>
  <c r="D19" i="3"/>
  <c r="G364" i="1" l="1"/>
  <c r="I364" i="1"/>
  <c r="F8" i="3"/>
  <c r="G8" i="3" s="1"/>
  <c r="H8" i="3" s="1"/>
  <c r="I8" i="3" s="1"/>
  <c r="F11" i="3"/>
  <c r="G11" i="3" s="1"/>
  <c r="H11" i="3" s="1"/>
  <c r="I11" i="3" s="1"/>
  <c r="E15" i="3"/>
  <c r="F16" i="3"/>
  <c r="G16" i="3" s="1"/>
  <c r="H16" i="3" s="1"/>
  <c r="I16" i="3" s="1"/>
  <c r="E17" i="3"/>
  <c r="F13" i="3"/>
  <c r="G13" i="3" s="1"/>
  <c r="H13" i="3" s="1"/>
  <c r="I13" i="3" s="1"/>
  <c r="E11" i="3"/>
  <c r="E8" i="3"/>
  <c r="F9" i="3"/>
  <c r="G9" i="3" s="1"/>
  <c r="H9" i="3" s="1"/>
  <c r="I9" i="3" s="1"/>
  <c r="F12" i="3"/>
  <c r="G12" i="3" s="1"/>
  <c r="H12" i="3" s="1"/>
  <c r="I12" i="3" s="1"/>
  <c r="F15" i="3"/>
  <c r="G15" i="3" s="1"/>
  <c r="H15" i="3" s="1"/>
  <c r="I15" i="3" s="1"/>
  <c r="E9" i="3"/>
  <c r="E10" i="3"/>
  <c r="F17" i="3"/>
  <c r="G17" i="3" s="1"/>
  <c r="H17" i="3" s="1"/>
  <c r="I17" i="3" s="1"/>
  <c r="E16" i="3"/>
  <c r="F10" i="3"/>
  <c r="G10" i="3" s="1"/>
  <c r="H10" i="3" s="1"/>
  <c r="I10" i="3" s="1"/>
  <c r="F7" i="3"/>
  <c r="G7" i="3" s="1"/>
  <c r="E13" i="3"/>
  <c r="O19" i="3"/>
  <c r="O21" i="3" s="1"/>
  <c r="E19" i="3"/>
  <c r="E14" i="3"/>
  <c r="F14" i="3"/>
  <c r="G14" i="3" s="1"/>
  <c r="H14" i="3" s="1"/>
  <c r="I14" i="3" s="1"/>
  <c r="E12" i="3"/>
  <c r="E7" i="3"/>
  <c r="I366" i="1" l="1"/>
  <c r="I367" i="1"/>
  <c r="G19" i="3"/>
  <c r="H7" i="3"/>
  <c r="B4" i="1" l="1"/>
  <c r="J257" i="1"/>
  <c r="K257" i="1" s="1"/>
  <c r="L257" i="1" s="1"/>
  <c r="M257" i="1" s="1"/>
  <c r="N257" i="1" s="1"/>
  <c r="J204" i="1"/>
  <c r="K204" i="1" s="1"/>
  <c r="L204" i="1" s="1"/>
  <c r="M204" i="1" s="1"/>
  <c r="N204" i="1" s="1"/>
  <c r="J12" i="1"/>
  <c r="K12" i="1" s="1"/>
  <c r="L12" i="1" s="1"/>
  <c r="M12" i="1" s="1"/>
  <c r="N12" i="1" s="1"/>
  <c r="J219" i="1"/>
  <c r="K219" i="1" s="1"/>
  <c r="L219" i="1" s="1"/>
  <c r="M219" i="1" s="1"/>
  <c r="N219" i="1" s="1"/>
  <c r="J336" i="1"/>
  <c r="K336" i="1" s="1"/>
  <c r="L336" i="1" s="1"/>
  <c r="M336" i="1" s="1"/>
  <c r="N336" i="1" s="1"/>
  <c r="J288" i="1"/>
  <c r="K288" i="1" s="1"/>
  <c r="L288" i="1" s="1"/>
  <c r="M288" i="1" s="1"/>
  <c r="N288" i="1" s="1"/>
  <c r="J111" i="1"/>
  <c r="K111" i="1" s="1"/>
  <c r="L111" i="1" s="1"/>
  <c r="M111" i="1" s="1"/>
  <c r="N111" i="1" s="1"/>
  <c r="J173" i="1"/>
  <c r="K173" i="1" s="1"/>
  <c r="L173" i="1" s="1"/>
  <c r="M173" i="1" s="1"/>
  <c r="N173" i="1" s="1"/>
  <c r="J197" i="1"/>
  <c r="K197" i="1" s="1"/>
  <c r="L197" i="1" s="1"/>
  <c r="M197" i="1" s="1"/>
  <c r="N197" i="1" s="1"/>
  <c r="J270" i="1"/>
  <c r="K270" i="1" s="1"/>
  <c r="L270" i="1" s="1"/>
  <c r="M270" i="1" s="1"/>
  <c r="N270" i="1" s="1"/>
  <c r="J149" i="1"/>
  <c r="K149" i="1" s="1"/>
  <c r="L149" i="1" s="1"/>
  <c r="M149" i="1" s="1"/>
  <c r="N149" i="1" s="1"/>
  <c r="J268" i="1"/>
  <c r="K268" i="1" s="1"/>
  <c r="L268" i="1" s="1"/>
  <c r="M268" i="1" s="1"/>
  <c r="N268" i="1" s="1"/>
  <c r="J109" i="1"/>
  <c r="K109" i="1" s="1"/>
  <c r="L109" i="1" s="1"/>
  <c r="M109" i="1" s="1"/>
  <c r="N109" i="1" s="1"/>
  <c r="J83" i="1"/>
  <c r="K83" i="1" s="1"/>
  <c r="L83" i="1" s="1"/>
  <c r="M83" i="1" s="1"/>
  <c r="N83" i="1" s="1"/>
  <c r="J23" i="1"/>
  <c r="K23" i="1" s="1"/>
  <c r="L23" i="1" s="1"/>
  <c r="M23" i="1" s="1"/>
  <c r="N23" i="1" s="1"/>
  <c r="J85" i="1"/>
  <c r="K85" i="1" s="1"/>
  <c r="L85" i="1" s="1"/>
  <c r="M85" i="1" s="1"/>
  <c r="N85" i="1" s="1"/>
  <c r="J302" i="1"/>
  <c r="K302" i="1" s="1"/>
  <c r="L302" i="1" s="1"/>
  <c r="M302" i="1" s="1"/>
  <c r="N302" i="1" s="1"/>
  <c r="J343" i="1"/>
  <c r="K343" i="1" s="1"/>
  <c r="L343" i="1" s="1"/>
  <c r="M343" i="1" s="1"/>
  <c r="N343" i="1" s="1"/>
  <c r="J229" i="1"/>
  <c r="K229" i="1" s="1"/>
  <c r="L229" i="1" s="1"/>
  <c r="M229" i="1" s="1"/>
  <c r="N229" i="1" s="1"/>
  <c r="J354" i="1"/>
  <c r="K354" i="1" s="1"/>
  <c r="L354" i="1" s="1"/>
  <c r="M354" i="1" s="1"/>
  <c r="N354" i="1" s="1"/>
  <c r="J262" i="1"/>
  <c r="K262" i="1" s="1"/>
  <c r="L262" i="1" s="1"/>
  <c r="M262" i="1" s="1"/>
  <c r="N262" i="1" s="1"/>
  <c r="J138" i="1"/>
  <c r="K138" i="1" s="1"/>
  <c r="L138" i="1" s="1"/>
  <c r="M138" i="1" s="1"/>
  <c r="N138" i="1" s="1"/>
  <c r="J34" i="1"/>
  <c r="K34" i="1" s="1"/>
  <c r="L34" i="1" s="1"/>
  <c r="M34" i="1" s="1"/>
  <c r="N34" i="1" s="1"/>
  <c r="J11" i="1"/>
  <c r="K11" i="1" s="1"/>
  <c r="L11" i="1" s="1"/>
  <c r="M11" i="1" s="1"/>
  <c r="N11" i="1" s="1"/>
  <c r="J190" i="1"/>
  <c r="K190" i="1" s="1"/>
  <c r="L190" i="1" s="1"/>
  <c r="M190" i="1" s="1"/>
  <c r="N190" i="1" s="1"/>
  <c r="J203" i="1"/>
  <c r="K203" i="1" s="1"/>
  <c r="L203" i="1" s="1"/>
  <c r="M203" i="1" s="1"/>
  <c r="N203" i="1" s="1"/>
  <c r="J217" i="1"/>
  <c r="K217" i="1" s="1"/>
  <c r="L217" i="1" s="1"/>
  <c r="M217" i="1" s="1"/>
  <c r="N217" i="1" s="1"/>
  <c r="J188" i="1"/>
  <c r="K188" i="1" s="1"/>
  <c r="L188" i="1" s="1"/>
  <c r="M188" i="1" s="1"/>
  <c r="N188" i="1" s="1"/>
  <c r="J86" i="1"/>
  <c r="K86" i="1" s="1"/>
  <c r="L86" i="1" s="1"/>
  <c r="M86" i="1" s="1"/>
  <c r="N86" i="1" s="1"/>
  <c r="J267" i="1"/>
  <c r="K267" i="1" s="1"/>
  <c r="L267" i="1" s="1"/>
  <c r="M267" i="1" s="1"/>
  <c r="N267" i="1" s="1"/>
  <c r="J201" i="1"/>
  <c r="K201" i="1" s="1"/>
  <c r="L201" i="1" s="1"/>
  <c r="M201" i="1" s="1"/>
  <c r="N201" i="1" s="1"/>
  <c r="J53" i="1"/>
  <c r="K53" i="1" s="1"/>
  <c r="L53" i="1" s="1"/>
  <c r="M53" i="1" s="1"/>
  <c r="N53" i="1" s="1"/>
  <c r="J169" i="1"/>
  <c r="K169" i="1" s="1"/>
  <c r="L169" i="1" s="1"/>
  <c r="M169" i="1" s="1"/>
  <c r="N169" i="1" s="1"/>
  <c r="J306" i="1"/>
  <c r="K306" i="1" s="1"/>
  <c r="L306" i="1" s="1"/>
  <c r="M306" i="1" s="1"/>
  <c r="N306" i="1" s="1"/>
  <c r="J241" i="1"/>
  <c r="K241" i="1" s="1"/>
  <c r="L241" i="1" s="1"/>
  <c r="M241" i="1" s="1"/>
  <c r="N241" i="1" s="1"/>
  <c r="J279" i="1"/>
  <c r="K279" i="1" s="1"/>
  <c r="L279" i="1" s="1"/>
  <c r="M279" i="1" s="1"/>
  <c r="N279" i="1" s="1"/>
  <c r="J216" i="1"/>
  <c r="K216" i="1" s="1"/>
  <c r="L216" i="1" s="1"/>
  <c r="M216" i="1" s="1"/>
  <c r="N216" i="1" s="1"/>
  <c r="J103" i="1"/>
  <c r="K103" i="1" s="1"/>
  <c r="L103" i="1" s="1"/>
  <c r="M103" i="1" s="1"/>
  <c r="N103" i="1" s="1"/>
  <c r="J266" i="1"/>
  <c r="K266" i="1" s="1"/>
  <c r="L266" i="1" s="1"/>
  <c r="M266" i="1" s="1"/>
  <c r="N266" i="1" s="1"/>
  <c r="J172" i="1"/>
  <c r="K172" i="1" s="1"/>
  <c r="L172" i="1" s="1"/>
  <c r="M172" i="1" s="1"/>
  <c r="N172" i="1" s="1"/>
  <c r="J146" i="1"/>
  <c r="K146" i="1" s="1"/>
  <c r="L146" i="1" s="1"/>
  <c r="M146" i="1" s="1"/>
  <c r="N146" i="1" s="1"/>
  <c r="J164" i="1"/>
  <c r="K164" i="1" s="1"/>
  <c r="L164" i="1" s="1"/>
  <c r="M164" i="1" s="1"/>
  <c r="N164" i="1" s="1"/>
  <c r="J174" i="1"/>
  <c r="K174" i="1" s="1"/>
  <c r="L174" i="1" s="1"/>
  <c r="M174" i="1" s="1"/>
  <c r="N174" i="1" s="1"/>
  <c r="J91" i="1"/>
  <c r="K91" i="1" s="1"/>
  <c r="L91" i="1" s="1"/>
  <c r="M91" i="1" s="1"/>
  <c r="N91" i="1" s="1"/>
  <c r="J32" i="1"/>
  <c r="K32" i="1" s="1"/>
  <c r="L32" i="1" s="1"/>
  <c r="M32" i="1" s="1"/>
  <c r="N32" i="1" s="1"/>
  <c r="J179" i="1"/>
  <c r="K179" i="1" s="1"/>
  <c r="L179" i="1" s="1"/>
  <c r="M179" i="1" s="1"/>
  <c r="N179" i="1" s="1"/>
  <c r="J47" i="1"/>
  <c r="K47" i="1" s="1"/>
  <c r="L47" i="1" s="1"/>
  <c r="M47" i="1" s="1"/>
  <c r="N47" i="1" s="1"/>
  <c r="J106" i="1"/>
  <c r="K106" i="1" s="1"/>
  <c r="L106" i="1" s="1"/>
  <c r="M106" i="1" s="1"/>
  <c r="N106" i="1" s="1"/>
  <c r="J171" i="1"/>
  <c r="K171" i="1" s="1"/>
  <c r="L171" i="1" s="1"/>
  <c r="M171" i="1" s="1"/>
  <c r="N171" i="1" s="1"/>
  <c r="J139" i="1"/>
  <c r="K139" i="1" s="1"/>
  <c r="L139" i="1" s="1"/>
  <c r="M139" i="1" s="1"/>
  <c r="N139" i="1" s="1"/>
  <c r="J274" i="1"/>
  <c r="K274" i="1" s="1"/>
  <c r="L274" i="1" s="1"/>
  <c r="M274" i="1" s="1"/>
  <c r="N274" i="1" s="1"/>
  <c r="J98" i="1"/>
  <c r="K98" i="1" s="1"/>
  <c r="L98" i="1" s="1"/>
  <c r="M98" i="1" s="1"/>
  <c r="N98" i="1" s="1"/>
  <c r="J135" i="1"/>
  <c r="K135" i="1" s="1"/>
  <c r="L135" i="1" s="1"/>
  <c r="M135" i="1" s="1"/>
  <c r="N135" i="1" s="1"/>
  <c r="J234" i="1"/>
  <c r="K234" i="1" s="1"/>
  <c r="L234" i="1" s="1"/>
  <c r="M234" i="1" s="1"/>
  <c r="N234" i="1" s="1"/>
  <c r="J114" i="1"/>
  <c r="K114" i="1" s="1"/>
  <c r="L114" i="1" s="1"/>
  <c r="M114" i="1" s="1"/>
  <c r="N114" i="1" s="1"/>
  <c r="J100" i="1"/>
  <c r="K100" i="1" s="1"/>
  <c r="L100" i="1" s="1"/>
  <c r="M100" i="1" s="1"/>
  <c r="N100" i="1" s="1"/>
  <c r="J143" i="1"/>
  <c r="K143" i="1" s="1"/>
  <c r="L143" i="1" s="1"/>
  <c r="M143" i="1" s="1"/>
  <c r="N143" i="1" s="1"/>
  <c r="J87" i="1"/>
  <c r="K87" i="1" s="1"/>
  <c r="L87" i="1" s="1"/>
  <c r="M87" i="1" s="1"/>
  <c r="N87" i="1" s="1"/>
  <c r="J224" i="1"/>
  <c r="K224" i="1" s="1"/>
  <c r="L224" i="1" s="1"/>
  <c r="M224" i="1" s="1"/>
  <c r="N224" i="1" s="1"/>
  <c r="J19" i="1"/>
  <c r="K19" i="1" s="1"/>
  <c r="L19" i="1" s="1"/>
  <c r="M19" i="1" s="1"/>
  <c r="N19" i="1" s="1"/>
  <c r="J10" i="1"/>
  <c r="K10" i="1" s="1"/>
  <c r="L10" i="1" s="1"/>
  <c r="M10" i="1" s="1"/>
  <c r="N10" i="1" s="1"/>
  <c r="J71" i="1"/>
  <c r="K71" i="1" s="1"/>
  <c r="L71" i="1" s="1"/>
  <c r="M71" i="1" s="1"/>
  <c r="N71" i="1" s="1"/>
  <c r="J45" i="1"/>
  <c r="K45" i="1" s="1"/>
  <c r="L45" i="1" s="1"/>
  <c r="M45" i="1" s="1"/>
  <c r="N45" i="1" s="1"/>
  <c r="J88" i="1"/>
  <c r="K88" i="1" s="1"/>
  <c r="L88" i="1" s="1"/>
  <c r="M88" i="1" s="1"/>
  <c r="N88" i="1" s="1"/>
  <c r="J68" i="1"/>
  <c r="K68" i="1" s="1"/>
  <c r="L68" i="1" s="1"/>
  <c r="M68" i="1" s="1"/>
  <c r="N68" i="1" s="1"/>
  <c r="J104" i="1"/>
  <c r="K104" i="1" s="1"/>
  <c r="L104" i="1" s="1"/>
  <c r="M104" i="1" s="1"/>
  <c r="N104" i="1" s="1"/>
  <c r="J236" i="1"/>
  <c r="K236" i="1" s="1"/>
  <c r="L236" i="1" s="1"/>
  <c r="M236" i="1" s="1"/>
  <c r="N236" i="1" s="1"/>
  <c r="J17" i="1"/>
  <c r="K17" i="1" s="1"/>
  <c r="L17" i="1" s="1"/>
  <c r="M17" i="1" s="1"/>
  <c r="N17" i="1" s="1"/>
  <c r="J119" i="1"/>
  <c r="K119" i="1" s="1"/>
  <c r="L119" i="1" s="1"/>
  <c r="M119" i="1" s="1"/>
  <c r="N119" i="1" s="1"/>
  <c r="J126" i="1"/>
  <c r="K126" i="1" s="1"/>
  <c r="L126" i="1" s="1"/>
  <c r="M126" i="1" s="1"/>
  <c r="N126" i="1" s="1"/>
  <c r="J355" i="1"/>
  <c r="K355" i="1" s="1"/>
  <c r="L355" i="1" s="1"/>
  <c r="M355" i="1" s="1"/>
  <c r="N355" i="1" s="1"/>
  <c r="J110" i="1"/>
  <c r="K110" i="1" s="1"/>
  <c r="L110" i="1" s="1"/>
  <c r="M110" i="1" s="1"/>
  <c r="N110" i="1" s="1"/>
  <c r="J350" i="1"/>
  <c r="K350" i="1" s="1"/>
  <c r="L350" i="1" s="1"/>
  <c r="M350" i="1" s="1"/>
  <c r="N350" i="1" s="1"/>
  <c r="J130" i="1"/>
  <c r="K130" i="1" s="1"/>
  <c r="L130" i="1" s="1"/>
  <c r="M130" i="1" s="1"/>
  <c r="N130" i="1" s="1"/>
  <c r="J60" i="1"/>
  <c r="K60" i="1" s="1"/>
  <c r="L60" i="1" s="1"/>
  <c r="M60" i="1" s="1"/>
  <c r="N60" i="1" s="1"/>
  <c r="J180" i="1"/>
  <c r="K180" i="1" s="1"/>
  <c r="L180" i="1" s="1"/>
  <c r="M180" i="1" s="1"/>
  <c r="N180" i="1" s="1"/>
  <c r="J293" i="1"/>
  <c r="K293" i="1" s="1"/>
  <c r="L293" i="1" s="1"/>
  <c r="M293" i="1" s="1"/>
  <c r="N293" i="1" s="1"/>
  <c r="J316" i="1"/>
  <c r="K316" i="1" s="1"/>
  <c r="L316" i="1" s="1"/>
  <c r="M316" i="1" s="1"/>
  <c r="N316" i="1" s="1"/>
  <c r="J148" i="1"/>
  <c r="K148" i="1" s="1"/>
  <c r="L148" i="1" s="1"/>
  <c r="M148" i="1" s="1"/>
  <c r="N148" i="1" s="1"/>
  <c r="J285" i="1"/>
  <c r="K285" i="1" s="1"/>
  <c r="L285" i="1" s="1"/>
  <c r="M285" i="1" s="1"/>
  <c r="N285" i="1" s="1"/>
  <c r="J271" i="1"/>
  <c r="K271" i="1" s="1"/>
  <c r="L271" i="1" s="1"/>
  <c r="M271" i="1" s="1"/>
  <c r="N271" i="1" s="1"/>
  <c r="J272" i="1"/>
  <c r="K272" i="1" s="1"/>
  <c r="L272" i="1" s="1"/>
  <c r="M272" i="1" s="1"/>
  <c r="N272" i="1" s="1"/>
  <c r="J269" i="1"/>
  <c r="K269" i="1" s="1"/>
  <c r="L269" i="1" s="1"/>
  <c r="M269" i="1" s="1"/>
  <c r="N269" i="1" s="1"/>
  <c r="J263" i="1"/>
  <c r="K263" i="1" s="1"/>
  <c r="L263" i="1" s="1"/>
  <c r="M263" i="1" s="1"/>
  <c r="N263" i="1" s="1"/>
  <c r="J76" i="1"/>
  <c r="K76" i="1" s="1"/>
  <c r="L76" i="1" s="1"/>
  <c r="M76" i="1" s="1"/>
  <c r="N76" i="1" s="1"/>
  <c r="J21" i="1"/>
  <c r="K21" i="1" s="1"/>
  <c r="L21" i="1" s="1"/>
  <c r="M21" i="1" s="1"/>
  <c r="N21" i="1" s="1"/>
  <c r="J147" i="1"/>
  <c r="K147" i="1" s="1"/>
  <c r="L147" i="1" s="1"/>
  <c r="M147" i="1" s="1"/>
  <c r="N147" i="1" s="1"/>
  <c r="J202" i="1"/>
  <c r="K202" i="1" s="1"/>
  <c r="L202" i="1" s="1"/>
  <c r="M202" i="1" s="1"/>
  <c r="N202" i="1" s="1"/>
  <c r="J121" i="1"/>
  <c r="K121" i="1" s="1"/>
  <c r="L121" i="1" s="1"/>
  <c r="M121" i="1" s="1"/>
  <c r="N121" i="1" s="1"/>
  <c r="J30" i="1"/>
  <c r="K30" i="1" s="1"/>
  <c r="L30" i="1" s="1"/>
  <c r="M30" i="1" s="1"/>
  <c r="N30" i="1" s="1"/>
  <c r="J122" i="1"/>
  <c r="K122" i="1" s="1"/>
  <c r="L122" i="1" s="1"/>
  <c r="M122" i="1" s="1"/>
  <c r="N122" i="1" s="1"/>
  <c r="J54" i="1"/>
  <c r="K54" i="1" s="1"/>
  <c r="L54" i="1" s="1"/>
  <c r="M54" i="1" s="1"/>
  <c r="N54" i="1" s="1"/>
  <c r="J240" i="1"/>
  <c r="K240" i="1" s="1"/>
  <c r="L240" i="1" s="1"/>
  <c r="M240" i="1" s="1"/>
  <c r="N240" i="1" s="1"/>
  <c r="J358" i="1"/>
  <c r="K358" i="1" s="1"/>
  <c r="L358" i="1" s="1"/>
  <c r="M358" i="1" s="1"/>
  <c r="N358" i="1" s="1"/>
  <c r="J151" i="1"/>
  <c r="K151" i="1" s="1"/>
  <c r="L151" i="1" s="1"/>
  <c r="M151" i="1" s="1"/>
  <c r="N151" i="1" s="1"/>
  <c r="J331" i="1"/>
  <c r="K331" i="1" s="1"/>
  <c r="L331" i="1" s="1"/>
  <c r="M331" i="1" s="1"/>
  <c r="N331" i="1" s="1"/>
  <c r="J182" i="1"/>
  <c r="K182" i="1" s="1"/>
  <c r="L182" i="1" s="1"/>
  <c r="M182" i="1" s="1"/>
  <c r="N182" i="1" s="1"/>
  <c r="J43" i="1"/>
  <c r="K43" i="1" s="1"/>
  <c r="L43" i="1" s="1"/>
  <c r="M43" i="1" s="1"/>
  <c r="N43" i="1" s="1"/>
  <c r="J351" i="1"/>
  <c r="K351" i="1" s="1"/>
  <c r="L351" i="1" s="1"/>
  <c r="M351" i="1" s="1"/>
  <c r="N351" i="1" s="1"/>
  <c r="J209" i="1"/>
  <c r="K209" i="1" s="1"/>
  <c r="L209" i="1" s="1"/>
  <c r="M209" i="1" s="1"/>
  <c r="N209" i="1" s="1"/>
  <c r="J328" i="1"/>
  <c r="K328" i="1" s="1"/>
  <c r="L328" i="1" s="1"/>
  <c r="M328" i="1" s="1"/>
  <c r="N328" i="1" s="1"/>
  <c r="J26" i="1"/>
  <c r="K26" i="1" s="1"/>
  <c r="L26" i="1" s="1"/>
  <c r="M26" i="1" s="1"/>
  <c r="N26" i="1" s="1"/>
  <c r="J259" i="1"/>
  <c r="K259" i="1" s="1"/>
  <c r="L259" i="1" s="1"/>
  <c r="M259" i="1" s="1"/>
  <c r="N259" i="1" s="1"/>
  <c r="J191" i="1"/>
  <c r="K191" i="1" s="1"/>
  <c r="L191" i="1" s="1"/>
  <c r="M191" i="1" s="1"/>
  <c r="N191" i="1" s="1"/>
  <c r="J238" i="1"/>
  <c r="K238" i="1" s="1"/>
  <c r="L238" i="1" s="1"/>
  <c r="M238" i="1" s="1"/>
  <c r="N238" i="1" s="1"/>
  <c r="J8" i="1"/>
  <c r="K8" i="1" s="1"/>
  <c r="L8" i="1" s="1"/>
  <c r="M8" i="1" s="1"/>
  <c r="N8" i="1" s="1"/>
  <c r="J69" i="1"/>
  <c r="K69" i="1" s="1"/>
  <c r="L69" i="1" s="1"/>
  <c r="M69" i="1" s="1"/>
  <c r="N69" i="1" s="1"/>
  <c r="J128" i="1"/>
  <c r="K128" i="1" s="1"/>
  <c r="L128" i="1" s="1"/>
  <c r="M128" i="1" s="1"/>
  <c r="N128" i="1" s="1"/>
  <c r="J251" i="1"/>
  <c r="K251" i="1" s="1"/>
  <c r="L251" i="1" s="1"/>
  <c r="M251" i="1" s="1"/>
  <c r="N251" i="1" s="1"/>
  <c r="J321" i="1"/>
  <c r="K321" i="1" s="1"/>
  <c r="L321" i="1" s="1"/>
  <c r="M321" i="1" s="1"/>
  <c r="N321" i="1" s="1"/>
  <c r="J107" i="1"/>
  <c r="K107" i="1" s="1"/>
  <c r="L107" i="1" s="1"/>
  <c r="M107" i="1" s="1"/>
  <c r="N107" i="1" s="1"/>
  <c r="J20" i="1"/>
  <c r="K20" i="1" s="1"/>
  <c r="L20" i="1" s="1"/>
  <c r="M20" i="1" s="1"/>
  <c r="N20" i="1" s="1"/>
  <c r="J318" i="1"/>
  <c r="K318" i="1" s="1"/>
  <c r="L318" i="1" s="1"/>
  <c r="M318" i="1" s="1"/>
  <c r="N318" i="1" s="1"/>
  <c r="J243" i="1"/>
  <c r="K243" i="1" s="1"/>
  <c r="L243" i="1" s="1"/>
  <c r="M243" i="1" s="1"/>
  <c r="N243" i="1" s="1"/>
  <c r="J339" i="1"/>
  <c r="K339" i="1" s="1"/>
  <c r="L339" i="1" s="1"/>
  <c r="M339" i="1" s="1"/>
  <c r="N339" i="1" s="1"/>
  <c r="J253" i="1"/>
  <c r="K253" i="1" s="1"/>
  <c r="L253" i="1" s="1"/>
  <c r="M253" i="1" s="1"/>
  <c r="N253" i="1" s="1"/>
  <c r="J7" i="1"/>
  <c r="J277" i="1"/>
  <c r="K277" i="1" s="1"/>
  <c r="L277" i="1" s="1"/>
  <c r="M277" i="1" s="1"/>
  <c r="N277" i="1" s="1"/>
  <c r="J157" i="1"/>
  <c r="K157" i="1" s="1"/>
  <c r="L157" i="1" s="1"/>
  <c r="M157" i="1" s="1"/>
  <c r="N157" i="1" s="1"/>
  <c r="J131" i="1"/>
  <c r="K131" i="1" s="1"/>
  <c r="L131" i="1" s="1"/>
  <c r="M131" i="1" s="1"/>
  <c r="N131" i="1" s="1"/>
  <c r="J305" i="1"/>
  <c r="K305" i="1" s="1"/>
  <c r="L305" i="1" s="1"/>
  <c r="M305" i="1" s="1"/>
  <c r="N305" i="1" s="1"/>
  <c r="J353" i="1"/>
  <c r="K353" i="1" s="1"/>
  <c r="L353" i="1" s="1"/>
  <c r="M353" i="1" s="1"/>
  <c r="N353" i="1" s="1"/>
  <c r="J341" i="1"/>
  <c r="K341" i="1" s="1"/>
  <c r="L341" i="1" s="1"/>
  <c r="M341" i="1" s="1"/>
  <c r="N341" i="1" s="1"/>
  <c r="J221" i="1"/>
  <c r="K221" i="1" s="1"/>
  <c r="L221" i="1" s="1"/>
  <c r="M221" i="1" s="1"/>
  <c r="N221" i="1" s="1"/>
  <c r="J50" i="1"/>
  <c r="K50" i="1" s="1"/>
  <c r="L50" i="1" s="1"/>
  <c r="M50" i="1" s="1"/>
  <c r="N50" i="1" s="1"/>
  <c r="J39" i="1"/>
  <c r="K39" i="1" s="1"/>
  <c r="L39" i="1" s="1"/>
  <c r="M39" i="1" s="1"/>
  <c r="N39" i="1" s="1"/>
  <c r="J227" i="1"/>
  <c r="K227" i="1" s="1"/>
  <c r="L227" i="1" s="1"/>
  <c r="M227" i="1" s="1"/>
  <c r="N227" i="1" s="1"/>
  <c r="J116" i="1"/>
  <c r="K116" i="1" s="1"/>
  <c r="L116" i="1" s="1"/>
  <c r="M116" i="1" s="1"/>
  <c r="N116" i="1" s="1"/>
  <c r="J295" i="1"/>
  <c r="K295" i="1" s="1"/>
  <c r="L295" i="1" s="1"/>
  <c r="M295" i="1" s="1"/>
  <c r="N295" i="1" s="1"/>
  <c r="J184" i="1"/>
  <c r="K184" i="1" s="1"/>
  <c r="L184" i="1" s="1"/>
  <c r="M184" i="1" s="1"/>
  <c r="N184" i="1" s="1"/>
  <c r="J309" i="1"/>
  <c r="K309" i="1" s="1"/>
  <c r="L309" i="1" s="1"/>
  <c r="M309" i="1" s="1"/>
  <c r="N309" i="1" s="1"/>
  <c r="J249" i="1"/>
  <c r="K249" i="1" s="1"/>
  <c r="L249" i="1" s="1"/>
  <c r="M249" i="1" s="1"/>
  <c r="N249" i="1" s="1"/>
  <c r="J181" i="1"/>
  <c r="K181" i="1" s="1"/>
  <c r="L181" i="1" s="1"/>
  <c r="M181" i="1" s="1"/>
  <c r="N181" i="1" s="1"/>
  <c r="J233" i="1"/>
  <c r="K233" i="1" s="1"/>
  <c r="L233" i="1" s="1"/>
  <c r="M233" i="1" s="1"/>
  <c r="N233" i="1" s="1"/>
  <c r="J127" i="1"/>
  <c r="K127" i="1" s="1"/>
  <c r="L127" i="1" s="1"/>
  <c r="M127" i="1" s="1"/>
  <c r="N127" i="1" s="1"/>
  <c r="J359" i="1"/>
  <c r="K359" i="1" s="1"/>
  <c r="L359" i="1" s="1"/>
  <c r="M359" i="1" s="1"/>
  <c r="N359" i="1" s="1"/>
  <c r="J327" i="1"/>
  <c r="K327" i="1" s="1"/>
  <c r="L327" i="1" s="1"/>
  <c r="M327" i="1" s="1"/>
  <c r="N327" i="1" s="1"/>
  <c r="J129" i="1"/>
  <c r="K129" i="1" s="1"/>
  <c r="L129" i="1" s="1"/>
  <c r="M129" i="1" s="1"/>
  <c r="N129" i="1" s="1"/>
  <c r="J300" i="1"/>
  <c r="K300" i="1" s="1"/>
  <c r="L300" i="1" s="1"/>
  <c r="M300" i="1" s="1"/>
  <c r="N300" i="1" s="1"/>
  <c r="J51" i="1"/>
  <c r="K51" i="1" s="1"/>
  <c r="L51" i="1" s="1"/>
  <c r="M51" i="1" s="1"/>
  <c r="N51" i="1" s="1"/>
  <c r="J299" i="1"/>
  <c r="K299" i="1" s="1"/>
  <c r="L299" i="1" s="1"/>
  <c r="M299" i="1" s="1"/>
  <c r="N299" i="1" s="1"/>
  <c r="J228" i="1"/>
  <c r="K228" i="1" s="1"/>
  <c r="L228" i="1" s="1"/>
  <c r="M228" i="1" s="1"/>
  <c r="N228" i="1" s="1"/>
  <c r="J303" i="1"/>
  <c r="K303" i="1" s="1"/>
  <c r="L303" i="1" s="1"/>
  <c r="M303" i="1" s="1"/>
  <c r="N303" i="1" s="1"/>
  <c r="J352" i="1"/>
  <c r="K352" i="1" s="1"/>
  <c r="L352" i="1" s="1"/>
  <c r="M352" i="1" s="1"/>
  <c r="N352" i="1" s="1"/>
  <c r="J178" i="1"/>
  <c r="K178" i="1" s="1"/>
  <c r="L178" i="1" s="1"/>
  <c r="M178" i="1" s="1"/>
  <c r="N178" i="1" s="1"/>
  <c r="J37" i="1"/>
  <c r="K37" i="1" s="1"/>
  <c r="L37" i="1" s="1"/>
  <c r="M37" i="1" s="1"/>
  <c r="N37" i="1" s="1"/>
  <c r="J215" i="1"/>
  <c r="K215" i="1" s="1"/>
  <c r="L215" i="1" s="1"/>
  <c r="M215" i="1" s="1"/>
  <c r="N215" i="1" s="1"/>
  <c r="J332" i="1"/>
  <c r="K332" i="1" s="1"/>
  <c r="L332" i="1" s="1"/>
  <c r="M332" i="1" s="1"/>
  <c r="N332" i="1" s="1"/>
  <c r="J325" i="1"/>
  <c r="K325" i="1" s="1"/>
  <c r="L325" i="1" s="1"/>
  <c r="M325" i="1" s="1"/>
  <c r="N325" i="1" s="1"/>
  <c r="J246" i="1"/>
  <c r="K246" i="1" s="1"/>
  <c r="L246" i="1" s="1"/>
  <c r="M246" i="1" s="1"/>
  <c r="N246" i="1" s="1"/>
  <c r="J334" i="1"/>
  <c r="K334" i="1" s="1"/>
  <c r="L334" i="1" s="1"/>
  <c r="M334" i="1" s="1"/>
  <c r="N334" i="1" s="1"/>
  <c r="J192" i="1"/>
  <c r="K192" i="1" s="1"/>
  <c r="L192" i="1" s="1"/>
  <c r="M192" i="1" s="1"/>
  <c r="N192" i="1" s="1"/>
  <c r="J162" i="1"/>
  <c r="K162" i="1" s="1"/>
  <c r="L162" i="1" s="1"/>
  <c r="M162" i="1" s="1"/>
  <c r="N162" i="1" s="1"/>
  <c r="J206" i="1"/>
  <c r="K206" i="1" s="1"/>
  <c r="L206" i="1" s="1"/>
  <c r="M206" i="1" s="1"/>
  <c r="N206" i="1" s="1"/>
  <c r="J214" i="1"/>
  <c r="K214" i="1" s="1"/>
  <c r="L214" i="1" s="1"/>
  <c r="M214" i="1" s="1"/>
  <c r="N214" i="1" s="1"/>
  <c r="J213" i="1"/>
  <c r="K213" i="1" s="1"/>
  <c r="L213" i="1" s="1"/>
  <c r="M213" i="1" s="1"/>
  <c r="N213" i="1" s="1"/>
  <c r="J220" i="1"/>
  <c r="K220" i="1" s="1"/>
  <c r="L220" i="1" s="1"/>
  <c r="M220" i="1" s="1"/>
  <c r="N220" i="1" s="1"/>
  <c r="J73" i="1"/>
  <c r="K73" i="1" s="1"/>
  <c r="L73" i="1" s="1"/>
  <c r="M73" i="1" s="1"/>
  <c r="N73" i="1" s="1"/>
  <c r="J61" i="1"/>
  <c r="K61" i="1" s="1"/>
  <c r="L61" i="1" s="1"/>
  <c r="M61" i="1" s="1"/>
  <c r="N61" i="1" s="1"/>
  <c r="J346" i="1"/>
  <c r="K346" i="1" s="1"/>
  <c r="L346" i="1" s="1"/>
  <c r="M346" i="1" s="1"/>
  <c r="N346" i="1" s="1"/>
  <c r="J170" i="1"/>
  <c r="K170" i="1" s="1"/>
  <c r="L170" i="1" s="1"/>
  <c r="M170" i="1" s="1"/>
  <c r="N170" i="1" s="1"/>
  <c r="J208" i="1"/>
  <c r="K208" i="1" s="1"/>
  <c r="L208" i="1" s="1"/>
  <c r="M208" i="1" s="1"/>
  <c r="N208" i="1" s="1"/>
  <c r="J74" i="1"/>
  <c r="K74" i="1" s="1"/>
  <c r="L74" i="1" s="1"/>
  <c r="M74" i="1" s="1"/>
  <c r="N74" i="1" s="1"/>
  <c r="J222" i="1"/>
  <c r="K222" i="1" s="1"/>
  <c r="L222" i="1" s="1"/>
  <c r="M222" i="1" s="1"/>
  <c r="N222" i="1" s="1"/>
  <c r="J14" i="1"/>
  <c r="K14" i="1" s="1"/>
  <c r="L14" i="1" s="1"/>
  <c r="M14" i="1" s="1"/>
  <c r="N14" i="1" s="1"/>
  <c r="J31" i="1"/>
  <c r="K31" i="1" s="1"/>
  <c r="L31" i="1" s="1"/>
  <c r="M31" i="1" s="1"/>
  <c r="N31" i="1" s="1"/>
  <c r="J155" i="1"/>
  <c r="K155" i="1" s="1"/>
  <c r="L155" i="1" s="1"/>
  <c r="M155" i="1" s="1"/>
  <c r="N155" i="1" s="1"/>
  <c r="J28" i="1"/>
  <c r="K28" i="1" s="1"/>
  <c r="L28" i="1" s="1"/>
  <c r="M28" i="1" s="1"/>
  <c r="N28" i="1" s="1"/>
  <c r="J77" i="1"/>
  <c r="K77" i="1" s="1"/>
  <c r="L77" i="1" s="1"/>
  <c r="M77" i="1" s="1"/>
  <c r="N77" i="1" s="1"/>
  <c r="J264" i="1"/>
  <c r="K264" i="1" s="1"/>
  <c r="L264" i="1" s="1"/>
  <c r="M264" i="1" s="1"/>
  <c r="N264" i="1" s="1"/>
  <c r="J161" i="1"/>
  <c r="K161" i="1" s="1"/>
  <c r="L161" i="1" s="1"/>
  <c r="M161" i="1" s="1"/>
  <c r="N161" i="1" s="1"/>
  <c r="J226" i="1"/>
  <c r="K226" i="1" s="1"/>
  <c r="L226" i="1" s="1"/>
  <c r="M226" i="1" s="1"/>
  <c r="N226" i="1" s="1"/>
  <c r="J231" i="1"/>
  <c r="K231" i="1" s="1"/>
  <c r="L231" i="1" s="1"/>
  <c r="M231" i="1" s="1"/>
  <c r="N231" i="1" s="1"/>
  <c r="J33" i="1"/>
  <c r="K33" i="1" s="1"/>
  <c r="L33" i="1" s="1"/>
  <c r="M33" i="1" s="1"/>
  <c r="N33" i="1" s="1"/>
  <c r="J196" i="1"/>
  <c r="K196" i="1" s="1"/>
  <c r="L196" i="1" s="1"/>
  <c r="M196" i="1" s="1"/>
  <c r="N196" i="1" s="1"/>
  <c r="J218" i="1"/>
  <c r="K218" i="1" s="1"/>
  <c r="L218" i="1" s="1"/>
  <c r="M218" i="1" s="1"/>
  <c r="N218" i="1" s="1"/>
  <c r="J22" i="1"/>
  <c r="K22" i="1" s="1"/>
  <c r="L22" i="1" s="1"/>
  <c r="M22" i="1" s="1"/>
  <c r="N22" i="1" s="1"/>
  <c r="J152" i="1"/>
  <c r="K152" i="1" s="1"/>
  <c r="L152" i="1" s="1"/>
  <c r="M152" i="1" s="1"/>
  <c r="N152" i="1" s="1"/>
  <c r="J48" i="1"/>
  <c r="K48" i="1" s="1"/>
  <c r="L48" i="1" s="1"/>
  <c r="M48" i="1" s="1"/>
  <c r="N48" i="1" s="1"/>
  <c r="J290" i="1"/>
  <c r="K290" i="1" s="1"/>
  <c r="L290" i="1" s="1"/>
  <c r="M290" i="1" s="1"/>
  <c r="N290" i="1" s="1"/>
  <c r="J36" i="1"/>
  <c r="K36" i="1" s="1"/>
  <c r="L36" i="1" s="1"/>
  <c r="M36" i="1" s="1"/>
  <c r="N36" i="1" s="1"/>
  <c r="J35" i="1"/>
  <c r="K35" i="1" s="1"/>
  <c r="L35" i="1" s="1"/>
  <c r="M35" i="1" s="1"/>
  <c r="N35" i="1" s="1"/>
  <c r="J298" i="1"/>
  <c r="K298" i="1" s="1"/>
  <c r="L298" i="1" s="1"/>
  <c r="M298" i="1" s="1"/>
  <c r="N298" i="1" s="1"/>
  <c r="J322" i="1"/>
  <c r="K322" i="1" s="1"/>
  <c r="L322" i="1" s="1"/>
  <c r="M322" i="1" s="1"/>
  <c r="N322" i="1" s="1"/>
  <c r="J29" i="1"/>
  <c r="K29" i="1" s="1"/>
  <c r="L29" i="1" s="1"/>
  <c r="M29" i="1" s="1"/>
  <c r="N29" i="1" s="1"/>
  <c r="J82" i="1"/>
  <c r="K82" i="1" s="1"/>
  <c r="L82" i="1" s="1"/>
  <c r="M82" i="1" s="1"/>
  <c r="N82" i="1" s="1"/>
  <c r="J24" i="1"/>
  <c r="K24" i="1" s="1"/>
  <c r="L24" i="1" s="1"/>
  <c r="M24" i="1" s="1"/>
  <c r="N24" i="1" s="1"/>
  <c r="J95" i="1"/>
  <c r="K95" i="1" s="1"/>
  <c r="L95" i="1" s="1"/>
  <c r="M95" i="1" s="1"/>
  <c r="N95" i="1" s="1"/>
  <c r="J108" i="1"/>
  <c r="K108" i="1" s="1"/>
  <c r="L108" i="1" s="1"/>
  <c r="M108" i="1" s="1"/>
  <c r="N108" i="1" s="1"/>
  <c r="J124" i="1"/>
  <c r="K124" i="1" s="1"/>
  <c r="L124" i="1" s="1"/>
  <c r="M124" i="1" s="1"/>
  <c r="N124" i="1" s="1"/>
  <c r="J117" i="1"/>
  <c r="K117" i="1" s="1"/>
  <c r="L117" i="1" s="1"/>
  <c r="M117" i="1" s="1"/>
  <c r="N117" i="1" s="1"/>
  <c r="J247" i="1"/>
  <c r="K247" i="1" s="1"/>
  <c r="L247" i="1" s="1"/>
  <c r="M247" i="1" s="1"/>
  <c r="N247" i="1" s="1"/>
  <c r="J115" i="1"/>
  <c r="K115" i="1" s="1"/>
  <c r="L115" i="1" s="1"/>
  <c r="M115" i="1" s="1"/>
  <c r="N115" i="1" s="1"/>
  <c r="J329" i="1"/>
  <c r="K329" i="1" s="1"/>
  <c r="L329" i="1" s="1"/>
  <c r="M329" i="1" s="1"/>
  <c r="N329" i="1" s="1"/>
  <c r="J199" i="1"/>
  <c r="K199" i="1" s="1"/>
  <c r="L199" i="1" s="1"/>
  <c r="M199" i="1" s="1"/>
  <c r="N199" i="1" s="1"/>
  <c r="J232" i="1"/>
  <c r="K232" i="1" s="1"/>
  <c r="L232" i="1" s="1"/>
  <c r="M232" i="1" s="1"/>
  <c r="N232" i="1" s="1"/>
  <c r="J189" i="1"/>
  <c r="K189" i="1" s="1"/>
  <c r="L189" i="1" s="1"/>
  <c r="M189" i="1" s="1"/>
  <c r="N189" i="1" s="1"/>
  <c r="J254" i="1"/>
  <c r="K254" i="1" s="1"/>
  <c r="L254" i="1" s="1"/>
  <c r="M254" i="1" s="1"/>
  <c r="N254" i="1" s="1"/>
  <c r="J261" i="1"/>
  <c r="K261" i="1" s="1"/>
  <c r="L261" i="1" s="1"/>
  <c r="M261" i="1" s="1"/>
  <c r="N261" i="1" s="1"/>
  <c r="J186" i="1"/>
  <c r="K186" i="1" s="1"/>
  <c r="L186" i="1" s="1"/>
  <c r="M186" i="1" s="1"/>
  <c r="N186" i="1" s="1"/>
  <c r="J255" i="1"/>
  <c r="K255" i="1" s="1"/>
  <c r="L255" i="1" s="1"/>
  <c r="M255" i="1" s="1"/>
  <c r="N255" i="1" s="1"/>
  <c r="J55" i="1"/>
  <c r="K55" i="1" s="1"/>
  <c r="L55" i="1" s="1"/>
  <c r="M55" i="1" s="1"/>
  <c r="N55" i="1" s="1"/>
  <c r="J349" i="1"/>
  <c r="K349" i="1" s="1"/>
  <c r="L349" i="1" s="1"/>
  <c r="M349" i="1" s="1"/>
  <c r="N349" i="1" s="1"/>
  <c r="J242" i="1"/>
  <c r="K242" i="1" s="1"/>
  <c r="L242" i="1" s="1"/>
  <c r="M242" i="1" s="1"/>
  <c r="N242" i="1" s="1"/>
  <c r="J90" i="1"/>
  <c r="K90" i="1" s="1"/>
  <c r="L90" i="1" s="1"/>
  <c r="M90" i="1" s="1"/>
  <c r="N90" i="1" s="1"/>
  <c r="J333" i="1"/>
  <c r="K333" i="1" s="1"/>
  <c r="L333" i="1" s="1"/>
  <c r="M333" i="1" s="1"/>
  <c r="N333" i="1" s="1"/>
  <c r="J294" i="1"/>
  <c r="K294" i="1" s="1"/>
  <c r="L294" i="1" s="1"/>
  <c r="M294" i="1" s="1"/>
  <c r="N294" i="1" s="1"/>
  <c r="J289" i="1"/>
  <c r="K289" i="1" s="1"/>
  <c r="L289" i="1" s="1"/>
  <c r="M289" i="1" s="1"/>
  <c r="N289" i="1" s="1"/>
  <c r="J280" i="1"/>
  <c r="K280" i="1" s="1"/>
  <c r="L280" i="1" s="1"/>
  <c r="M280" i="1" s="1"/>
  <c r="N280" i="1" s="1"/>
  <c r="J326" i="1"/>
  <c r="K326" i="1" s="1"/>
  <c r="L326" i="1" s="1"/>
  <c r="M326" i="1" s="1"/>
  <c r="N326" i="1" s="1"/>
  <c r="J312" i="1"/>
  <c r="K312" i="1" s="1"/>
  <c r="L312" i="1" s="1"/>
  <c r="M312" i="1" s="1"/>
  <c r="N312" i="1" s="1"/>
  <c r="J9" i="1"/>
  <c r="K9" i="1" s="1"/>
  <c r="L9" i="1" s="1"/>
  <c r="M9" i="1" s="1"/>
  <c r="N9" i="1" s="1"/>
  <c r="J141" i="1"/>
  <c r="K141" i="1" s="1"/>
  <c r="L141" i="1" s="1"/>
  <c r="M141" i="1" s="1"/>
  <c r="N141" i="1" s="1"/>
  <c r="J44" i="1"/>
  <c r="K44" i="1" s="1"/>
  <c r="L44" i="1" s="1"/>
  <c r="M44" i="1" s="1"/>
  <c r="N44" i="1" s="1"/>
  <c r="J211" i="1"/>
  <c r="K211" i="1" s="1"/>
  <c r="L211" i="1" s="1"/>
  <c r="M211" i="1" s="1"/>
  <c r="N211" i="1" s="1"/>
  <c r="J81" i="1"/>
  <c r="K81" i="1" s="1"/>
  <c r="L81" i="1" s="1"/>
  <c r="M81" i="1" s="1"/>
  <c r="N81" i="1" s="1"/>
  <c r="J58" i="1"/>
  <c r="K58" i="1" s="1"/>
  <c r="L58" i="1" s="1"/>
  <c r="M58" i="1" s="1"/>
  <c r="N58" i="1" s="1"/>
  <c r="J72" i="1"/>
  <c r="K72" i="1" s="1"/>
  <c r="L72" i="1" s="1"/>
  <c r="M72" i="1" s="1"/>
  <c r="N72" i="1" s="1"/>
  <c r="J40" i="1"/>
  <c r="K40" i="1" s="1"/>
  <c r="L40" i="1" s="1"/>
  <c r="M40" i="1" s="1"/>
  <c r="N40" i="1" s="1"/>
  <c r="J46" i="1"/>
  <c r="K46" i="1" s="1"/>
  <c r="L46" i="1" s="1"/>
  <c r="M46" i="1" s="1"/>
  <c r="N46" i="1" s="1"/>
  <c r="J275" i="1"/>
  <c r="K275" i="1" s="1"/>
  <c r="L275" i="1" s="1"/>
  <c r="M275" i="1" s="1"/>
  <c r="N275" i="1" s="1"/>
  <c r="J166" i="1"/>
  <c r="K166" i="1" s="1"/>
  <c r="L166" i="1" s="1"/>
  <c r="M166" i="1" s="1"/>
  <c r="N166" i="1" s="1"/>
  <c r="J311" i="1"/>
  <c r="K311" i="1" s="1"/>
  <c r="L311" i="1" s="1"/>
  <c r="M311" i="1" s="1"/>
  <c r="N311" i="1" s="1"/>
  <c r="J187" i="1"/>
  <c r="K187" i="1" s="1"/>
  <c r="L187" i="1" s="1"/>
  <c r="M187" i="1" s="1"/>
  <c r="N187" i="1" s="1"/>
  <c r="J245" i="1"/>
  <c r="K245" i="1" s="1"/>
  <c r="L245" i="1" s="1"/>
  <c r="M245" i="1" s="1"/>
  <c r="N245" i="1" s="1"/>
  <c r="J168" i="1"/>
  <c r="K168" i="1" s="1"/>
  <c r="L168" i="1" s="1"/>
  <c r="M168" i="1" s="1"/>
  <c r="N168" i="1" s="1"/>
  <c r="J80" i="1"/>
  <c r="K80" i="1" s="1"/>
  <c r="L80" i="1" s="1"/>
  <c r="M80" i="1" s="1"/>
  <c r="N80" i="1" s="1"/>
  <c r="J67" i="1"/>
  <c r="K67" i="1" s="1"/>
  <c r="L67" i="1" s="1"/>
  <c r="M67" i="1" s="1"/>
  <c r="N67" i="1" s="1"/>
  <c r="J41" i="1"/>
  <c r="K41" i="1" s="1"/>
  <c r="L41" i="1" s="1"/>
  <c r="M41" i="1" s="1"/>
  <c r="N41" i="1" s="1"/>
  <c r="J212" i="1"/>
  <c r="K212" i="1" s="1"/>
  <c r="L212" i="1" s="1"/>
  <c r="M212" i="1" s="1"/>
  <c r="N212" i="1" s="1"/>
  <c r="J42" i="1"/>
  <c r="K42" i="1" s="1"/>
  <c r="L42" i="1" s="1"/>
  <c r="M42" i="1" s="1"/>
  <c r="N42" i="1" s="1"/>
  <c r="J15" i="1"/>
  <c r="K15" i="1" s="1"/>
  <c r="L15" i="1" s="1"/>
  <c r="M15" i="1" s="1"/>
  <c r="N15" i="1" s="1"/>
  <c r="J183" i="1"/>
  <c r="K183" i="1" s="1"/>
  <c r="L183" i="1" s="1"/>
  <c r="M183" i="1" s="1"/>
  <c r="N183" i="1" s="1"/>
  <c r="J313" i="1"/>
  <c r="K313" i="1" s="1"/>
  <c r="L313" i="1" s="1"/>
  <c r="M313" i="1" s="1"/>
  <c r="N313" i="1" s="1"/>
  <c r="J342" i="1"/>
  <c r="K342" i="1" s="1"/>
  <c r="L342" i="1" s="1"/>
  <c r="M342" i="1" s="1"/>
  <c r="N342" i="1" s="1"/>
  <c r="J56" i="1"/>
  <c r="K56" i="1" s="1"/>
  <c r="L56" i="1" s="1"/>
  <c r="M56" i="1" s="1"/>
  <c r="N56" i="1" s="1"/>
  <c r="J142" i="1"/>
  <c r="K142" i="1" s="1"/>
  <c r="L142" i="1" s="1"/>
  <c r="M142" i="1" s="1"/>
  <c r="N142" i="1" s="1"/>
  <c r="J360" i="1"/>
  <c r="K360" i="1" s="1"/>
  <c r="L360" i="1" s="1"/>
  <c r="M360" i="1" s="1"/>
  <c r="N360" i="1" s="1"/>
  <c r="J284" i="1"/>
  <c r="K284" i="1" s="1"/>
  <c r="L284" i="1" s="1"/>
  <c r="M284" i="1" s="1"/>
  <c r="N284" i="1" s="1"/>
  <c r="J317" i="1"/>
  <c r="K317" i="1" s="1"/>
  <c r="L317" i="1" s="1"/>
  <c r="M317" i="1" s="1"/>
  <c r="N317" i="1" s="1"/>
  <c r="J307" i="1"/>
  <c r="K307" i="1" s="1"/>
  <c r="L307" i="1" s="1"/>
  <c r="M307" i="1" s="1"/>
  <c r="N307" i="1" s="1"/>
  <c r="J297" i="1"/>
  <c r="K297" i="1" s="1"/>
  <c r="L297" i="1" s="1"/>
  <c r="M297" i="1" s="1"/>
  <c r="N297" i="1" s="1"/>
  <c r="J134" i="1"/>
  <c r="K134" i="1" s="1"/>
  <c r="L134" i="1" s="1"/>
  <c r="M134" i="1" s="1"/>
  <c r="N134" i="1" s="1"/>
  <c r="J315" i="1"/>
  <c r="K315" i="1" s="1"/>
  <c r="L315" i="1" s="1"/>
  <c r="M315" i="1" s="1"/>
  <c r="N315" i="1" s="1"/>
  <c r="J113" i="1"/>
  <c r="K113" i="1" s="1"/>
  <c r="L113" i="1" s="1"/>
  <c r="M113" i="1" s="1"/>
  <c r="N113" i="1" s="1"/>
  <c r="J175" i="1"/>
  <c r="K175" i="1" s="1"/>
  <c r="L175" i="1" s="1"/>
  <c r="M175" i="1" s="1"/>
  <c r="N175" i="1" s="1"/>
  <c r="J230" i="1"/>
  <c r="K230" i="1" s="1"/>
  <c r="L230" i="1" s="1"/>
  <c r="M230" i="1" s="1"/>
  <c r="N230" i="1" s="1"/>
  <c r="J193" i="1"/>
  <c r="K193" i="1" s="1"/>
  <c r="L193" i="1" s="1"/>
  <c r="M193" i="1" s="1"/>
  <c r="N193" i="1" s="1"/>
  <c r="J150" i="1"/>
  <c r="K150" i="1" s="1"/>
  <c r="L150" i="1" s="1"/>
  <c r="M150" i="1" s="1"/>
  <c r="N150" i="1" s="1"/>
  <c r="J286" i="1"/>
  <c r="K286" i="1" s="1"/>
  <c r="L286" i="1" s="1"/>
  <c r="M286" i="1" s="1"/>
  <c r="N286" i="1" s="1"/>
  <c r="J75" i="1"/>
  <c r="K75" i="1" s="1"/>
  <c r="L75" i="1" s="1"/>
  <c r="M75" i="1" s="1"/>
  <c r="N75" i="1" s="1"/>
  <c r="J133" i="1"/>
  <c r="K133" i="1" s="1"/>
  <c r="L133" i="1" s="1"/>
  <c r="M133" i="1" s="1"/>
  <c r="N133" i="1" s="1"/>
  <c r="J154" i="1"/>
  <c r="K154" i="1" s="1"/>
  <c r="L154" i="1" s="1"/>
  <c r="M154" i="1" s="1"/>
  <c r="N154" i="1" s="1"/>
  <c r="J64" i="1"/>
  <c r="K64" i="1" s="1"/>
  <c r="L64" i="1" s="1"/>
  <c r="M64" i="1" s="1"/>
  <c r="N64" i="1" s="1"/>
  <c r="J65" i="1"/>
  <c r="K65" i="1" s="1"/>
  <c r="L65" i="1" s="1"/>
  <c r="M65" i="1" s="1"/>
  <c r="N65" i="1" s="1"/>
  <c r="J319" i="1"/>
  <c r="K319" i="1" s="1"/>
  <c r="L319" i="1" s="1"/>
  <c r="M319" i="1" s="1"/>
  <c r="N319" i="1" s="1"/>
  <c r="J258" i="1"/>
  <c r="K258" i="1" s="1"/>
  <c r="L258" i="1" s="1"/>
  <c r="M258" i="1" s="1"/>
  <c r="N258" i="1" s="1"/>
  <c r="J244" i="1"/>
  <c r="K244" i="1" s="1"/>
  <c r="L244" i="1" s="1"/>
  <c r="M244" i="1" s="1"/>
  <c r="N244" i="1" s="1"/>
  <c r="J102" i="1"/>
  <c r="K102" i="1" s="1"/>
  <c r="L102" i="1" s="1"/>
  <c r="M102" i="1" s="1"/>
  <c r="N102" i="1" s="1"/>
  <c r="J176" i="1"/>
  <c r="K176" i="1" s="1"/>
  <c r="L176" i="1" s="1"/>
  <c r="M176" i="1" s="1"/>
  <c r="N176" i="1" s="1"/>
  <c r="J156" i="1"/>
  <c r="K156" i="1" s="1"/>
  <c r="L156" i="1" s="1"/>
  <c r="M156" i="1" s="1"/>
  <c r="N156" i="1" s="1"/>
  <c r="J296" i="1"/>
  <c r="K296" i="1" s="1"/>
  <c r="L296" i="1" s="1"/>
  <c r="M296" i="1" s="1"/>
  <c r="N296" i="1" s="1"/>
  <c r="J63" i="1"/>
  <c r="K63" i="1" s="1"/>
  <c r="L63" i="1" s="1"/>
  <c r="M63" i="1" s="1"/>
  <c r="N63" i="1" s="1"/>
  <c r="J137" i="1"/>
  <c r="K137" i="1" s="1"/>
  <c r="L137" i="1" s="1"/>
  <c r="M137" i="1" s="1"/>
  <c r="N137" i="1" s="1"/>
  <c r="J140" i="1"/>
  <c r="K140" i="1" s="1"/>
  <c r="L140" i="1" s="1"/>
  <c r="M140" i="1" s="1"/>
  <c r="N140" i="1" s="1"/>
  <c r="J84" i="1"/>
  <c r="K84" i="1" s="1"/>
  <c r="L84" i="1" s="1"/>
  <c r="M84" i="1" s="1"/>
  <c r="N84" i="1" s="1"/>
  <c r="J345" i="1"/>
  <c r="K345" i="1" s="1"/>
  <c r="L345" i="1" s="1"/>
  <c r="M345" i="1" s="1"/>
  <c r="N345" i="1" s="1"/>
  <c r="J165" i="1"/>
  <c r="K165" i="1" s="1"/>
  <c r="L165" i="1" s="1"/>
  <c r="M165" i="1" s="1"/>
  <c r="N165" i="1" s="1"/>
  <c r="J167" i="1"/>
  <c r="K167" i="1" s="1"/>
  <c r="L167" i="1" s="1"/>
  <c r="M167" i="1" s="1"/>
  <c r="N167" i="1" s="1"/>
  <c r="J330" i="1"/>
  <c r="K330" i="1" s="1"/>
  <c r="L330" i="1" s="1"/>
  <c r="M330" i="1" s="1"/>
  <c r="N330" i="1" s="1"/>
  <c r="J177" i="1"/>
  <c r="K177" i="1" s="1"/>
  <c r="L177" i="1" s="1"/>
  <c r="M177" i="1" s="1"/>
  <c r="N177" i="1" s="1"/>
  <c r="J200" i="1"/>
  <c r="K200" i="1" s="1"/>
  <c r="L200" i="1" s="1"/>
  <c r="M200" i="1" s="1"/>
  <c r="N200" i="1" s="1"/>
  <c r="J281" i="1"/>
  <c r="K281" i="1" s="1"/>
  <c r="L281" i="1" s="1"/>
  <c r="M281" i="1" s="1"/>
  <c r="N281" i="1" s="1"/>
  <c r="J101" i="1"/>
  <c r="K101" i="1" s="1"/>
  <c r="L101" i="1" s="1"/>
  <c r="M101" i="1" s="1"/>
  <c r="N101" i="1" s="1"/>
  <c r="J38" i="1"/>
  <c r="K38" i="1" s="1"/>
  <c r="L38" i="1" s="1"/>
  <c r="M38" i="1" s="1"/>
  <c r="N38" i="1" s="1"/>
  <c r="J237" i="1"/>
  <c r="K237" i="1" s="1"/>
  <c r="L237" i="1" s="1"/>
  <c r="M237" i="1" s="1"/>
  <c r="N237" i="1" s="1"/>
  <c r="J93" i="1"/>
  <c r="K93" i="1" s="1"/>
  <c r="L93" i="1" s="1"/>
  <c r="M93" i="1" s="1"/>
  <c r="N93" i="1" s="1"/>
  <c r="J70" i="1"/>
  <c r="K70" i="1" s="1"/>
  <c r="L70" i="1" s="1"/>
  <c r="M70" i="1" s="1"/>
  <c r="N70" i="1" s="1"/>
  <c r="J282" i="1"/>
  <c r="K282" i="1" s="1"/>
  <c r="L282" i="1" s="1"/>
  <c r="M282" i="1" s="1"/>
  <c r="N282" i="1" s="1"/>
  <c r="J239" i="1"/>
  <c r="K239" i="1" s="1"/>
  <c r="L239" i="1" s="1"/>
  <c r="M239" i="1" s="1"/>
  <c r="N239" i="1" s="1"/>
  <c r="J105" i="1"/>
  <c r="K105" i="1" s="1"/>
  <c r="L105" i="1" s="1"/>
  <c r="M105" i="1" s="1"/>
  <c r="N105" i="1" s="1"/>
  <c r="J158" i="1"/>
  <c r="K158" i="1" s="1"/>
  <c r="L158" i="1" s="1"/>
  <c r="M158" i="1" s="1"/>
  <c r="N158" i="1" s="1"/>
  <c r="J25" i="1"/>
  <c r="K25" i="1" s="1"/>
  <c r="L25" i="1" s="1"/>
  <c r="M25" i="1" s="1"/>
  <c r="N25" i="1" s="1"/>
  <c r="J287" i="1"/>
  <c r="K287" i="1" s="1"/>
  <c r="L287" i="1" s="1"/>
  <c r="M287" i="1" s="1"/>
  <c r="N287" i="1" s="1"/>
  <c r="J256" i="1"/>
  <c r="K256" i="1" s="1"/>
  <c r="L256" i="1" s="1"/>
  <c r="M256" i="1" s="1"/>
  <c r="N256" i="1" s="1"/>
  <c r="J292" i="1"/>
  <c r="K292" i="1" s="1"/>
  <c r="L292" i="1" s="1"/>
  <c r="M292" i="1" s="1"/>
  <c r="N292" i="1" s="1"/>
  <c r="J235" i="1"/>
  <c r="K235" i="1" s="1"/>
  <c r="L235" i="1" s="1"/>
  <c r="M235" i="1" s="1"/>
  <c r="N235" i="1" s="1"/>
  <c r="J320" i="1"/>
  <c r="K320" i="1" s="1"/>
  <c r="L320" i="1" s="1"/>
  <c r="M320" i="1" s="1"/>
  <c r="N320" i="1" s="1"/>
  <c r="J144" i="1"/>
  <c r="K144" i="1" s="1"/>
  <c r="L144" i="1" s="1"/>
  <c r="M144" i="1" s="1"/>
  <c r="N144" i="1" s="1"/>
  <c r="J356" i="1"/>
  <c r="K356" i="1" s="1"/>
  <c r="L356" i="1" s="1"/>
  <c r="M356" i="1" s="1"/>
  <c r="N356" i="1" s="1"/>
  <c r="J357" i="1"/>
  <c r="K357" i="1" s="1"/>
  <c r="L357" i="1" s="1"/>
  <c r="M357" i="1" s="1"/>
  <c r="N357" i="1" s="1"/>
  <c r="J136" i="1"/>
  <c r="K136" i="1" s="1"/>
  <c r="L136" i="1" s="1"/>
  <c r="M136" i="1" s="1"/>
  <c r="N136" i="1" s="1"/>
  <c r="J16" i="1"/>
  <c r="K16" i="1" s="1"/>
  <c r="L16" i="1" s="1"/>
  <c r="M16" i="1" s="1"/>
  <c r="N16" i="1" s="1"/>
  <c r="J145" i="1"/>
  <c r="K145" i="1" s="1"/>
  <c r="L145" i="1" s="1"/>
  <c r="M145" i="1" s="1"/>
  <c r="N145" i="1" s="1"/>
  <c r="J291" i="1"/>
  <c r="K291" i="1" s="1"/>
  <c r="L291" i="1" s="1"/>
  <c r="M291" i="1" s="1"/>
  <c r="N291" i="1" s="1"/>
  <c r="J337" i="1"/>
  <c r="K337" i="1" s="1"/>
  <c r="L337" i="1" s="1"/>
  <c r="M337" i="1" s="1"/>
  <c r="N337" i="1" s="1"/>
  <c r="J99" i="1"/>
  <c r="K99" i="1" s="1"/>
  <c r="L99" i="1" s="1"/>
  <c r="M99" i="1" s="1"/>
  <c r="N99" i="1" s="1"/>
  <c r="J335" i="1"/>
  <c r="K335" i="1" s="1"/>
  <c r="L335" i="1" s="1"/>
  <c r="M335" i="1" s="1"/>
  <c r="N335" i="1" s="1"/>
  <c r="J260" i="1"/>
  <c r="K260" i="1" s="1"/>
  <c r="L260" i="1" s="1"/>
  <c r="M260" i="1" s="1"/>
  <c r="N260" i="1" s="1"/>
  <c r="J276" i="1"/>
  <c r="K276" i="1" s="1"/>
  <c r="L276" i="1" s="1"/>
  <c r="M276" i="1" s="1"/>
  <c r="N276" i="1" s="1"/>
  <c r="J66" i="1"/>
  <c r="K66" i="1" s="1"/>
  <c r="L66" i="1" s="1"/>
  <c r="M66" i="1" s="1"/>
  <c r="N66" i="1" s="1"/>
  <c r="J344" i="1"/>
  <c r="K344" i="1" s="1"/>
  <c r="L344" i="1" s="1"/>
  <c r="M344" i="1" s="1"/>
  <c r="N344" i="1" s="1"/>
  <c r="J112" i="1"/>
  <c r="K112" i="1" s="1"/>
  <c r="L112" i="1" s="1"/>
  <c r="M112" i="1" s="1"/>
  <c r="N112" i="1" s="1"/>
  <c r="J97" i="1"/>
  <c r="K97" i="1" s="1"/>
  <c r="L97" i="1" s="1"/>
  <c r="M97" i="1" s="1"/>
  <c r="N97" i="1" s="1"/>
  <c r="J314" i="1"/>
  <c r="K314" i="1" s="1"/>
  <c r="L314" i="1" s="1"/>
  <c r="M314" i="1" s="1"/>
  <c r="N314" i="1" s="1"/>
  <c r="J340" i="1"/>
  <c r="K340" i="1" s="1"/>
  <c r="L340" i="1" s="1"/>
  <c r="M340" i="1" s="1"/>
  <c r="N340" i="1" s="1"/>
  <c r="J198" i="1"/>
  <c r="K198" i="1" s="1"/>
  <c r="L198" i="1" s="1"/>
  <c r="M198" i="1" s="1"/>
  <c r="N198" i="1" s="1"/>
  <c r="J310" i="1"/>
  <c r="K310" i="1" s="1"/>
  <c r="L310" i="1" s="1"/>
  <c r="M310" i="1" s="1"/>
  <c r="N310" i="1" s="1"/>
  <c r="J248" i="1"/>
  <c r="K248" i="1" s="1"/>
  <c r="L248" i="1" s="1"/>
  <c r="M248" i="1" s="1"/>
  <c r="N248" i="1" s="1"/>
  <c r="J361" i="1"/>
  <c r="K361" i="1" s="1"/>
  <c r="L361" i="1" s="1"/>
  <c r="M361" i="1" s="1"/>
  <c r="N361" i="1" s="1"/>
  <c r="J185" i="1"/>
  <c r="K185" i="1" s="1"/>
  <c r="L185" i="1" s="1"/>
  <c r="M185" i="1" s="1"/>
  <c r="N185" i="1" s="1"/>
  <c r="J92" i="1"/>
  <c r="K92" i="1" s="1"/>
  <c r="L92" i="1" s="1"/>
  <c r="M92" i="1" s="1"/>
  <c r="N92" i="1" s="1"/>
  <c r="J120" i="1"/>
  <c r="K120" i="1" s="1"/>
  <c r="L120" i="1" s="1"/>
  <c r="M120" i="1" s="1"/>
  <c r="N120" i="1" s="1"/>
  <c r="J324" i="1"/>
  <c r="K324" i="1" s="1"/>
  <c r="L324" i="1" s="1"/>
  <c r="M324" i="1" s="1"/>
  <c r="N324" i="1" s="1"/>
  <c r="J160" i="1"/>
  <c r="K160" i="1" s="1"/>
  <c r="L160" i="1" s="1"/>
  <c r="M160" i="1" s="1"/>
  <c r="N160" i="1" s="1"/>
  <c r="J163" i="1"/>
  <c r="K163" i="1" s="1"/>
  <c r="L163" i="1" s="1"/>
  <c r="M163" i="1" s="1"/>
  <c r="N163" i="1" s="1"/>
  <c r="J57" i="1"/>
  <c r="K57" i="1" s="1"/>
  <c r="L57" i="1" s="1"/>
  <c r="M57" i="1" s="1"/>
  <c r="N57" i="1" s="1"/>
  <c r="J225" i="1"/>
  <c r="K225" i="1" s="1"/>
  <c r="L225" i="1" s="1"/>
  <c r="M225" i="1" s="1"/>
  <c r="N225" i="1" s="1"/>
  <c r="J308" i="1"/>
  <c r="K308" i="1" s="1"/>
  <c r="L308" i="1" s="1"/>
  <c r="M308" i="1" s="1"/>
  <c r="N308" i="1" s="1"/>
  <c r="J49" i="1"/>
  <c r="K49" i="1" s="1"/>
  <c r="L49" i="1" s="1"/>
  <c r="M49" i="1" s="1"/>
  <c r="N49" i="1" s="1"/>
  <c r="J132" i="1"/>
  <c r="K132" i="1" s="1"/>
  <c r="L132" i="1" s="1"/>
  <c r="M132" i="1" s="1"/>
  <c r="N132" i="1" s="1"/>
  <c r="J89" i="1"/>
  <c r="K89" i="1" s="1"/>
  <c r="L89" i="1" s="1"/>
  <c r="M89" i="1" s="1"/>
  <c r="N89" i="1" s="1"/>
  <c r="J118" i="1"/>
  <c r="K118" i="1" s="1"/>
  <c r="L118" i="1" s="1"/>
  <c r="M118" i="1" s="1"/>
  <c r="N118" i="1" s="1"/>
  <c r="J362" i="1"/>
  <c r="K362" i="1" s="1"/>
  <c r="L362" i="1" s="1"/>
  <c r="M362" i="1" s="1"/>
  <c r="N362" i="1" s="1"/>
  <c r="J59" i="1"/>
  <c r="K59" i="1" s="1"/>
  <c r="L59" i="1" s="1"/>
  <c r="M59" i="1" s="1"/>
  <c r="N59" i="1" s="1"/>
  <c r="J27" i="1"/>
  <c r="K27" i="1" s="1"/>
  <c r="L27" i="1" s="1"/>
  <c r="M27" i="1" s="1"/>
  <c r="N27" i="1" s="1"/>
  <c r="J223" i="1"/>
  <c r="K223" i="1" s="1"/>
  <c r="L223" i="1" s="1"/>
  <c r="M223" i="1" s="1"/>
  <c r="N223" i="1" s="1"/>
  <c r="J304" i="1"/>
  <c r="K304" i="1" s="1"/>
  <c r="L304" i="1" s="1"/>
  <c r="M304" i="1" s="1"/>
  <c r="N304" i="1" s="1"/>
  <c r="J153" i="1"/>
  <c r="K153" i="1" s="1"/>
  <c r="L153" i="1" s="1"/>
  <c r="M153" i="1" s="1"/>
  <c r="N153" i="1" s="1"/>
  <c r="J301" i="1"/>
  <c r="K301" i="1" s="1"/>
  <c r="L301" i="1" s="1"/>
  <c r="M301" i="1" s="1"/>
  <c r="N301" i="1" s="1"/>
  <c r="J78" i="1"/>
  <c r="K78" i="1" s="1"/>
  <c r="L78" i="1" s="1"/>
  <c r="M78" i="1" s="1"/>
  <c r="N78" i="1" s="1"/>
  <c r="J125" i="1"/>
  <c r="K125" i="1" s="1"/>
  <c r="L125" i="1" s="1"/>
  <c r="M125" i="1" s="1"/>
  <c r="N125" i="1" s="1"/>
  <c r="J123" i="1"/>
  <c r="K123" i="1" s="1"/>
  <c r="L123" i="1" s="1"/>
  <c r="M123" i="1" s="1"/>
  <c r="N123" i="1" s="1"/>
  <c r="J273" i="1"/>
  <c r="K273" i="1" s="1"/>
  <c r="L273" i="1" s="1"/>
  <c r="M273" i="1" s="1"/>
  <c r="N273" i="1" s="1"/>
  <c r="J159" i="1"/>
  <c r="K159" i="1" s="1"/>
  <c r="L159" i="1" s="1"/>
  <c r="M159" i="1" s="1"/>
  <c r="N159" i="1" s="1"/>
  <c r="J62" i="1"/>
  <c r="K62" i="1" s="1"/>
  <c r="L62" i="1" s="1"/>
  <c r="M62" i="1" s="1"/>
  <c r="N62" i="1" s="1"/>
  <c r="J210" i="1"/>
  <c r="K210" i="1" s="1"/>
  <c r="L210" i="1" s="1"/>
  <c r="M210" i="1" s="1"/>
  <c r="N210" i="1" s="1"/>
  <c r="J250" i="1"/>
  <c r="K250" i="1" s="1"/>
  <c r="L250" i="1" s="1"/>
  <c r="M250" i="1" s="1"/>
  <c r="N250" i="1" s="1"/>
  <c r="J252" i="1"/>
  <c r="K252" i="1" s="1"/>
  <c r="L252" i="1" s="1"/>
  <c r="M252" i="1" s="1"/>
  <c r="N252" i="1" s="1"/>
  <c r="J96" i="1"/>
  <c r="K96" i="1" s="1"/>
  <c r="L96" i="1" s="1"/>
  <c r="M96" i="1" s="1"/>
  <c r="N96" i="1" s="1"/>
  <c r="J79" i="1"/>
  <c r="K79" i="1" s="1"/>
  <c r="L79" i="1" s="1"/>
  <c r="M79" i="1" s="1"/>
  <c r="N79" i="1" s="1"/>
  <c r="J283" i="1"/>
  <c r="K283" i="1" s="1"/>
  <c r="L283" i="1" s="1"/>
  <c r="M283" i="1" s="1"/>
  <c r="N283" i="1" s="1"/>
  <c r="J194" i="1"/>
  <c r="K194" i="1" s="1"/>
  <c r="L194" i="1" s="1"/>
  <c r="M194" i="1" s="1"/>
  <c r="N194" i="1" s="1"/>
  <c r="J338" i="1"/>
  <c r="K338" i="1" s="1"/>
  <c r="L338" i="1" s="1"/>
  <c r="M338" i="1" s="1"/>
  <c r="N338" i="1" s="1"/>
  <c r="J13" i="1"/>
  <c r="K13" i="1" s="1"/>
  <c r="L13" i="1" s="1"/>
  <c r="M13" i="1" s="1"/>
  <c r="N13" i="1" s="1"/>
  <c r="J323" i="1"/>
  <c r="K323" i="1" s="1"/>
  <c r="L323" i="1" s="1"/>
  <c r="M323" i="1" s="1"/>
  <c r="N323" i="1" s="1"/>
  <c r="J205" i="1"/>
  <c r="K205" i="1" s="1"/>
  <c r="L205" i="1" s="1"/>
  <c r="M205" i="1" s="1"/>
  <c r="N205" i="1" s="1"/>
  <c r="J207" i="1"/>
  <c r="K207" i="1" s="1"/>
  <c r="L207" i="1" s="1"/>
  <c r="M207" i="1" s="1"/>
  <c r="N207" i="1" s="1"/>
  <c r="J278" i="1"/>
  <c r="K278" i="1" s="1"/>
  <c r="L278" i="1" s="1"/>
  <c r="M278" i="1" s="1"/>
  <c r="N278" i="1" s="1"/>
  <c r="J18" i="1"/>
  <c r="K18" i="1" s="1"/>
  <c r="L18" i="1" s="1"/>
  <c r="M18" i="1" s="1"/>
  <c r="N18" i="1" s="1"/>
  <c r="J195" i="1"/>
  <c r="K195" i="1" s="1"/>
  <c r="L195" i="1" s="1"/>
  <c r="M195" i="1" s="1"/>
  <c r="N195" i="1" s="1"/>
  <c r="J52" i="1"/>
  <c r="K52" i="1" s="1"/>
  <c r="L52" i="1" s="1"/>
  <c r="M52" i="1" s="1"/>
  <c r="N52" i="1" s="1"/>
  <c r="J94" i="1"/>
  <c r="K94" i="1" s="1"/>
  <c r="L94" i="1" s="1"/>
  <c r="M94" i="1" s="1"/>
  <c r="N94" i="1" s="1"/>
  <c r="J347" i="1"/>
  <c r="K347" i="1" s="1"/>
  <c r="L347" i="1" s="1"/>
  <c r="M347" i="1" s="1"/>
  <c r="N347" i="1" s="1"/>
  <c r="J265" i="1"/>
  <c r="K265" i="1" s="1"/>
  <c r="L265" i="1" s="1"/>
  <c r="M265" i="1" s="1"/>
  <c r="N265" i="1" s="1"/>
  <c r="J348" i="1"/>
  <c r="K348" i="1" s="1"/>
  <c r="L348" i="1" s="1"/>
  <c r="M348" i="1" s="1"/>
  <c r="N348" i="1" s="1"/>
  <c r="H19" i="3"/>
  <c r="I19" i="3" s="1"/>
  <c r="I7" i="3"/>
  <c r="K364" i="1" l="1"/>
  <c r="L7" i="1"/>
  <c r="P364" i="1" s="1"/>
  <c r="J19" i="3"/>
  <c r="J17" i="3"/>
  <c r="J13" i="3"/>
  <c r="J16" i="3"/>
  <c r="J9" i="3"/>
  <c r="J15" i="3"/>
  <c r="J8" i="3"/>
  <c r="J10" i="3"/>
  <c r="J12" i="3"/>
  <c r="J14" i="3"/>
  <c r="J11" i="3"/>
  <c r="J7" i="3"/>
  <c r="L364" i="1" l="1"/>
  <c r="M7" i="1"/>
  <c r="N7" i="1" l="1"/>
  <c r="M364" i="1"/>
  <c r="N364" i="1" s="1"/>
  <c r="O364" i="1" l="1"/>
  <c r="O282" i="1"/>
  <c r="O196" i="1"/>
  <c r="O107" i="1"/>
  <c r="O47" i="1"/>
  <c r="O235" i="1"/>
  <c r="O212" i="1"/>
  <c r="O358" i="1"/>
  <c r="O138" i="1"/>
  <c r="O18" i="1"/>
  <c r="O360" i="1"/>
  <c r="O233" i="1"/>
  <c r="O248" i="1"/>
  <c r="O113" i="1"/>
  <c r="O36" i="1"/>
  <c r="O10" i="1"/>
  <c r="O163" i="1"/>
  <c r="O290" i="1"/>
  <c r="O253" i="1"/>
  <c r="O98" i="1"/>
  <c r="O310" i="1"/>
  <c r="O342" i="1"/>
  <c r="O351" i="1"/>
  <c r="O241" i="1"/>
  <c r="O136" i="1"/>
  <c r="O357" i="1"/>
  <c r="O24" i="1"/>
  <c r="O250" i="1"/>
  <c r="O101" i="1"/>
  <c r="O326" i="1"/>
  <c r="O37" i="1"/>
  <c r="O272" i="1"/>
  <c r="O343" i="1"/>
  <c r="O13" i="1"/>
  <c r="O105" i="1"/>
  <c r="O58" i="1"/>
  <c r="O162" i="1"/>
  <c r="O121" i="1"/>
  <c r="O190" i="1"/>
  <c r="O338" i="1"/>
  <c r="O239" i="1"/>
  <c r="O81" i="1"/>
  <c r="O192" i="1"/>
  <c r="O202" i="1"/>
  <c r="O11" i="1"/>
  <c r="O63" i="1"/>
  <c r="O155" i="1"/>
  <c r="O259" i="1"/>
  <c r="O266" i="1"/>
  <c r="O230" i="1"/>
  <c r="O333" i="1"/>
  <c r="O316" i="1"/>
  <c r="O83" i="1"/>
  <c r="O273" i="1"/>
  <c r="O166" i="1"/>
  <c r="O277" i="1"/>
  <c r="O66" i="1"/>
  <c r="O142" i="1"/>
  <c r="O231" i="1"/>
  <c r="O135" i="1"/>
  <c r="O237" i="1"/>
  <c r="O226" i="1"/>
  <c r="O128" i="1"/>
  <c r="O91" i="1"/>
  <c r="O133" i="1"/>
  <c r="O40" i="1"/>
  <c r="O122" i="1"/>
  <c r="O217" i="1"/>
  <c r="O287" i="1"/>
  <c r="O25" i="1"/>
  <c r="O161" i="1"/>
  <c r="O301" i="1"/>
  <c r="O84" i="1"/>
  <c r="O55" i="1"/>
  <c r="O129" i="1"/>
  <c r="O130" i="1"/>
  <c r="O270" i="1"/>
  <c r="O210" i="1"/>
  <c r="O281" i="1"/>
  <c r="O280" i="1"/>
  <c r="O178" i="1"/>
  <c r="O271" i="1"/>
  <c r="O302" i="1"/>
  <c r="O62" i="1"/>
  <c r="O200" i="1"/>
  <c r="O289" i="1"/>
  <c r="O311" i="1"/>
  <c r="O334" i="1"/>
  <c r="O147" i="1"/>
  <c r="O34" i="1"/>
  <c r="O225" i="1"/>
  <c r="O31" i="1"/>
  <c r="O71" i="1"/>
  <c r="O291" i="1"/>
  <c r="O361" i="1"/>
  <c r="O254" i="1"/>
  <c r="O278" i="1"/>
  <c r="O256" i="1"/>
  <c r="O275" i="1"/>
  <c r="O220" i="1"/>
  <c r="O328" i="1"/>
  <c r="O216" i="1"/>
  <c r="O46" i="1"/>
  <c r="O213" i="1"/>
  <c r="O54" i="1"/>
  <c r="O188" i="1"/>
  <c r="O78" i="1"/>
  <c r="O48" i="1"/>
  <c r="O60" i="1"/>
  <c r="O149" i="1"/>
  <c r="O67" i="1"/>
  <c r="O75" i="1"/>
  <c r="O300" i="1"/>
  <c r="O324" i="1"/>
  <c r="O286" i="1"/>
  <c r="O82" i="1"/>
  <c r="O353" i="1"/>
  <c r="O87" i="1"/>
  <c r="O194" i="1"/>
  <c r="O132" i="1"/>
  <c r="O258" i="1"/>
  <c r="O115" i="1"/>
  <c r="O295" i="1"/>
  <c r="O68" i="1"/>
  <c r="O257" i="1"/>
  <c r="O49" i="1"/>
  <c r="O319" i="1"/>
  <c r="O247" i="1"/>
  <c r="O116" i="1"/>
  <c r="O88" i="1"/>
  <c r="O294" i="1"/>
  <c r="O303" i="1"/>
  <c r="O148" i="1"/>
  <c r="O23" i="1"/>
  <c r="O344" i="1"/>
  <c r="O246" i="1"/>
  <c r="O234" i="1"/>
  <c r="O177" i="1"/>
  <c r="O145" i="1"/>
  <c r="O124" i="1"/>
  <c r="O79" i="1"/>
  <c r="O93" i="1"/>
  <c r="O141" i="1"/>
  <c r="O325" i="1"/>
  <c r="O240" i="1"/>
  <c r="O86" i="1"/>
  <c r="O9" i="1"/>
  <c r="O332" i="1"/>
  <c r="O263" i="1"/>
  <c r="O354" i="1"/>
  <c r="O160" i="1"/>
  <c r="O74" i="1"/>
  <c r="O236" i="1"/>
  <c r="O12" i="1"/>
  <c r="O265" i="1"/>
  <c r="O134" i="1"/>
  <c r="O341" i="1"/>
  <c r="O340" i="1"/>
  <c r="O297" i="1"/>
  <c r="O152" i="1"/>
  <c r="O243" i="1"/>
  <c r="O139" i="1"/>
  <c r="O96" i="1"/>
  <c r="O120" i="1"/>
  <c r="O150" i="1"/>
  <c r="O29" i="1"/>
  <c r="O305" i="1"/>
  <c r="O143" i="1"/>
  <c r="O159" i="1"/>
  <c r="O92" i="1"/>
  <c r="O193" i="1"/>
  <c r="O322" i="1"/>
  <c r="O131" i="1"/>
  <c r="O100" i="1"/>
  <c r="O261" i="1"/>
  <c r="O127" i="1"/>
  <c r="O355" i="1"/>
  <c r="O111" i="1"/>
  <c r="O70" i="1"/>
  <c r="O39" i="1"/>
  <c r="O179" i="1"/>
  <c r="O65" i="1"/>
  <c r="O292" i="1"/>
  <c r="O33" i="1"/>
  <c r="O123" i="1"/>
  <c r="O167" i="1"/>
  <c r="O90" i="1"/>
  <c r="O299" i="1"/>
  <c r="O76" i="1"/>
  <c r="O262" i="1"/>
  <c r="O242" i="1"/>
  <c r="O51" i="1"/>
  <c r="O308" i="1"/>
  <c r="O151" i="1"/>
  <c r="O175" i="1"/>
  <c r="O284" i="1"/>
  <c r="O21" i="1"/>
  <c r="O108" i="1"/>
  <c r="O119" i="1"/>
  <c r="O249" i="1"/>
  <c r="O219" i="1"/>
  <c r="O309" i="1"/>
  <c r="O207" i="1"/>
  <c r="O312" i="1"/>
  <c r="O356" i="1"/>
  <c r="O208" i="1"/>
  <c r="O306" i="1"/>
  <c r="O99" i="1"/>
  <c r="O77" i="1"/>
  <c r="O146" i="1"/>
  <c r="O337" i="1"/>
  <c r="O28" i="1"/>
  <c r="O110" i="1"/>
  <c r="O223" i="1"/>
  <c r="O165" i="1"/>
  <c r="O85" i="1"/>
  <c r="O112" i="1"/>
  <c r="O45" i="1"/>
  <c r="O35" i="1"/>
  <c r="O211" i="1"/>
  <c r="O59" i="1"/>
  <c r="O14" i="1"/>
  <c r="O32" i="1"/>
  <c r="O221" i="1"/>
  <c r="O348" i="1"/>
  <c r="O339" i="1"/>
  <c r="O362" i="1"/>
  <c r="O199" i="1"/>
  <c r="O158" i="1"/>
  <c r="O206" i="1"/>
  <c r="O203" i="1"/>
  <c r="O144" i="1"/>
  <c r="O170" i="1"/>
  <c r="O169" i="1"/>
  <c r="O320" i="1"/>
  <c r="O346" i="1"/>
  <c r="O106" i="1"/>
  <c r="O126" i="1"/>
  <c r="O168" i="1"/>
  <c r="O15" i="1"/>
  <c r="O42" i="1"/>
  <c r="O114" i="1"/>
  <c r="O321" i="1"/>
  <c r="O27" i="1"/>
  <c r="O57" i="1"/>
  <c r="O181" i="1"/>
  <c r="O109" i="1"/>
  <c r="O209" i="1"/>
  <c r="O252" i="1"/>
  <c r="O269" i="1"/>
  <c r="O315" i="1"/>
  <c r="O214" i="1"/>
  <c r="O244" i="1"/>
  <c r="O184" i="1"/>
  <c r="O204" i="1"/>
  <c r="O140" i="1"/>
  <c r="O327" i="1"/>
  <c r="O197" i="1"/>
  <c r="O137" i="1"/>
  <c r="O352" i="1"/>
  <c r="O172" i="1"/>
  <c r="O117" i="1"/>
  <c r="O201" i="1"/>
  <c r="O26" i="1"/>
  <c r="O330" i="1"/>
  <c r="O16" i="1"/>
  <c r="O50" i="1"/>
  <c r="O336" i="1"/>
  <c r="O180" i="1"/>
  <c r="O260" i="1"/>
  <c r="O224" i="1"/>
  <c r="O205" i="1"/>
  <c r="O69" i="1"/>
  <c r="O313" i="1"/>
  <c r="O8" i="1"/>
  <c r="O276" i="1"/>
  <c r="O307" i="1"/>
  <c r="O318" i="1"/>
  <c r="O125" i="1"/>
  <c r="O317" i="1"/>
  <c r="O359" i="1"/>
  <c r="O53" i="1"/>
  <c r="O298" i="1"/>
  <c r="O64" i="1"/>
  <c r="O156" i="1"/>
  <c r="O56" i="1"/>
  <c r="O17" i="1"/>
  <c r="O38" i="1"/>
  <c r="O274" i="1"/>
  <c r="O118" i="1"/>
  <c r="O347" i="1"/>
  <c r="O43" i="1"/>
  <c r="O183" i="1"/>
  <c r="O238" i="1"/>
  <c r="O176" i="1"/>
  <c r="O20" i="1"/>
  <c r="O61" i="1"/>
  <c r="O185" i="1"/>
  <c r="O103" i="1"/>
  <c r="O44" i="1"/>
  <c r="O154" i="1"/>
  <c r="O232" i="1"/>
  <c r="O19" i="1"/>
  <c r="O102" i="1"/>
  <c r="O174" i="1"/>
  <c r="O198" i="1"/>
  <c r="O323" i="1"/>
  <c r="O72" i="1"/>
  <c r="O30" i="1"/>
  <c r="O94" i="1"/>
  <c r="O245" i="1"/>
  <c r="O182" i="1"/>
  <c r="O52" i="1"/>
  <c r="O187" i="1"/>
  <c r="O191" i="1"/>
  <c r="O173" i="1"/>
  <c r="O227" i="1"/>
  <c r="O283" i="1"/>
  <c r="O267" i="1"/>
  <c r="O73" i="1"/>
  <c r="O41" i="1"/>
  <c r="O251" i="1"/>
  <c r="O95" i="1"/>
  <c r="O279" i="1"/>
  <c r="O349" i="1"/>
  <c r="O229" i="1"/>
  <c r="O345" i="1"/>
  <c r="O89" i="1"/>
  <c r="O329" i="1"/>
  <c r="O104" i="1"/>
  <c r="O153" i="1"/>
  <c r="O255" i="1"/>
  <c r="O350" i="1"/>
  <c r="O304" i="1"/>
  <c r="O186" i="1"/>
  <c r="O331" i="1"/>
  <c r="O157" i="1"/>
  <c r="O296" i="1"/>
  <c r="O288" i="1"/>
  <c r="O228" i="1"/>
  <c r="O189" i="1"/>
  <c r="O293" i="1"/>
  <c r="O222" i="1"/>
  <c r="O268" i="1"/>
  <c r="O215" i="1"/>
  <c r="O195" i="1"/>
  <c r="O80" i="1"/>
  <c r="O335" i="1"/>
  <c r="O264" i="1"/>
  <c r="O164" i="1"/>
  <c r="O314" i="1"/>
  <c r="O22" i="1"/>
  <c r="O171" i="1"/>
  <c r="O97" i="1"/>
  <c r="O218" i="1"/>
  <c r="O285" i="1"/>
  <c r="O7" i="1"/>
</calcChain>
</file>

<file path=xl/sharedStrings.xml><?xml version="1.0" encoding="utf-8"?>
<sst xmlns="http://schemas.openxmlformats.org/spreadsheetml/2006/main" count="499" uniqueCount="443">
  <si>
    <t>Nr</t>
  </si>
  <si>
    <t>Kommunenavn</t>
  </si>
  <si>
    <t>Skatt under 90% av landsgjennomsnittet</t>
  </si>
  <si>
    <t>Skatt og netto skatteutjevning</t>
  </si>
  <si>
    <t>Nto skatteutj.</t>
  </si>
  <si>
    <t>Innb.-</t>
  </si>
  <si>
    <t>Skatt</t>
  </si>
  <si>
    <t xml:space="preserve">Skatt </t>
  </si>
  <si>
    <t>1) Finansieringstrekk</t>
  </si>
  <si>
    <t>inntektsutjevning</t>
  </si>
  <si>
    <t>Tilleggskomp med 35%</t>
  </si>
  <si>
    <t>tall pr.</t>
  </si>
  <si>
    <t xml:space="preserve">   for perioden</t>
  </si>
  <si>
    <t>Pst av</t>
  </si>
  <si>
    <t>(trekk/komp 60%)</t>
  </si>
  <si>
    <t>Brutto</t>
  </si>
  <si>
    <t>Netto 1)</t>
  </si>
  <si>
    <t xml:space="preserve">(kol 5+9) </t>
  </si>
  <si>
    <t>(kol 1+10)</t>
  </si>
  <si>
    <t>pst av</t>
  </si>
  <si>
    <t>1000 kr</t>
  </si>
  <si>
    <t>kr pr innb</t>
  </si>
  <si>
    <t>landsgj.</t>
  </si>
  <si>
    <t>kr.pr.innb.</t>
  </si>
  <si>
    <t>landsgj</t>
  </si>
  <si>
    <t>i 1000 kr</t>
  </si>
  <si>
    <t>Oslo</t>
  </si>
  <si>
    <t>Eigersund</t>
  </si>
  <si>
    <t>Stavanger</t>
  </si>
  <si>
    <t>Haugesund</t>
  </si>
  <si>
    <t>Sandnes</t>
  </si>
  <si>
    <t>Sokndal</t>
  </si>
  <si>
    <t>Lund</t>
  </si>
  <si>
    <t>Bjerkreim</t>
  </si>
  <si>
    <t>Hå</t>
  </si>
  <si>
    <t>Klepp</t>
  </si>
  <si>
    <t>Time</t>
  </si>
  <si>
    <t>Gjesdal</t>
  </si>
  <si>
    <t>Sola</t>
  </si>
  <si>
    <t>Randaberg</t>
  </si>
  <si>
    <t>Strand</t>
  </si>
  <si>
    <t>Hjelmeland</t>
  </si>
  <si>
    <t>Suldal</t>
  </si>
  <si>
    <t>Sauda</t>
  </si>
  <si>
    <t>Kvitsøy</t>
  </si>
  <si>
    <t>Bokn</t>
  </si>
  <si>
    <t>Tysvær</t>
  </si>
  <si>
    <t>Karmøy</t>
  </si>
  <si>
    <t>Utsira</t>
  </si>
  <si>
    <t>Vindafjord</t>
  </si>
  <si>
    <t>Kristiansund</t>
  </si>
  <si>
    <t>Molde</t>
  </si>
  <si>
    <t>Ålesund</t>
  </si>
  <si>
    <t>Vanylven</t>
  </si>
  <si>
    <t>Sande</t>
  </si>
  <si>
    <t>Herøy</t>
  </si>
  <si>
    <t>Ulstein</t>
  </si>
  <si>
    <t>Hareid</t>
  </si>
  <si>
    <t>Ørsta</t>
  </si>
  <si>
    <t>Stranda</t>
  </si>
  <si>
    <t>Sykkylven</t>
  </si>
  <si>
    <t>Sula</t>
  </si>
  <si>
    <t>Giske</t>
  </si>
  <si>
    <t>Vestnes</t>
  </si>
  <si>
    <t>Rauma</t>
  </si>
  <si>
    <t>Aukra</t>
  </si>
  <si>
    <t>Averøy</t>
  </si>
  <si>
    <t>Gjemnes</t>
  </si>
  <si>
    <t>Tingvoll</t>
  </si>
  <si>
    <t>Sunndal</t>
  </si>
  <si>
    <t>Surnadal</t>
  </si>
  <si>
    <t>Smøla</t>
  </si>
  <si>
    <t>Aure</t>
  </si>
  <si>
    <t>Volda</t>
  </si>
  <si>
    <t>Fjord</t>
  </si>
  <si>
    <t>Hustadvika</t>
  </si>
  <si>
    <t>Bodø</t>
  </si>
  <si>
    <t>Narvik</t>
  </si>
  <si>
    <t>Bindal</t>
  </si>
  <si>
    <t>Sømna</t>
  </si>
  <si>
    <t>Brønnøy</t>
  </si>
  <si>
    <t>Vega</t>
  </si>
  <si>
    <t>Vevelstad</t>
  </si>
  <si>
    <t>Alstahaug</t>
  </si>
  <si>
    <t>Leirfjord</t>
  </si>
  <si>
    <t>Vefsn</t>
  </si>
  <si>
    <t>Grane</t>
  </si>
  <si>
    <t>Hattfjelldal</t>
  </si>
  <si>
    <t>Dønna</t>
  </si>
  <si>
    <t>Nesna</t>
  </si>
  <si>
    <t>Hemnes</t>
  </si>
  <si>
    <t>Rana</t>
  </si>
  <si>
    <t>Lurøy</t>
  </si>
  <si>
    <t>Træna</t>
  </si>
  <si>
    <t>Rødøy</t>
  </si>
  <si>
    <t>Meløy</t>
  </si>
  <si>
    <t>Gildeskål</t>
  </si>
  <si>
    <t>Beiarn</t>
  </si>
  <si>
    <t>Saltdal</t>
  </si>
  <si>
    <t>Fauske</t>
  </si>
  <si>
    <t>Sørfold</t>
  </si>
  <si>
    <t>Steigen</t>
  </si>
  <si>
    <t>Lødingen</t>
  </si>
  <si>
    <t>Evenes</t>
  </si>
  <si>
    <t>Røst</t>
  </si>
  <si>
    <t>Værøy</t>
  </si>
  <si>
    <t>Flakstad</t>
  </si>
  <si>
    <t>Vestvågøy</t>
  </si>
  <si>
    <t>Vågan</t>
  </si>
  <si>
    <t>Hadsel</t>
  </si>
  <si>
    <t>Bø</t>
  </si>
  <si>
    <t>Øksnes</t>
  </si>
  <si>
    <t>Sortland</t>
  </si>
  <si>
    <t>Andøy</t>
  </si>
  <si>
    <t>Moskenes</t>
  </si>
  <si>
    <t>Hamarøy</t>
  </si>
  <si>
    <t>Halden</t>
  </si>
  <si>
    <t>Moss</t>
  </si>
  <si>
    <t>Sarpsborg</t>
  </si>
  <si>
    <t>Fredrikstad</t>
  </si>
  <si>
    <t>Drammen</t>
  </si>
  <si>
    <t>Kongsberg</t>
  </si>
  <si>
    <t>Ringerike</t>
  </si>
  <si>
    <t>Hvaler</t>
  </si>
  <si>
    <t>Aremark</t>
  </si>
  <si>
    <t>Marker</t>
  </si>
  <si>
    <t>Indre Østfold</t>
  </si>
  <si>
    <t>Skiptvet</t>
  </si>
  <si>
    <t>Rakkestad</t>
  </si>
  <si>
    <t>Råde</t>
  </si>
  <si>
    <t>Våler</t>
  </si>
  <si>
    <t>Vestby</t>
  </si>
  <si>
    <t>Nordre Follo</t>
  </si>
  <si>
    <t>Ås</t>
  </si>
  <si>
    <t>Frogn</t>
  </si>
  <si>
    <t>Nesodden</t>
  </si>
  <si>
    <t>Bærum</t>
  </si>
  <si>
    <t>Asker</t>
  </si>
  <si>
    <t>Aurskog-Høland</t>
  </si>
  <si>
    <t>Rælingen</t>
  </si>
  <si>
    <t>Enebakk</t>
  </si>
  <si>
    <t>Lørenskog</t>
  </si>
  <si>
    <t>Lillestrøm</t>
  </si>
  <si>
    <t>Nittedal</t>
  </si>
  <si>
    <t>Gjerdrum</t>
  </si>
  <si>
    <t>Ullensaker</t>
  </si>
  <si>
    <t>Nes</t>
  </si>
  <si>
    <t>Eidsvoll</t>
  </si>
  <si>
    <t>Nannestad</t>
  </si>
  <si>
    <t>Hurdal</t>
  </si>
  <si>
    <t>Hole</t>
  </si>
  <si>
    <t>Flå</t>
  </si>
  <si>
    <t>Nesbyen</t>
  </si>
  <si>
    <t>Gol</t>
  </si>
  <si>
    <t>Hemsedal</t>
  </si>
  <si>
    <t>Ål</t>
  </si>
  <si>
    <t>Hol</t>
  </si>
  <si>
    <t>Sigdal</t>
  </si>
  <si>
    <t>Krødsherad</t>
  </si>
  <si>
    <t>Modum</t>
  </si>
  <si>
    <t>Øvre Eiker</t>
  </si>
  <si>
    <t>Lier</t>
  </si>
  <si>
    <t>Flesberg</t>
  </si>
  <si>
    <t>Rollag</t>
  </si>
  <si>
    <t>Nore og Uvdal</t>
  </si>
  <si>
    <t>Jevnaker</t>
  </si>
  <si>
    <t>Lunner</t>
  </si>
  <si>
    <t>Kongsvinger</t>
  </si>
  <si>
    <t>Hamar</t>
  </si>
  <si>
    <t>Lillehammer</t>
  </si>
  <si>
    <t>Gjøvik</t>
  </si>
  <si>
    <t>Ringsaker</t>
  </si>
  <si>
    <t>Løten</t>
  </si>
  <si>
    <t>Stange</t>
  </si>
  <si>
    <t>Nord-Odal</t>
  </si>
  <si>
    <t>Sør-Odal</t>
  </si>
  <si>
    <t>Eidskog</t>
  </si>
  <si>
    <t>Grue</t>
  </si>
  <si>
    <t>Åsnes</t>
  </si>
  <si>
    <t>Elverum</t>
  </si>
  <si>
    <t>Trysil</t>
  </si>
  <si>
    <t>Åmot</t>
  </si>
  <si>
    <t>Stor-Elvdal</t>
  </si>
  <si>
    <t>Rendalen</t>
  </si>
  <si>
    <t>Engerdal</t>
  </si>
  <si>
    <t>Tolga</t>
  </si>
  <si>
    <t>Tynset</t>
  </si>
  <si>
    <t>Alvdal</t>
  </si>
  <si>
    <t>Folldal</t>
  </si>
  <si>
    <t>Os</t>
  </si>
  <si>
    <t>Dovre</t>
  </si>
  <si>
    <t>Lesja</t>
  </si>
  <si>
    <t>Skjåk</t>
  </si>
  <si>
    <t>Lom</t>
  </si>
  <si>
    <t>Vågå</t>
  </si>
  <si>
    <t>Nord-Fron</t>
  </si>
  <si>
    <t>Sel</t>
  </si>
  <si>
    <t>Sør-Fron</t>
  </si>
  <si>
    <t>Ringebu</t>
  </si>
  <si>
    <t>Øyer</t>
  </si>
  <si>
    <t>Gausdal</t>
  </si>
  <si>
    <t>Østre Toten</t>
  </si>
  <si>
    <t>Vestre Toten</t>
  </si>
  <si>
    <t>Gran</t>
  </si>
  <si>
    <t>Søndre Land</t>
  </si>
  <si>
    <t>Nordre Land</t>
  </si>
  <si>
    <t>Sør-Aurdal</t>
  </si>
  <si>
    <t>Etnedal</t>
  </si>
  <si>
    <t>Nord-Aurdal</t>
  </si>
  <si>
    <t>Vestre Slidre</t>
  </si>
  <si>
    <t>Øystre Slidre</t>
  </si>
  <si>
    <t>Vang</t>
  </si>
  <si>
    <t>Horten</t>
  </si>
  <si>
    <t>Holmestrand</t>
  </si>
  <si>
    <t>Tønsberg</t>
  </si>
  <si>
    <t>Sandefjord</t>
  </si>
  <si>
    <t>Larvik</t>
  </si>
  <si>
    <t>Porsgrunn</t>
  </si>
  <si>
    <t>Skien</t>
  </si>
  <si>
    <t>Notodden</t>
  </si>
  <si>
    <t>Færder</t>
  </si>
  <si>
    <t>Siljan</t>
  </si>
  <si>
    <t>Bamble</t>
  </si>
  <si>
    <t>Kragerø</t>
  </si>
  <si>
    <t>Drangedal</t>
  </si>
  <si>
    <t>Nome</t>
  </si>
  <si>
    <t>Midt-Telemark</t>
  </si>
  <si>
    <t>Tinn</t>
  </si>
  <si>
    <t>Hjartdal</t>
  </si>
  <si>
    <t>Seljord</t>
  </si>
  <si>
    <t>Kviteseid</t>
  </si>
  <si>
    <t>Nissedal</t>
  </si>
  <si>
    <t>Fyresdal</t>
  </si>
  <si>
    <t>Tokke</t>
  </si>
  <si>
    <t>Vinje</t>
  </si>
  <si>
    <t>Risør</t>
  </si>
  <si>
    <t>Grimstad</t>
  </si>
  <si>
    <t>Arendal</t>
  </si>
  <si>
    <t>Kristiansand</t>
  </si>
  <si>
    <t>Lindesnes</t>
  </si>
  <si>
    <t>Farsund</t>
  </si>
  <si>
    <t>Flekkefjord</t>
  </si>
  <si>
    <t>Gjerstad</t>
  </si>
  <si>
    <t>Vegårshei</t>
  </si>
  <si>
    <t>Tvedestrand</t>
  </si>
  <si>
    <t>Froland</t>
  </si>
  <si>
    <t>Lillesand</t>
  </si>
  <si>
    <t>Birkenes</t>
  </si>
  <si>
    <t>Åmli</t>
  </si>
  <si>
    <t>Iveland</t>
  </si>
  <si>
    <t>Evje og Hornnes</t>
  </si>
  <si>
    <t>Bygland</t>
  </si>
  <si>
    <t>Valle</t>
  </si>
  <si>
    <t>Bykle</t>
  </si>
  <si>
    <t>Vennesla</t>
  </si>
  <si>
    <t>Åseral</t>
  </si>
  <si>
    <t>Lyngdal</t>
  </si>
  <si>
    <t>Hægebostad</t>
  </si>
  <si>
    <t>Kvinesdal</t>
  </si>
  <si>
    <t>Sirdal</t>
  </si>
  <si>
    <t>Bergen</t>
  </si>
  <si>
    <t>Kinn</t>
  </si>
  <si>
    <t>Etne</t>
  </si>
  <si>
    <t>Sveio</t>
  </si>
  <si>
    <t>Bømlo</t>
  </si>
  <si>
    <t>Stord</t>
  </si>
  <si>
    <t>Fitjar</t>
  </si>
  <si>
    <t>Tysnes</t>
  </si>
  <si>
    <t>Kvinnherad</t>
  </si>
  <si>
    <t>Ullensvang</t>
  </si>
  <si>
    <t>Eidfjord</t>
  </si>
  <si>
    <t>Ulvik</t>
  </si>
  <si>
    <t>Voss</t>
  </si>
  <si>
    <t>Kvam</t>
  </si>
  <si>
    <t>Samnanger</t>
  </si>
  <si>
    <t>Bjørnafjorden</t>
  </si>
  <si>
    <t>Austevoll</t>
  </si>
  <si>
    <t>Øygarden</t>
  </si>
  <si>
    <t>Askøy</t>
  </si>
  <si>
    <t>Vaksdal</t>
  </si>
  <si>
    <t>Modalen</t>
  </si>
  <si>
    <t>Osterøy</t>
  </si>
  <si>
    <t>Alver</t>
  </si>
  <si>
    <t>Austrheim</t>
  </si>
  <si>
    <t>Fedje</t>
  </si>
  <si>
    <t>Masfjorden</t>
  </si>
  <si>
    <t>Gulen</t>
  </si>
  <si>
    <t>Solund</t>
  </si>
  <si>
    <t>Hyllestad</t>
  </si>
  <si>
    <t>Høyanger</t>
  </si>
  <si>
    <t>Vik</t>
  </si>
  <si>
    <t>Sogndal</t>
  </si>
  <si>
    <t>Aurland</t>
  </si>
  <si>
    <t>Lærdal</t>
  </si>
  <si>
    <t>Årdal</t>
  </si>
  <si>
    <t>Luster</t>
  </si>
  <si>
    <t>Askvoll</t>
  </si>
  <si>
    <t>Fjaler</t>
  </si>
  <si>
    <t>Sunnfjord</t>
  </si>
  <si>
    <t>Bremanger</t>
  </si>
  <si>
    <t>Stad</t>
  </si>
  <si>
    <t>Gloppen</t>
  </si>
  <si>
    <t>Stryn</t>
  </si>
  <si>
    <t>Trondheim</t>
  </si>
  <si>
    <t>Steinkjer</t>
  </si>
  <si>
    <t>Namsos</t>
  </si>
  <si>
    <t>Frøya</t>
  </si>
  <si>
    <t>Osen</t>
  </si>
  <si>
    <t>Oppdal</t>
  </si>
  <si>
    <t>Rennebu</t>
  </si>
  <si>
    <t>Røros</t>
  </si>
  <si>
    <t>Holtålen</t>
  </si>
  <si>
    <t>Midtre Gauldal</t>
  </si>
  <si>
    <t>Melhus</t>
  </si>
  <si>
    <t>Skaun</t>
  </si>
  <si>
    <t>Malvik</t>
  </si>
  <si>
    <t>Selbu</t>
  </si>
  <si>
    <t>Tydal</t>
  </si>
  <si>
    <t>Meråker</t>
  </si>
  <si>
    <t>Stjørdal</t>
  </si>
  <si>
    <t>Frosta</t>
  </si>
  <si>
    <t>Levanger</t>
  </si>
  <si>
    <t>Verdal</t>
  </si>
  <si>
    <t>Snåsa</t>
  </si>
  <si>
    <t>Lierne</t>
  </si>
  <si>
    <t>Røyrvik</t>
  </si>
  <si>
    <t>Namsskogan</t>
  </si>
  <si>
    <t>Grong</t>
  </si>
  <si>
    <t>Høylandet</t>
  </si>
  <si>
    <t>Overhalla</t>
  </si>
  <si>
    <t>Flatanger</t>
  </si>
  <si>
    <t>Leka</t>
  </si>
  <si>
    <t>Inderøy</t>
  </si>
  <si>
    <t>Indre Fosen</t>
  </si>
  <si>
    <t>Heim</t>
  </si>
  <si>
    <t>Hitra</t>
  </si>
  <si>
    <t>Ørland</t>
  </si>
  <si>
    <t>Åfjord</t>
  </si>
  <si>
    <t>Orkland</t>
  </si>
  <si>
    <t>Nærøysund</t>
  </si>
  <si>
    <t>Rindal</t>
  </si>
  <si>
    <t>Tromsø</t>
  </si>
  <si>
    <t>Harstad</t>
  </si>
  <si>
    <t>Alta</t>
  </si>
  <si>
    <t>Vardø</t>
  </si>
  <si>
    <t>Vadsø</t>
  </si>
  <si>
    <t>Hammerfest</t>
  </si>
  <si>
    <t>Kvæfjord</t>
  </si>
  <si>
    <t>Tjeldsund</t>
  </si>
  <si>
    <t>Ibestad</t>
  </si>
  <si>
    <t>Gratangen</t>
  </si>
  <si>
    <t>Lavangen</t>
  </si>
  <si>
    <t>Bardu</t>
  </si>
  <si>
    <t>Salangen</t>
  </si>
  <si>
    <t>Målselv</t>
  </si>
  <si>
    <t>Sørreisa</t>
  </si>
  <si>
    <t>Dyrøy</t>
  </si>
  <si>
    <t>Senja</t>
  </si>
  <si>
    <t>Balsfjord</t>
  </si>
  <si>
    <t>Karlsøy</t>
  </si>
  <si>
    <t>Lyngen</t>
  </si>
  <si>
    <t>Storfjord</t>
  </si>
  <si>
    <t>Kåfjord</t>
  </si>
  <si>
    <t>Skjervøy</t>
  </si>
  <si>
    <t>Nordreisa</t>
  </si>
  <si>
    <t>Kvænangen</t>
  </si>
  <si>
    <t>Kautokeino</t>
  </si>
  <si>
    <t>Loppa</t>
  </si>
  <si>
    <t>Hasvik</t>
  </si>
  <si>
    <t>Måsøy</t>
  </si>
  <si>
    <t>Nordkapp</t>
  </si>
  <si>
    <t>Porsanger</t>
  </si>
  <si>
    <t>Karasjok</t>
  </si>
  <si>
    <t>Lebesby</t>
  </si>
  <si>
    <t>Gamvik</t>
  </si>
  <si>
    <t>Berlevåg</t>
  </si>
  <si>
    <t>Tana</t>
  </si>
  <si>
    <t>Nesseby</t>
  </si>
  <si>
    <t>Båtsfjord</t>
  </si>
  <si>
    <t>Sør-Varanger</t>
  </si>
  <si>
    <t>Symmetrisk</t>
  </si>
  <si>
    <t>Hele landet</t>
  </si>
  <si>
    <t>i prosent</t>
  </si>
  <si>
    <t>Nr.</t>
  </si>
  <si>
    <t>Fylkeskommune</t>
  </si>
  <si>
    <t>Skatteutjevning (87,5 pst utjevning)</t>
  </si>
  <si>
    <t>Netto skatte-</t>
  </si>
  <si>
    <t>Endring fra i fjor</t>
  </si>
  <si>
    <t>utjevning for</t>
  </si>
  <si>
    <t xml:space="preserve">skatt </t>
  </si>
  <si>
    <t>1000 kr   1)</t>
  </si>
  <si>
    <t>kr pr innb.</t>
  </si>
  <si>
    <t>Januar</t>
  </si>
  <si>
    <t>Rogaland</t>
  </si>
  <si>
    <t>Møre og Romsdal</t>
  </si>
  <si>
    <t>Nordland</t>
  </si>
  <si>
    <t>Viken</t>
  </si>
  <si>
    <t>Innlandet</t>
  </si>
  <si>
    <t>Vestfold og Telemark</t>
  </si>
  <si>
    <t>Agder</t>
  </si>
  <si>
    <t>Vestland</t>
  </si>
  <si>
    <t>Trøndelag</t>
  </si>
  <si>
    <t>Troms og Finnmark</t>
  </si>
  <si>
    <t>Alle tall i 1000 kr</t>
  </si>
  <si>
    <t>Kommunene</t>
  </si>
  <si>
    <t>Fylkeskommunene</t>
  </si>
  <si>
    <t>Kommuner og fylkeskommuner i alt</t>
  </si>
  <si>
    <t>Februar</t>
  </si>
  <si>
    <t>Mars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</si>
  <si>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</si>
  <si>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</si>
  <si>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</si>
  <si>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</si>
  <si>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</si>
  <si>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</si>
  <si>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</si>
  <si>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</si>
  <si>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Desember</t>
  </si>
  <si>
    <t>Pst-vis endring</t>
  </si>
  <si>
    <t>fra året før</t>
  </si>
  <si>
    <t>Analyse pr måned:</t>
  </si>
  <si>
    <t>Hele året</t>
  </si>
  <si>
    <t>i kr pr innb.</t>
  </si>
  <si>
    <t xml:space="preserve">Finansieringstrekk i prosent av samlet skatteinngang </t>
  </si>
  <si>
    <t>2)</t>
  </si>
  <si>
    <t>1)</t>
  </si>
  <si>
    <t>Trekk for finansiering av inntektsutjevningen - kr pr innb:</t>
  </si>
  <si>
    <t>Skatt 2021</t>
  </si>
  <si>
    <t>Anslag NB2022</t>
  </si>
  <si>
    <t>Skatter 2022</t>
  </si>
  <si>
    <t>Skatt 2022</t>
  </si>
  <si>
    <t>Anslag RNB2022</t>
  </si>
  <si>
    <t>Anslag NB2023</t>
  </si>
  <si>
    <t>endring 21-22</t>
  </si>
  <si>
    <t>Anslag Budsjettvedtak</t>
  </si>
  <si>
    <t>2022   2)</t>
  </si>
  <si>
    <t>Endring fra 2021</t>
  </si>
  <si>
    <t>Skatt og netto skatteutjevning 2022</t>
  </si>
  <si>
    <t>Netto utjevn. 22</t>
  </si>
  <si>
    <t>Folketall 1.1.2022</t>
  </si>
  <si>
    <t>1.7.2022</t>
  </si>
  <si>
    <t>jan-aug</t>
  </si>
  <si>
    <t>Utbetales/trekkes ved 9. termin rammetilskudd i oktober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</si>
</sst>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-* #,##0.00_-;\-* #,##0.00_-;_-* &quot;-&quot;??_-;_-@_-"/>
    <numFmt numFmtId="164" formatCode="_ * #,##0_ ;_ * \-#,##0_ ;_ * &quot;-&quot;??_ ;_ @_ "/>
    <numFmt numFmtId="165" formatCode="&quot;kr&quot;\ #,##0.00;&quot;kr&quot;\ \-#,##0.00"/>
    <numFmt numFmtId="166" formatCode="_ * #,##0.00000000_ ;_ * \-#,##0.00000000_ ;_ * &quot;-&quot;??_ ;_ @_ "/>
    <numFmt numFmtId="167" formatCode="0.0\ %"/>
    <numFmt numFmtId="168" formatCode="_-* #,##0_-;\-* #,##0_-;_-* &quot;-&quot;??_-;_-@_-"/>
    <numFmt numFmtId="169" formatCode="&quot; &quot;#,##0.00&quot; &quot;;&quot; -&quot;#,##0.00&quot; &quot;;&quot; -&quot;00&quot; &quot;;&quot; &quot;@&quot; &quot;"/>
    <numFmt numFmtId="170" formatCode="#,##0_ ;\-#,##0\ "/>
    <numFmt numFmtId="171" formatCode="_ * #,##0.00_ ;_ * \-#,##0.00_ ;_ * &quot;-&quot;??_ ;_ @_ "/>
    <numFmt numFmtId="172" formatCode="&quot;kr&quot;\ #,##0;&quot;kr&quot;\ \-#,##0"/>
    <numFmt numFmtId="173" formatCode="0000"/>
    <numFmt numFmtId="174" formatCode="_ * #,##0.0_ ;_ * \-#,##0.0_ ;_ * &quot;-&quot;??_ ;_ @_ "/>
    <numFmt numFmtId="175" formatCode="_(* #,##0.00_);_(* \(#,##0.00\);_(* &quot;-&quot;??_);_(@_)"/>
    <numFmt numFmtId="176" formatCode="#,##0.0000"/>
    <numFmt numFmtId="177" formatCode="#,##0.000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Tms Rmn"/>
    </font>
    <font>
      <sz val="10"/>
      <name val="MS Sans Serif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9"/>
      <name val="Times New Roman"/>
      <family val="1"/>
    </font>
    <font>
      <b/>
      <sz val="9"/>
      <name val="Times New Roman"/>
      <family val="1"/>
    </font>
    <font>
      <sz val="11"/>
      <color rgb="FF0070C0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color rgb="FFFF0000"/>
      <name val="DepCentury Old Style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Arial"/>
      <family val="2"/>
    </font>
    <font>
      <i/>
      <sz val="9"/>
      <name val="Times New Roman"/>
      <family val="1"/>
    </font>
    <font>
      <sz val="10"/>
      <color rgb="FFFF0000"/>
      <name val="Arial"/>
      <family val="2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sz val="11"/>
      <color rgb="FF00B05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 Light"/>
      <family val="2"/>
      <scheme val="major"/>
    </font>
    <font>
      <b/>
      <sz val="11"/>
      <name val="Calibri Light"/>
      <family val="2"/>
      <scheme val="major"/>
    </font>
    <font>
      <i/>
      <sz val="11"/>
      <name val="Calibri Light"/>
      <family val="2"/>
      <scheme val="major"/>
    </font>
    <font>
      <sz val="11"/>
      <color rgb="FFFF0000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9"/>
      <name val="Calibri Light"/>
      <family val="2"/>
      <scheme val="major"/>
    </font>
    <font>
      <sz val="10"/>
      <color rgb="FF000000"/>
      <name val="Calibri Light"/>
      <family val="2"/>
      <scheme val="major"/>
    </font>
    <font>
      <sz val="10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9"/>
      <color indexed="1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sz val="10"/>
      <color rgb="FF00B050"/>
      <name val="Calibri"/>
      <family val="2"/>
    </font>
    <font>
      <sz val="9"/>
      <color rgb="FF00B050"/>
      <name val="Calibri"/>
      <family val="2"/>
    </font>
    <font>
      <sz val="11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gray0625"/>
    </fill>
    <fill>
      <patternFill patternType="gray0625">
        <bgColor rgb="FFCCFFCC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gray0625">
        <bgColor theme="2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gray0625">
        <bgColor theme="6" tint="0.79998168889431442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C1C1C1"/>
      </right>
      <top/>
      <bottom style="thin">
        <color rgb="FFC1C1C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" fontId="4" fillId="0" borderId="0" applyFont="0" applyFill="0" applyBorder="0" applyAlignment="0" applyProtection="0"/>
    <xf numFmtId="0" fontId="5" fillId="0" borderId="0"/>
    <xf numFmtId="9" fontId="1" fillId="0" borderId="0" applyFont="0" applyFill="0" applyBorder="0" applyAlignment="0" applyProtection="0"/>
    <xf numFmtId="0" fontId="12" fillId="0" borderId="0"/>
    <xf numFmtId="169" fontId="12" fillId="0" borderId="0" applyFont="0" applyFill="0" applyBorder="0" applyAlignment="0" applyProtection="0"/>
    <xf numFmtId="0" fontId="13" fillId="0" borderId="0" applyNumberFormat="0" applyBorder="0" applyProtection="0"/>
    <xf numFmtId="0" fontId="3" fillId="0" borderId="0"/>
    <xf numFmtId="171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0" fontId="1" fillId="0" borderId="0"/>
  </cellStyleXfs>
  <cellXfs count="278">
    <xf numFmtId="0" fontId="0" fillId="0" borderId="0" xfId="0"/>
    <xf numFmtId="3" fontId="0" fillId="0" borderId="0" xfId="0" applyNumberFormat="1"/>
    <xf numFmtId="0" fontId="6" fillId="0" borderId="1" xfId="2" applyFont="1" applyBorder="1" applyAlignment="1">
      <alignment horizontal="left"/>
    </xf>
    <xf numFmtId="0" fontId="6" fillId="0" borderId="0" xfId="2" applyFont="1" applyBorder="1" applyAlignment="1">
      <alignment horizontal="centerContinuous"/>
    </xf>
    <xf numFmtId="0" fontId="7" fillId="0" borderId="0" xfId="2" applyFont="1" applyBorder="1" applyAlignment="1">
      <alignment horizontal="center"/>
    </xf>
    <xf numFmtId="0" fontId="8" fillId="3" borderId="3" xfId="2" applyFont="1" applyFill="1" applyBorder="1" applyAlignment="1">
      <alignment horizontal="right"/>
    </xf>
    <xf numFmtId="0" fontId="8" fillId="3" borderId="3" xfId="2" applyFont="1" applyFill="1" applyBorder="1" applyAlignment="1">
      <alignment horizontal="center"/>
    </xf>
    <xf numFmtId="164" fontId="0" fillId="0" borderId="0" xfId="0" applyNumberFormat="1"/>
    <xf numFmtId="164" fontId="6" fillId="0" borderId="0" xfId="1" applyNumberFormat="1" applyFont="1"/>
    <xf numFmtId="3" fontId="0" fillId="0" borderId="0" xfId="0" applyNumberFormat="1" applyFill="1" applyBorder="1"/>
    <xf numFmtId="0" fontId="0" fillId="0" borderId="0" xfId="0" applyFill="1" applyBorder="1"/>
    <xf numFmtId="1" fontId="0" fillId="0" borderId="0" xfId="0" applyNumberFormat="1" applyFill="1" applyBorder="1"/>
    <xf numFmtId="0" fontId="0" fillId="0" borderId="0" xfId="0" applyFill="1"/>
    <xf numFmtId="3" fontId="0" fillId="0" borderId="0" xfId="0" applyNumberFormat="1" applyFill="1"/>
    <xf numFmtId="0" fontId="18" fillId="3" borderId="3" xfId="2" applyFont="1" applyFill="1" applyBorder="1" applyAlignment="1">
      <alignment horizontal="center"/>
    </xf>
    <xf numFmtId="0" fontId="9" fillId="0" borderId="0" xfId="2" applyFont="1" applyBorder="1" applyAlignment="1"/>
    <xf numFmtId="0" fontId="18" fillId="0" borderId="0" xfId="2" applyFont="1" applyBorder="1" applyAlignment="1">
      <alignment horizontal="right"/>
    </xf>
    <xf numFmtId="0" fontId="15" fillId="0" borderId="0" xfId="2" applyFont="1"/>
    <xf numFmtId="0" fontId="16" fillId="0" borderId="0" xfId="2" applyFont="1" applyFill="1"/>
    <xf numFmtId="0" fontId="19" fillId="8" borderId="0" xfId="0" applyFont="1" applyFill="1"/>
    <xf numFmtId="173" fontId="9" fillId="0" borderId="0" xfId="2" applyNumberFormat="1" applyFont="1" applyBorder="1"/>
    <xf numFmtId="0" fontId="9" fillId="0" borderId="0" xfId="2" applyFont="1" applyBorder="1"/>
    <xf numFmtId="0" fontId="0" fillId="8" borderId="0" xfId="0" applyFont="1" applyFill="1"/>
    <xf numFmtId="164" fontId="17" fillId="0" borderId="0" xfId="0" applyNumberFormat="1" applyFont="1"/>
    <xf numFmtId="0" fontId="10" fillId="0" borderId="4" xfId="2" applyFont="1" applyBorder="1"/>
    <xf numFmtId="0" fontId="9" fillId="0" borderId="4" xfId="2" applyFont="1" applyBorder="1"/>
    <xf numFmtId="3" fontId="0" fillId="8" borderId="4" xfId="0" applyNumberFormat="1" applyFont="1" applyFill="1" applyBorder="1"/>
    <xf numFmtId="1" fontId="6" fillId="0" borderId="0" xfId="9" applyNumberFormat="1" applyFont="1"/>
    <xf numFmtId="0" fontId="6" fillId="0" borderId="0" xfId="9" applyFont="1"/>
    <xf numFmtId="0" fontId="17" fillId="0" borderId="0" xfId="0" applyFont="1" applyFill="1" applyBorder="1" applyAlignment="1">
      <alignment horizontal="center"/>
    </xf>
    <xf numFmtId="0" fontId="18" fillId="0" borderId="0" xfId="2" applyFont="1" applyFill="1" applyBorder="1" applyAlignment="1">
      <alignment horizontal="center"/>
    </xf>
    <xf numFmtId="0" fontId="17" fillId="0" borderId="0" xfId="0" applyFont="1" applyFill="1" applyBorder="1"/>
    <xf numFmtId="164" fontId="0" fillId="0" borderId="0" xfId="0" applyNumberFormat="1" applyFill="1" applyBorder="1"/>
    <xf numFmtId="164" fontId="17" fillId="0" borderId="0" xfId="0" applyNumberFormat="1" applyFont="1" applyFill="1" applyBorder="1"/>
    <xf numFmtId="3" fontId="17" fillId="0" borderId="0" xfId="0" applyNumberFormat="1" applyFont="1" applyFill="1" applyBorder="1"/>
    <xf numFmtId="0" fontId="0" fillId="0" borderId="3" xfId="0" applyBorder="1"/>
    <xf numFmtId="167" fontId="0" fillId="0" borderId="0" xfId="0" applyNumberFormat="1"/>
    <xf numFmtId="167" fontId="0" fillId="0" borderId="0" xfId="5" applyNumberFormat="1" applyFont="1" applyBorder="1"/>
    <xf numFmtId="3" fontId="6" fillId="0" borderId="0" xfId="11" applyNumberFormat="1" applyFont="1" applyFill="1"/>
    <xf numFmtId="3" fontId="6" fillId="0" borderId="0" xfId="0" applyNumberFormat="1" applyFont="1" applyFill="1" applyBorder="1"/>
    <xf numFmtId="0" fontId="1" fillId="0" borderId="0" xfId="0" applyFont="1"/>
    <xf numFmtId="3" fontId="6" fillId="0" borderId="0" xfId="1" applyNumberFormat="1" applyFont="1" applyFill="1"/>
    <xf numFmtId="164" fontId="20" fillId="0" borderId="5" xfId="1" applyNumberFormat="1" applyFont="1" applyBorder="1"/>
    <xf numFmtId="164" fontId="1" fillId="0" borderId="0" xfId="0" applyNumberFormat="1" applyFont="1"/>
    <xf numFmtId="164" fontId="6" fillId="0" borderId="3" xfId="1" applyNumberFormat="1" applyFont="1" applyBorder="1"/>
    <xf numFmtId="3" fontId="6" fillId="0" borderId="3" xfId="11" applyNumberFormat="1" applyFont="1" applyFill="1" applyBorder="1"/>
    <xf numFmtId="164" fontId="20" fillId="0" borderId="6" xfId="1" applyNumberFormat="1" applyFont="1" applyBorder="1"/>
    <xf numFmtId="0" fontId="20" fillId="0" borderId="0" xfId="0" applyFont="1"/>
    <xf numFmtId="164" fontId="20" fillId="0" borderId="0" xfId="0" applyNumberFormat="1" applyFont="1"/>
    <xf numFmtId="164" fontId="6" fillId="0" borderId="1" xfId="1" applyNumberFormat="1" applyFont="1" applyBorder="1" applyAlignment="1">
      <alignment horizontal="center"/>
    </xf>
    <xf numFmtId="164" fontId="1" fillId="0" borderId="1" xfId="0" applyNumberFormat="1" applyFont="1" applyBorder="1"/>
    <xf numFmtId="0" fontId="1" fillId="0" borderId="3" xfId="0" applyFont="1" applyBorder="1" applyAlignment="1">
      <alignment horizontal="center"/>
    </xf>
    <xf numFmtId="167" fontId="6" fillId="0" borderId="0" xfId="5" applyNumberFormat="1" applyFont="1"/>
    <xf numFmtId="164" fontId="6" fillId="0" borderId="0" xfId="1" applyNumberFormat="1" applyFont="1" applyBorder="1"/>
    <xf numFmtId="167" fontId="6" fillId="0" borderId="0" xfId="5" applyNumberFormat="1" applyFont="1" applyBorder="1"/>
    <xf numFmtId="164" fontId="6" fillId="0" borderId="0" xfId="11" applyNumberFormat="1" applyFont="1"/>
    <xf numFmtId="164" fontId="6" fillId="0" borderId="7" xfId="1" applyNumberFormat="1" applyFont="1" applyBorder="1"/>
    <xf numFmtId="164" fontId="6" fillId="0" borderId="0" xfId="1" applyNumberFormat="1" applyFont="1" applyFill="1" applyBorder="1"/>
    <xf numFmtId="164" fontId="22" fillId="0" borderId="0" xfId="0" applyNumberFormat="1" applyFont="1"/>
    <xf numFmtId="0" fontId="6" fillId="0" borderId="0" xfId="0" applyFont="1"/>
    <xf numFmtId="164" fontId="11" fillId="0" borderId="0" xfId="0" applyNumberFormat="1" applyFont="1"/>
    <xf numFmtId="3" fontId="14" fillId="0" borderId="0" xfId="6" applyNumberFormat="1" applyFont="1" applyFill="1" applyBorder="1" applyAlignment="1">
      <alignment horizontal="right" vertical="center"/>
    </xf>
    <xf numFmtId="1" fontId="0" fillId="0" borderId="0" xfId="0" applyNumberFormat="1"/>
    <xf numFmtId="1" fontId="0" fillId="0" borderId="0" xfId="0" applyNumberFormat="1" applyFill="1"/>
    <xf numFmtId="4" fontId="0" fillId="0" borderId="0" xfId="0" applyNumberFormat="1" applyFill="1"/>
    <xf numFmtId="3" fontId="6" fillId="0" borderId="0" xfId="3" applyNumberFormat="1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1" fontId="14" fillId="0" borderId="0" xfId="6" applyNumberFormat="1" applyFont="1" applyFill="1" applyBorder="1" applyAlignment="1">
      <alignment horizontal="right" vertical="center"/>
    </xf>
    <xf numFmtId="0" fontId="6" fillId="0" borderId="1" xfId="2" applyFont="1" applyBorder="1"/>
    <xf numFmtId="3" fontId="6" fillId="8" borderId="1" xfId="3" applyNumberFormat="1" applyFont="1" applyFill="1" applyBorder="1" applyAlignment="1">
      <alignment horizontal="center"/>
    </xf>
    <xf numFmtId="49" fontId="6" fillId="8" borderId="0" xfId="3" quotePrefix="1" applyNumberFormat="1" applyFont="1" applyFill="1" applyBorder="1" applyAlignment="1">
      <alignment horizontal="center"/>
    </xf>
    <xf numFmtId="3" fontId="6" fillId="9" borderId="0" xfId="3" applyNumberFormat="1" applyFont="1" applyFill="1" applyBorder="1" applyAlignment="1">
      <alignment horizontal="center"/>
    </xf>
    <xf numFmtId="0" fontId="23" fillId="10" borderId="3" xfId="2" applyFont="1" applyFill="1" applyBorder="1" applyAlignment="1">
      <alignment horizontal="center"/>
    </xf>
    <xf numFmtId="164" fontId="6" fillId="0" borderId="0" xfId="7" applyNumberFormat="1" applyFont="1"/>
    <xf numFmtId="164" fontId="6" fillId="0" borderId="0" xfId="10" applyNumberFormat="1" applyFont="1"/>
    <xf numFmtId="3" fontId="6" fillId="0" borderId="0" xfId="3" applyNumberFormat="1" applyFont="1"/>
    <xf numFmtId="164" fontId="7" fillId="0" borderId="0" xfId="7" applyNumberFormat="1" applyFont="1" applyFill="1"/>
    <xf numFmtId="164" fontId="2" fillId="0" borderId="0" xfId="7" applyNumberFormat="1" applyFont="1"/>
    <xf numFmtId="174" fontId="6" fillId="0" borderId="0" xfId="7" applyNumberFormat="1" applyFont="1"/>
    <xf numFmtId="167" fontId="7" fillId="0" borderId="0" xfId="5" applyNumberFormat="1" applyFont="1" applyFill="1"/>
    <xf numFmtId="164" fontId="6" fillId="0" borderId="4" xfId="7" applyNumberFormat="1" applyFont="1" applyBorder="1"/>
    <xf numFmtId="167" fontId="6" fillId="0" borderId="4" xfId="5" applyNumberFormat="1" applyFont="1" applyBorder="1"/>
    <xf numFmtId="174" fontId="6" fillId="0" borderId="4" xfId="7" applyNumberFormat="1" applyFont="1" applyBorder="1"/>
    <xf numFmtId="3" fontId="6" fillId="0" borderId="4" xfId="3" applyNumberFormat="1" applyFont="1" applyBorder="1"/>
    <xf numFmtId="164" fontId="7" fillId="0" borderId="4" xfId="7" applyNumberFormat="1" applyFont="1" applyFill="1" applyBorder="1"/>
    <xf numFmtId="3" fontId="6" fillId="8" borderId="0" xfId="0" applyNumberFormat="1" applyFont="1" applyFill="1"/>
    <xf numFmtId="0" fontId="24" fillId="0" borderId="0" xfId="0" applyFont="1" applyFill="1" applyAlignment="1">
      <alignment horizontal="right"/>
    </xf>
    <xf numFmtId="0" fontId="24" fillId="0" borderId="0" xfId="0" applyFont="1" applyFill="1"/>
    <xf numFmtId="167" fontId="0" fillId="0" borderId="0" xfId="0" applyNumberFormat="1" applyFill="1"/>
    <xf numFmtId="176" fontId="0" fillId="0" borderId="0" xfId="0" applyNumberFormat="1"/>
    <xf numFmtId="177" fontId="0" fillId="0" borderId="0" xfId="0" applyNumberFormat="1" applyFill="1" applyBorder="1"/>
    <xf numFmtId="10" fontId="0" fillId="0" borderId="0" xfId="0" applyNumberFormat="1"/>
    <xf numFmtId="0" fontId="25" fillId="0" borderId="1" xfId="2" applyFont="1" applyBorder="1" applyAlignment="1">
      <alignment horizontal="left"/>
    </xf>
    <xf numFmtId="0" fontId="26" fillId="0" borderId="1" xfId="2" applyFont="1" applyBorder="1" applyAlignment="1">
      <alignment horizontal="center"/>
    </xf>
    <xf numFmtId="0" fontId="26" fillId="0" borderId="1" xfId="2" applyFont="1" applyBorder="1" applyAlignment="1">
      <alignment horizontal="center" wrapText="1"/>
    </xf>
    <xf numFmtId="3" fontId="25" fillId="2" borderId="1" xfId="3" applyNumberFormat="1" applyFont="1" applyFill="1" applyBorder="1" applyAlignment="1">
      <alignment horizontal="center"/>
    </xf>
    <xf numFmtId="3" fontId="25" fillId="0" borderId="1" xfId="3" applyNumberFormat="1" applyFont="1" applyFill="1" applyBorder="1" applyAlignment="1">
      <alignment horizontal="center"/>
    </xf>
    <xf numFmtId="164" fontId="25" fillId="0" borderId="1" xfId="1" applyNumberFormat="1" applyFont="1" applyFill="1" applyBorder="1" applyAlignment="1">
      <alignment horizontal="center"/>
    </xf>
    <xf numFmtId="0" fontId="27" fillId="0" borderId="0" xfId="2" applyFont="1" applyBorder="1" applyAlignment="1">
      <alignment horizontal="left"/>
    </xf>
    <xf numFmtId="0" fontId="25" fillId="0" borderId="0" xfId="2" applyFont="1" applyBorder="1"/>
    <xf numFmtId="0" fontId="25" fillId="0" borderId="0" xfId="2" applyFont="1" applyBorder="1" applyAlignment="1">
      <alignment horizontal="centerContinuous"/>
    </xf>
    <xf numFmtId="49" fontId="26" fillId="0" borderId="0" xfId="2" applyNumberFormat="1" applyFont="1" applyBorder="1" applyAlignment="1">
      <alignment horizontal="center"/>
    </xf>
    <xf numFmtId="0" fontId="26" fillId="0" borderId="0" xfId="2" applyFont="1" applyBorder="1" applyAlignment="1">
      <alignment horizontal="center"/>
    </xf>
    <xf numFmtId="3" fontId="25" fillId="2" borderId="0" xfId="3" applyNumberFormat="1" applyFont="1" applyFill="1" applyBorder="1" applyAlignment="1">
      <alignment horizontal="center"/>
    </xf>
    <xf numFmtId="164" fontId="25" fillId="0" borderId="0" xfId="1" applyNumberFormat="1" applyFont="1" applyFill="1" applyBorder="1" applyAlignment="1">
      <alignment horizontal="center"/>
    </xf>
    <xf numFmtId="0" fontId="27" fillId="0" borderId="0" xfId="2" applyFont="1" applyBorder="1"/>
    <xf numFmtId="0" fontId="25" fillId="0" borderId="0" xfId="2" applyFont="1" applyBorder="1" applyAlignment="1">
      <alignment horizontal="right"/>
    </xf>
    <xf numFmtId="3" fontId="25" fillId="0" borderId="0" xfId="3" applyNumberFormat="1" applyFont="1" applyBorder="1" applyAlignment="1">
      <alignment horizontal="center"/>
    </xf>
    <xf numFmtId="3" fontId="25" fillId="0" borderId="0" xfId="3" applyNumberFormat="1" applyFont="1" applyBorder="1" applyAlignment="1">
      <alignment horizontal="centerContinuous"/>
    </xf>
    <xf numFmtId="0" fontId="25" fillId="0" borderId="0" xfId="2" applyFont="1" applyBorder="1" applyAlignment="1">
      <alignment horizontal="center"/>
    </xf>
    <xf numFmtId="17" fontId="26" fillId="0" borderId="0" xfId="2" applyNumberFormat="1" applyFont="1" applyBorder="1" applyAlignment="1">
      <alignment horizontal="center"/>
    </xf>
    <xf numFmtId="3" fontId="25" fillId="6" borderId="0" xfId="3" applyNumberFormat="1" applyFont="1" applyFill="1" applyBorder="1" applyAlignment="1">
      <alignment horizontal="center"/>
    </xf>
    <xf numFmtId="0" fontId="25" fillId="6" borderId="0" xfId="2" applyFont="1" applyFill="1" applyBorder="1" applyAlignment="1">
      <alignment horizontal="center"/>
    </xf>
    <xf numFmtId="3" fontId="25" fillId="0" borderId="0" xfId="3" quotePrefix="1" applyNumberFormat="1" applyFont="1" applyFill="1" applyBorder="1" applyAlignment="1">
      <alignment horizontal="center"/>
    </xf>
    <xf numFmtId="165" fontId="26" fillId="2" borderId="2" xfId="2" applyNumberFormat="1" applyFont="1" applyFill="1" applyBorder="1" applyAlignment="1">
      <alignment horizontal="left"/>
    </xf>
    <xf numFmtId="0" fontId="25" fillId="0" borderId="0" xfId="4" applyFont="1" applyFill="1" applyBorder="1" applyAlignment="1">
      <alignment horizontal="center"/>
    </xf>
    <xf numFmtId="14" fontId="28" fillId="2" borderId="0" xfId="2" applyNumberFormat="1" applyFont="1" applyFill="1" applyBorder="1" applyAlignment="1">
      <alignment horizontal="center"/>
    </xf>
    <xf numFmtId="166" fontId="25" fillId="0" borderId="0" xfId="1" applyNumberFormat="1" applyFont="1" applyFill="1" applyBorder="1" applyAlignment="1">
      <alignment horizontal="center"/>
    </xf>
    <xf numFmtId="0" fontId="27" fillId="3" borderId="3" xfId="2" applyFont="1" applyFill="1" applyBorder="1" applyAlignment="1">
      <alignment horizontal="right"/>
    </xf>
    <xf numFmtId="0" fontId="27" fillId="3" borderId="3" xfId="2" applyFont="1" applyFill="1" applyBorder="1" applyAlignment="1">
      <alignment horizontal="center"/>
    </xf>
    <xf numFmtId="0" fontId="27" fillId="7" borderId="3" xfId="2" applyFont="1" applyFill="1" applyBorder="1" applyAlignment="1">
      <alignment horizontal="center"/>
    </xf>
    <xf numFmtId="0" fontId="27" fillId="4" borderId="3" xfId="2" applyFont="1" applyFill="1" applyBorder="1" applyAlignment="1">
      <alignment horizontal="center"/>
    </xf>
    <xf numFmtId="0" fontId="28" fillId="0" borderId="0" xfId="0" applyFont="1"/>
    <xf numFmtId="0" fontId="29" fillId="0" borderId="0" xfId="0" applyFont="1"/>
    <xf numFmtId="0" fontId="29" fillId="5" borderId="0" xfId="0" applyFont="1" applyFill="1"/>
    <xf numFmtId="168" fontId="25" fillId="0" borderId="0" xfId="1" applyNumberFormat="1" applyFont="1" applyBorder="1"/>
    <xf numFmtId="9" fontId="29" fillId="0" borderId="0" xfId="5" applyFont="1"/>
    <xf numFmtId="3" fontId="25" fillId="0" borderId="0" xfId="2" applyNumberFormat="1" applyFont="1" applyBorder="1"/>
    <xf numFmtId="164" fontId="25" fillId="0" borderId="0" xfId="1" applyNumberFormat="1" applyFont="1"/>
    <xf numFmtId="164" fontId="29" fillId="0" borderId="0" xfId="0" applyNumberFormat="1" applyFont="1"/>
    <xf numFmtId="167" fontId="29" fillId="0" borderId="0" xfId="5" applyNumberFormat="1" applyFont="1"/>
    <xf numFmtId="170" fontId="30" fillId="0" borderId="0" xfId="1" applyNumberFormat="1" applyFont="1"/>
    <xf numFmtId="3" fontId="25" fillId="2" borderId="0" xfId="8" applyNumberFormat="1" applyFont="1" applyFill="1" applyBorder="1" applyAlignment="1" applyProtection="1">
      <alignment horizontal="right"/>
    </xf>
    <xf numFmtId="167" fontId="29" fillId="0" borderId="0" xfId="5" applyNumberFormat="1" applyFont="1" applyFill="1"/>
    <xf numFmtId="167" fontId="25" fillId="0" borderId="0" xfId="5" applyNumberFormat="1" applyFont="1" applyFill="1"/>
    <xf numFmtId="0" fontId="30" fillId="0" borderId="4" xfId="0" applyFont="1" applyBorder="1"/>
    <xf numFmtId="3" fontId="30" fillId="0" borderId="4" xfId="0" applyNumberFormat="1" applyFont="1" applyBorder="1"/>
    <xf numFmtId="168" fontId="26" fillId="0" borderId="4" xfId="1" applyNumberFormat="1" applyFont="1" applyBorder="1"/>
    <xf numFmtId="167" fontId="30" fillId="0" borderId="4" xfId="5" applyNumberFormat="1" applyFont="1" applyBorder="1"/>
    <xf numFmtId="3" fontId="26" fillId="0" borderId="4" xfId="2" applyNumberFormat="1" applyFont="1" applyBorder="1"/>
    <xf numFmtId="3" fontId="31" fillId="0" borderId="4" xfId="2" applyNumberFormat="1" applyFont="1" applyBorder="1"/>
    <xf numFmtId="164" fontId="30" fillId="0" borderId="4" xfId="0" applyNumberFormat="1" applyFont="1" applyBorder="1"/>
    <xf numFmtId="170" fontId="30" fillId="0" borderId="4" xfId="1" applyNumberFormat="1" applyFont="1" applyBorder="1"/>
    <xf numFmtId="3" fontId="30" fillId="2" borderId="4" xfId="0" applyNumberFormat="1" applyFont="1" applyFill="1" applyBorder="1"/>
    <xf numFmtId="0" fontId="32" fillId="2" borderId="0" xfId="0" applyFont="1" applyFill="1" applyBorder="1" applyAlignment="1">
      <alignment horizontal="right"/>
    </xf>
    <xf numFmtId="0" fontId="33" fillId="2" borderId="0" xfId="2" applyFont="1" applyFill="1" applyBorder="1"/>
    <xf numFmtId="3" fontId="33" fillId="2" borderId="0" xfId="3" applyNumberFormat="1" applyFont="1" applyFill="1" applyBorder="1"/>
    <xf numFmtId="4" fontId="33" fillId="2" borderId="0" xfId="1" applyNumberFormat="1" applyFont="1" applyFill="1" applyBorder="1"/>
    <xf numFmtId="10" fontId="29" fillId="0" borderId="0" xfId="0" applyNumberFormat="1" applyFont="1"/>
    <xf numFmtId="0" fontId="34" fillId="2" borderId="0" xfId="0" applyFont="1" applyFill="1" applyAlignment="1">
      <alignment horizontal="right"/>
    </xf>
    <xf numFmtId="0" fontId="33" fillId="2" borderId="0" xfId="2" applyFont="1" applyFill="1"/>
    <xf numFmtId="167" fontId="33" fillId="2" borderId="0" xfId="5" applyNumberFormat="1" applyFont="1" applyFill="1"/>
    <xf numFmtId="0" fontId="34" fillId="2" borderId="0" xfId="0" applyFont="1" applyFill="1"/>
    <xf numFmtId="3" fontId="7" fillId="0" borderId="0" xfId="2" applyNumberFormat="1" applyFont="1" applyAlignment="1">
      <alignment horizontal="center"/>
    </xf>
    <xf numFmtId="3" fontId="6" fillId="0" borderId="0" xfId="1" applyNumberFormat="1" applyFont="1" applyFill="1" applyBorder="1"/>
    <xf numFmtId="0" fontId="7" fillId="0" borderId="3" xfId="2" applyFont="1" applyBorder="1" applyAlignment="1">
      <alignment horizontal="center"/>
    </xf>
    <xf numFmtId="3" fontId="6" fillId="8" borderId="3" xfId="3" applyNumberFormat="1" applyFont="1" applyFill="1" applyBorder="1" applyAlignment="1">
      <alignment horizontal="center"/>
    </xf>
    <xf numFmtId="0" fontId="6" fillId="0" borderId="3" xfId="0" applyFont="1" applyBorder="1"/>
    <xf numFmtId="0" fontId="6" fillId="0" borderId="3" xfId="2" applyFont="1" applyBorder="1"/>
    <xf numFmtId="172" fontId="6" fillId="0" borderId="3" xfId="2" applyNumberFormat="1" applyFont="1" applyBorder="1" applyAlignment="1">
      <alignment horizontal="left"/>
    </xf>
    <xf numFmtId="0" fontId="6" fillId="0" borderId="1" xfId="2" applyFont="1" applyBorder="1" applyAlignment="1">
      <alignment horizontal="center"/>
    </xf>
    <xf numFmtId="0" fontId="7" fillId="0" borderId="1" xfId="2" applyFont="1" applyBorder="1" applyAlignment="1">
      <alignment horizontal="center"/>
    </xf>
    <xf numFmtId="0" fontId="2" fillId="8" borderId="1" xfId="2" applyFont="1" applyFill="1" applyBorder="1" applyAlignment="1">
      <alignment horizontal="center"/>
    </xf>
    <xf numFmtId="0" fontId="6" fillId="0" borderId="1" xfId="0" applyFont="1" applyBorder="1"/>
    <xf numFmtId="0" fontId="6" fillId="9" borderId="1" xfId="0" applyFont="1" applyFill="1" applyBorder="1" applyAlignment="1">
      <alignment horizontal="center"/>
    </xf>
    <xf numFmtId="0" fontId="0" fillId="0" borderId="1" xfId="0" applyBorder="1"/>
    <xf numFmtId="0" fontId="17" fillId="0" borderId="1" xfId="0" applyFont="1" applyBorder="1" applyAlignment="1">
      <alignment horizontal="center"/>
    </xf>
    <xf numFmtId="3" fontId="6" fillId="9" borderId="10" xfId="3" applyNumberFormat="1" applyFont="1" applyFill="1" applyBorder="1" applyAlignment="1">
      <alignment horizontal="center"/>
    </xf>
    <xf numFmtId="0" fontId="6" fillId="9" borderId="11" xfId="0" applyFont="1" applyFill="1" applyBorder="1" applyAlignment="1">
      <alignment horizontal="center"/>
    </xf>
    <xf numFmtId="0" fontId="8" fillId="3" borderId="9" xfId="2" applyFont="1" applyFill="1" applyBorder="1" applyAlignment="1">
      <alignment horizontal="center"/>
    </xf>
    <xf numFmtId="0" fontId="0" fillId="0" borderId="10" xfId="0" applyBorder="1"/>
    <xf numFmtId="0" fontId="0" fillId="0" borderId="0" xfId="0" applyBorder="1"/>
    <xf numFmtId="167" fontId="0" fillId="0" borderId="10" xfId="5" applyNumberFormat="1" applyFont="1" applyBorder="1"/>
    <xf numFmtId="10" fontId="0" fillId="0" borderId="12" xfId="5" applyNumberFormat="1" applyFont="1" applyBorder="1"/>
    <xf numFmtId="0" fontId="17" fillId="0" borderId="11" xfId="0" applyFont="1" applyBorder="1" applyAlignment="1">
      <alignment horizontal="center"/>
    </xf>
    <xf numFmtId="0" fontId="18" fillId="3" borderId="9" xfId="2" applyFont="1" applyFill="1" applyBorder="1" applyAlignment="1">
      <alignment horizontal="center"/>
    </xf>
    <xf numFmtId="0" fontId="17" fillId="0" borderId="10" xfId="0" applyFont="1" applyBorder="1"/>
    <xf numFmtId="0" fontId="17" fillId="0" borderId="0" xfId="0" applyFont="1" applyBorder="1"/>
    <xf numFmtId="168" fontId="10" fillId="0" borderId="0" xfId="1" applyNumberFormat="1" applyFont="1" applyBorder="1"/>
    <xf numFmtId="164" fontId="17" fillId="0" borderId="4" xfId="0" applyNumberFormat="1" applyFont="1" applyBorder="1"/>
    <xf numFmtId="167" fontId="0" fillId="0" borderId="4" xfId="5" applyNumberFormat="1" applyFont="1" applyBorder="1"/>
    <xf numFmtId="3" fontId="6" fillId="0" borderId="13" xfId="0" applyNumberFormat="1" applyFont="1" applyBorder="1" applyAlignment="1">
      <alignment horizontal="right" wrapText="1"/>
    </xf>
    <xf numFmtId="167" fontId="29" fillId="5" borderId="0" xfId="0" applyNumberFormat="1" applyFont="1" applyFill="1"/>
    <xf numFmtId="0" fontId="1" fillId="0" borderId="1" xfId="0" applyFont="1" applyBorder="1" applyAlignment="1">
      <alignment horizontal="center"/>
    </xf>
    <xf numFmtId="164" fontId="6" fillId="0" borderId="1" xfId="11" applyNumberFormat="1" applyFont="1" applyBorder="1"/>
    <xf numFmtId="0" fontId="1" fillId="0" borderId="1" xfId="0" applyFont="1" applyBorder="1"/>
    <xf numFmtId="167" fontId="6" fillId="0" borderId="1" xfId="5" applyNumberFormat="1" applyFont="1" applyBorder="1"/>
    <xf numFmtId="0" fontId="7" fillId="0" borderId="3" xfId="0" applyFont="1" applyBorder="1" applyAlignment="1">
      <alignment horizontal="center"/>
    </xf>
    <xf numFmtId="164" fontId="6" fillId="0" borderId="1" xfId="1" applyNumberFormat="1" applyFont="1" applyBorder="1"/>
    <xf numFmtId="0" fontId="1" fillId="0" borderId="3" xfId="0" applyFont="1" applyBorder="1"/>
    <xf numFmtId="3" fontId="21" fillId="0" borderId="0" xfId="0" applyNumberFormat="1" applyFont="1"/>
    <xf numFmtId="164" fontId="36" fillId="0" borderId="0" xfId="0" applyNumberFormat="1" applyFont="1"/>
    <xf numFmtId="3" fontId="6" fillId="0" borderId="15" xfId="1" applyNumberFormat="1" applyFont="1" applyBorder="1"/>
    <xf numFmtId="3" fontId="6" fillId="0" borderId="0" xfId="1" applyNumberFormat="1" applyFont="1"/>
    <xf numFmtId="0" fontId="1" fillId="0" borderId="0" xfId="0" applyFont="1" applyFill="1"/>
    <xf numFmtId="3" fontId="6" fillId="0" borderId="0" xfId="1" applyNumberFormat="1" applyFont="1" applyFill="1" applyAlignment="1">
      <alignment horizontal="right"/>
    </xf>
    <xf numFmtId="164" fontId="37" fillId="0" borderId="0" xfId="11" applyNumberFormat="1" applyFont="1"/>
    <xf numFmtId="164" fontId="38" fillId="0" borderId="0" xfId="0" applyNumberFormat="1" applyFont="1"/>
    <xf numFmtId="167" fontId="37" fillId="0" borderId="0" xfId="5" applyNumberFormat="1" applyFont="1"/>
    <xf numFmtId="164" fontId="20" fillId="0" borderId="0" xfId="1" applyNumberFormat="1" applyFont="1" applyBorder="1"/>
    <xf numFmtId="164" fontId="39" fillId="0" borderId="0" xfId="1" applyNumberFormat="1" applyFont="1" applyBorder="1"/>
    <xf numFmtId="164" fontId="37" fillId="0" borderId="0" xfId="1" applyNumberFormat="1" applyFont="1"/>
    <xf numFmtId="10" fontId="20" fillId="0" borderId="0" xfId="5" applyNumberFormat="1" applyFont="1"/>
    <xf numFmtId="167" fontId="1" fillId="0" borderId="0" xfId="0" applyNumberFormat="1" applyFont="1"/>
    <xf numFmtId="167" fontId="1" fillId="0" borderId="0" xfId="5" applyNumberFormat="1" applyFont="1"/>
    <xf numFmtId="167" fontId="20" fillId="0" borderId="0" xfId="5" applyNumberFormat="1" applyFont="1"/>
    <xf numFmtId="164" fontId="20" fillId="0" borderId="0" xfId="11" applyNumberFormat="1" applyFont="1"/>
    <xf numFmtId="0" fontId="40" fillId="0" borderId="0" xfId="0" applyFont="1"/>
    <xf numFmtId="3" fontId="40" fillId="0" borderId="0" xfId="0" applyNumberFormat="1" applyFont="1"/>
    <xf numFmtId="0" fontId="41" fillId="0" borderId="3" xfId="0" applyFont="1" applyBorder="1" applyAlignment="1">
      <alignment horizontal="center"/>
    </xf>
    <xf numFmtId="164" fontId="1" fillId="0" borderId="0" xfId="0" applyNumberFormat="1" applyFont="1" applyBorder="1"/>
    <xf numFmtId="167" fontId="1" fillId="0" borderId="0" xfId="5" applyNumberFormat="1" applyFont="1" applyBorder="1"/>
    <xf numFmtId="10" fontId="1" fillId="0" borderId="0" xfId="5" applyNumberFormat="1" applyFont="1"/>
    <xf numFmtId="164" fontId="1" fillId="0" borderId="4" xfId="0" applyNumberFormat="1" applyFont="1" applyBorder="1"/>
    <xf numFmtId="167" fontId="1" fillId="0" borderId="4" xfId="5" applyNumberFormat="1" applyFont="1" applyBorder="1"/>
    <xf numFmtId="167" fontId="1" fillId="0" borderId="1" xfId="0" applyNumberFormat="1" applyFont="1" applyBorder="1"/>
    <xf numFmtId="0" fontId="1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3" fontId="42" fillId="0" borderId="0" xfId="0" applyNumberFormat="1" applyFont="1" applyFill="1" applyAlignment="1">
      <alignment horizontal="right"/>
    </xf>
    <xf numFmtId="164" fontId="43" fillId="0" borderId="0" xfId="11" applyNumberFormat="1" applyFont="1" applyFill="1" applyAlignment="1">
      <alignment horizontal="right"/>
    </xf>
    <xf numFmtId="0" fontId="43" fillId="0" borderId="0" xfId="0" applyFont="1" applyFill="1" applyAlignment="1">
      <alignment horizontal="right"/>
    </xf>
    <xf numFmtId="164" fontId="43" fillId="0" borderId="0" xfId="0" applyNumberFormat="1" applyFont="1" applyFill="1" applyAlignment="1">
      <alignment horizontal="right"/>
    </xf>
    <xf numFmtId="164" fontId="43" fillId="0" borderId="0" xfId="1" applyNumberFormat="1" applyFont="1" applyFill="1" applyAlignment="1">
      <alignment horizontal="right"/>
    </xf>
    <xf numFmtId="3" fontId="20" fillId="0" borderId="0" xfId="0" applyNumberFormat="1" applyFont="1"/>
    <xf numFmtId="3" fontId="1" fillId="0" borderId="0" xfId="0" applyNumberFormat="1" applyFont="1"/>
    <xf numFmtId="3" fontId="6" fillId="0" borderId="0" xfId="1" applyNumberFormat="1" applyFont="1" applyBorder="1"/>
    <xf numFmtId="0" fontId="1" fillId="0" borderId="0" xfId="0" applyFont="1" applyBorder="1"/>
    <xf numFmtId="14" fontId="7" fillId="5" borderId="0" xfId="3" quotePrefix="1" applyNumberFormat="1" applyFont="1" applyFill="1" applyBorder="1" applyAlignment="1">
      <alignment horizontal="center"/>
    </xf>
    <xf numFmtId="164" fontId="20" fillId="0" borderId="3" xfId="1" applyNumberFormat="1" applyFont="1" applyBorder="1" applyAlignment="1">
      <alignment horizontal="center"/>
    </xf>
    <xf numFmtId="0" fontId="33" fillId="2" borderId="0" xfId="0" applyFont="1" applyFill="1"/>
    <xf numFmtId="3" fontId="6" fillId="0" borderId="17" xfId="11" applyNumberFormat="1" applyFont="1" applyFill="1" applyBorder="1"/>
    <xf numFmtId="3" fontId="35" fillId="0" borderId="4" xfId="0" applyNumberFormat="1" applyFont="1" applyBorder="1"/>
    <xf numFmtId="164" fontId="0" fillId="0" borderId="4" xfId="0" applyNumberFormat="1" applyBorder="1"/>
    <xf numFmtId="164" fontId="6" fillId="0" borderId="16" xfId="7" applyNumberFormat="1" applyFont="1" applyBorder="1" applyProtection="1"/>
    <xf numFmtId="164" fontId="6" fillId="0" borderId="16" xfId="7" applyNumberFormat="1" applyFont="1" applyFill="1" applyBorder="1" applyAlignment="1" applyProtection="1">
      <alignment horizontal="center"/>
    </xf>
    <xf numFmtId="164" fontId="6" fillId="0" borderId="0" xfId="7" applyNumberFormat="1" applyFont="1" applyBorder="1" applyProtection="1"/>
    <xf numFmtId="164" fontId="6" fillId="0" borderId="0" xfId="7" applyNumberFormat="1" applyFont="1" applyFill="1" applyBorder="1" applyAlignment="1" applyProtection="1">
      <alignment horizontal="center"/>
    </xf>
    <xf numFmtId="170" fontId="6" fillId="0" borderId="0" xfId="1" applyNumberFormat="1" applyFont="1" applyBorder="1"/>
    <xf numFmtId="164" fontId="6" fillId="0" borderId="8" xfId="1" applyNumberFormat="1" applyFont="1" applyBorder="1"/>
    <xf numFmtId="0" fontId="21" fillId="0" borderId="14" xfId="2" applyFont="1" applyFill="1" applyBorder="1"/>
    <xf numFmtId="164" fontId="1" fillId="0" borderId="0" xfId="5" applyNumberFormat="1" applyFont="1"/>
    <xf numFmtId="1" fontId="35" fillId="0" borderId="0" xfId="0" applyNumberFormat="1" applyFont="1"/>
    <xf numFmtId="3" fontId="44" fillId="0" borderId="0" xfId="1" applyNumberFormat="1" applyFont="1"/>
    <xf numFmtId="0" fontId="0" fillId="0" borderId="0" xfId="0" applyFont="1"/>
    <xf numFmtId="168" fontId="1" fillId="0" borderId="0" xfId="1" applyNumberFormat="1" applyFont="1"/>
    <xf numFmtId="3" fontId="25" fillId="6" borderId="1" xfId="3" applyNumberFormat="1" applyFont="1" applyFill="1" applyBorder="1" applyAlignment="1">
      <alignment horizontal="center"/>
    </xf>
    <xf numFmtId="49" fontId="25" fillId="11" borderId="0" xfId="3" applyNumberFormat="1" applyFont="1" applyFill="1" applyBorder="1" applyAlignment="1">
      <alignment horizontal="center"/>
    </xf>
    <xf numFmtId="49" fontId="25" fillId="11" borderId="0" xfId="3" quotePrefix="1" applyNumberFormat="1" applyFont="1" applyFill="1" applyBorder="1" applyAlignment="1">
      <alignment horizontal="center"/>
    </xf>
    <xf numFmtId="3" fontId="25" fillId="0" borderId="0" xfId="3" applyNumberFormat="1" applyFont="1" applyBorder="1" applyAlignment="1">
      <alignment horizontal="center"/>
    </xf>
    <xf numFmtId="49" fontId="25" fillId="0" borderId="0" xfId="2" applyNumberFormat="1" applyFont="1" applyBorder="1" applyAlignment="1">
      <alignment horizontal="center"/>
    </xf>
    <xf numFmtId="0" fontId="25" fillId="0" borderId="0" xfId="2" applyNumberFormat="1" applyFont="1" applyBorder="1" applyAlignment="1">
      <alignment horizontal="center"/>
    </xf>
    <xf numFmtId="0" fontId="25" fillId="0" borderId="0" xfId="2" applyFont="1" applyBorder="1" applyAlignment="1">
      <alignment horizontal="center"/>
    </xf>
    <xf numFmtId="3" fontId="25" fillId="5" borderId="1" xfId="3" applyNumberFormat="1" applyFont="1" applyFill="1" applyBorder="1" applyAlignment="1">
      <alignment horizontal="center"/>
    </xf>
    <xf numFmtId="3" fontId="25" fillId="0" borderId="1" xfId="3" applyNumberFormat="1" applyFont="1" applyBorder="1" applyAlignment="1">
      <alignment horizontal="center"/>
    </xf>
    <xf numFmtId="0" fontId="25" fillId="0" borderId="1" xfId="2" applyFont="1" applyBorder="1" applyAlignment="1">
      <alignment horizontal="center"/>
    </xf>
    <xf numFmtId="3" fontId="25" fillId="6" borderId="0" xfId="3" applyNumberFormat="1" applyFont="1" applyFill="1" applyBorder="1" applyAlignment="1">
      <alignment horizontal="center"/>
    </xf>
    <xf numFmtId="3" fontId="6" fillId="0" borderId="1" xfId="3" applyNumberFormat="1" applyFont="1" applyBorder="1" applyAlignment="1">
      <alignment horizontal="center"/>
    </xf>
    <xf numFmtId="0" fontId="6" fillId="0" borderId="1" xfId="2" applyFont="1" applyBorder="1" applyAlignment="1">
      <alignment horizontal="center" wrapText="1"/>
    </xf>
    <xf numFmtId="0" fontId="6" fillId="9" borderId="10" xfId="0" applyFont="1" applyFill="1" applyBorder="1" applyAlignment="1">
      <alignment horizontal="center"/>
    </xf>
    <xf numFmtId="0" fontId="6" fillId="9" borderId="0" xfId="0" applyFont="1" applyFill="1" applyBorder="1" applyAlignment="1">
      <alignment horizontal="center"/>
    </xf>
    <xf numFmtId="3" fontId="6" fillId="0" borderId="3" xfId="3" applyNumberFormat="1" applyFont="1" applyBorder="1" applyAlignment="1">
      <alignment horizontal="center"/>
    </xf>
    <xf numFmtId="3" fontId="6" fillId="0" borderId="3" xfId="2" applyNumberFormat="1" applyFont="1" applyBorder="1" applyAlignment="1">
      <alignment horizontal="center"/>
    </xf>
    <xf numFmtId="0" fontId="6" fillId="0" borderId="3" xfId="2" applyFont="1" applyBorder="1" applyAlignment="1">
      <alignment horizontal="center"/>
    </xf>
    <xf numFmtId="3" fontId="6" fillId="9" borderId="9" xfId="3" applyNumberFormat="1" applyFont="1" applyFill="1" applyBorder="1" applyAlignment="1">
      <alignment horizontal="center"/>
    </xf>
    <xf numFmtId="3" fontId="6" fillId="9" borderId="3" xfId="3" applyNumberFormat="1" applyFont="1" applyFill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3" fontId="6" fillId="0" borderId="0" xfId="3" applyNumberFormat="1" applyFont="1" applyBorder="1" applyAlignment="1">
      <alignment horizontal="center"/>
    </xf>
    <xf numFmtId="3" fontId="6" fillId="0" borderId="0" xfId="3" quotePrefix="1" applyNumberFormat="1" applyFont="1" applyBorder="1" applyAlignment="1">
      <alignment horizontal="center"/>
    </xf>
    <xf numFmtId="3" fontId="6" fillId="0" borderId="0" xfId="2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3" fontId="2" fillId="0" borderId="0" xfId="7" applyNumberFormat="1" applyFont="1" applyAlignment="1">
      <alignment horizontal="right" indent="1"/>
    </xf>
  </cellXfs>
  <cellStyles count="13">
    <cellStyle name="Komma" xfId="1" builtinId="3"/>
    <cellStyle name="Komma 2" xfId="7" xr:uid="{EC602C58-7580-47B2-B498-B1E97BE359C7}"/>
    <cellStyle name="Normal" xfId="0" builtinId="0"/>
    <cellStyle name="Normal 2" xfId="4" xr:uid="{00000000-0005-0000-0000-000002000000}"/>
    <cellStyle name="Normal 2 2" xfId="8" xr:uid="{9E6F5070-3409-446B-83C2-B458A4E05EA4}"/>
    <cellStyle name="Normal 3" xfId="6" xr:uid="{2059A852-F784-4533-BC28-A20721E26FCF}"/>
    <cellStyle name="Normal 9" xfId="12" xr:uid="{62AAA706-6D88-467B-AF04-F80280B3D3CE}"/>
    <cellStyle name="Normal_innutj" xfId="2" xr:uid="{00000000-0005-0000-0000-000003000000}"/>
    <cellStyle name="Normal_TABELL1" xfId="9" xr:uid="{A1C4BA26-A61B-411F-92AF-498F6E660ACA}"/>
    <cellStyle name="Prosent" xfId="5" builtinId="5"/>
    <cellStyle name="Tusenskille_innutj" xfId="3" xr:uid="{00000000-0005-0000-0000-000004000000}"/>
    <cellStyle name="Tusenskille_sammenligningskatt08okt" xfId="11" xr:uid="{C640C5B1-DD01-4EFA-A317-120298FABF41}"/>
    <cellStyle name="Tusenskille_skatt04analyserev" xfId="10" xr:uid="{D8129143-4A6A-4CA6-9202-C5BF1BB25AFB}"/>
  </cellStyles>
  <dxfs count="0"/>
  <tableStyles count="0" defaultTableStyle="TableStyleMedium2" defaultPivotStyle="PivotStyleLight16"/>
  <colors>
    <mruColors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chartsheet" Target="chartsheets/sheet2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 baseline="0"/>
              <a:t>P</a:t>
            </a:r>
            <a:r>
              <a:rPr lang="nb-NO"/>
              <a:t>rosent av landsgjennomsnittet. Møre og Romsdal</a:t>
            </a:r>
            <a:r>
              <a:rPr lang="nb-NO" baseline="0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komm!$B$31:$B$56</c:f>
              <c:strCache>
                <c:ptCount val="26"/>
                <c:pt idx="0">
                  <c:v> Kristiansund </c:v>
                </c:pt>
                <c:pt idx="1">
                  <c:v> Molde </c:v>
                </c:pt>
                <c:pt idx="2">
                  <c:v> Ålesund </c:v>
                </c:pt>
                <c:pt idx="3">
                  <c:v> Vanylven </c:v>
                </c:pt>
                <c:pt idx="4">
                  <c:v> Sande </c:v>
                </c:pt>
                <c:pt idx="5">
                  <c:v> Herøy </c:v>
                </c:pt>
                <c:pt idx="6">
                  <c:v> Ulstein </c:v>
                </c:pt>
                <c:pt idx="7">
                  <c:v> Hareid </c:v>
                </c:pt>
                <c:pt idx="8">
                  <c:v> Ørsta </c:v>
                </c:pt>
                <c:pt idx="9">
                  <c:v> Stranda </c:v>
                </c:pt>
                <c:pt idx="10">
                  <c:v> Sykkylven </c:v>
                </c:pt>
                <c:pt idx="11">
                  <c:v> Sula </c:v>
                </c:pt>
                <c:pt idx="12">
                  <c:v> Giske </c:v>
                </c:pt>
                <c:pt idx="13">
                  <c:v> Vestnes </c:v>
                </c:pt>
                <c:pt idx="14">
                  <c:v> Rauma </c:v>
                </c:pt>
                <c:pt idx="15">
                  <c:v> Aukra </c:v>
                </c:pt>
                <c:pt idx="16">
                  <c:v> Averøy </c:v>
                </c:pt>
                <c:pt idx="17">
                  <c:v> Gjemnes </c:v>
                </c:pt>
                <c:pt idx="18">
                  <c:v> Tingvoll </c:v>
                </c:pt>
                <c:pt idx="19">
                  <c:v> Sunndal </c:v>
                </c:pt>
                <c:pt idx="20">
                  <c:v> Surnadal </c:v>
                </c:pt>
                <c:pt idx="21">
                  <c:v> Smøla </c:v>
                </c:pt>
                <c:pt idx="22">
                  <c:v> Aure </c:v>
                </c:pt>
                <c:pt idx="23">
                  <c:v> Volda </c:v>
                </c:pt>
                <c:pt idx="24">
                  <c:v> Fjord </c:v>
                </c:pt>
                <c:pt idx="25">
                  <c:v> Hustadvika </c:v>
                </c:pt>
              </c:strCache>
            </c:strRef>
          </c:cat>
          <c:val>
            <c:numRef>
              <c:f>komm!$E$31:$E$56</c:f>
              <c:numCache>
                <c:formatCode>0%</c:formatCode>
                <c:ptCount val="26"/>
                <c:pt idx="0">
                  <c:v>0.85399149355185766</c:v>
                </c:pt>
                <c:pt idx="1">
                  <c:v>0.92368235083728778</c:v>
                </c:pt>
                <c:pt idx="2">
                  <c:v>0.96207639913617271</c:v>
                </c:pt>
                <c:pt idx="3">
                  <c:v>0.84181462483201208</c:v>
                </c:pt>
                <c:pt idx="4">
                  <c:v>0.94123129149024198</c:v>
                </c:pt>
                <c:pt idx="5">
                  <c:v>1.0210236704724722</c:v>
                </c:pt>
                <c:pt idx="6">
                  <c:v>0.94821531746480903</c:v>
                </c:pt>
                <c:pt idx="7">
                  <c:v>0.78044290877633971</c:v>
                </c:pt>
                <c:pt idx="8">
                  <c:v>0.78980667570704133</c:v>
                </c:pt>
                <c:pt idx="9">
                  <c:v>0.87709880818639974</c:v>
                </c:pt>
                <c:pt idx="10">
                  <c:v>0.79874052293869091</c:v>
                </c:pt>
                <c:pt idx="11">
                  <c:v>0.79856092529443889</c:v>
                </c:pt>
                <c:pt idx="12">
                  <c:v>0.91249030946374876</c:v>
                </c:pt>
                <c:pt idx="13">
                  <c:v>0.89738219452273604</c:v>
                </c:pt>
                <c:pt idx="14">
                  <c:v>0.82495553781221165</c:v>
                </c:pt>
                <c:pt idx="15">
                  <c:v>0.90222979319910823</c:v>
                </c:pt>
                <c:pt idx="16">
                  <c:v>0.89367922838175406</c:v>
                </c:pt>
                <c:pt idx="17">
                  <c:v>0.70994164415355454</c:v>
                </c:pt>
                <c:pt idx="18">
                  <c:v>0.72444959050189561</c:v>
                </c:pt>
                <c:pt idx="19">
                  <c:v>0.94113120712345277</c:v>
                </c:pt>
                <c:pt idx="20">
                  <c:v>0.79791917307342286</c:v>
                </c:pt>
                <c:pt idx="21">
                  <c:v>0.82265597361240206</c:v>
                </c:pt>
                <c:pt idx="22">
                  <c:v>0.8404167523831344</c:v>
                </c:pt>
                <c:pt idx="23">
                  <c:v>0.73417503734776857</c:v>
                </c:pt>
                <c:pt idx="24">
                  <c:v>0.84746710337871822</c:v>
                </c:pt>
                <c:pt idx="25">
                  <c:v>0.78495370331668413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70-41F0-86D9-5D2517E5DB5D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komm!$B$31:$B$56</c:f>
              <c:strCache>
                <c:ptCount val="26"/>
                <c:pt idx="0">
                  <c:v> Kristiansund </c:v>
                </c:pt>
                <c:pt idx="1">
                  <c:v> Molde </c:v>
                </c:pt>
                <c:pt idx="2">
                  <c:v> Ålesund </c:v>
                </c:pt>
                <c:pt idx="3">
                  <c:v> Vanylven </c:v>
                </c:pt>
                <c:pt idx="4">
                  <c:v> Sande </c:v>
                </c:pt>
                <c:pt idx="5">
                  <c:v> Herøy </c:v>
                </c:pt>
                <c:pt idx="6">
                  <c:v> Ulstein </c:v>
                </c:pt>
                <c:pt idx="7">
                  <c:v> Hareid </c:v>
                </c:pt>
                <c:pt idx="8">
                  <c:v> Ørsta </c:v>
                </c:pt>
                <c:pt idx="9">
                  <c:v> Stranda </c:v>
                </c:pt>
                <c:pt idx="10">
                  <c:v> Sykkylven </c:v>
                </c:pt>
                <c:pt idx="11">
                  <c:v> Sula </c:v>
                </c:pt>
                <c:pt idx="12">
                  <c:v> Giske </c:v>
                </c:pt>
                <c:pt idx="13">
                  <c:v> Vestnes </c:v>
                </c:pt>
                <c:pt idx="14">
                  <c:v> Rauma </c:v>
                </c:pt>
                <c:pt idx="15">
                  <c:v> Aukra </c:v>
                </c:pt>
                <c:pt idx="16">
                  <c:v> Averøy </c:v>
                </c:pt>
                <c:pt idx="17">
                  <c:v> Gjemnes </c:v>
                </c:pt>
                <c:pt idx="18">
                  <c:v> Tingvoll </c:v>
                </c:pt>
                <c:pt idx="19">
                  <c:v> Sunndal </c:v>
                </c:pt>
                <c:pt idx="20">
                  <c:v> Surnadal </c:v>
                </c:pt>
                <c:pt idx="21">
                  <c:v> Smøla </c:v>
                </c:pt>
                <c:pt idx="22">
                  <c:v> Aure </c:v>
                </c:pt>
                <c:pt idx="23">
                  <c:v> Volda </c:v>
                </c:pt>
                <c:pt idx="24">
                  <c:v> Fjord </c:v>
                </c:pt>
                <c:pt idx="25">
                  <c:v> Hustadvika </c:v>
                </c:pt>
              </c:strCache>
            </c:strRef>
          </c:cat>
          <c:val>
            <c:numRef>
              <c:f>komm!$O$31:$O$56</c:f>
              <c:numCache>
                <c:formatCode>0.0\ %</c:formatCode>
                <c:ptCount val="26"/>
                <c:pt idx="0">
                  <c:v>0.9435449270689884</c:v>
                </c:pt>
                <c:pt idx="1">
                  <c:v>0.95531829272631086</c:v>
                </c:pt>
                <c:pt idx="2">
                  <c:v>0.9706759120458649</c:v>
                </c:pt>
                <c:pt idx="3">
                  <c:v>0.94293608363299664</c:v>
                </c:pt>
                <c:pt idx="4">
                  <c:v>0.96233786898749241</c:v>
                </c:pt>
                <c:pt idx="5">
                  <c:v>0.99425482058038461</c:v>
                </c:pt>
                <c:pt idx="6">
                  <c:v>0.96513147937731958</c:v>
                </c:pt>
                <c:pt idx="7">
                  <c:v>0.93986749783021284</c:v>
                </c:pt>
                <c:pt idx="8">
                  <c:v>0.94033568617674779</c:v>
                </c:pt>
                <c:pt idx="9">
                  <c:v>0.94470029280071577</c:v>
                </c:pt>
                <c:pt idx="10">
                  <c:v>0.94078237853833035</c:v>
                </c:pt>
                <c:pt idx="11">
                  <c:v>0.94077339865611775</c:v>
                </c:pt>
                <c:pt idx="12">
                  <c:v>0.95084147617689529</c:v>
                </c:pt>
                <c:pt idx="13">
                  <c:v>0.9457144621175323</c:v>
                </c:pt>
                <c:pt idx="14">
                  <c:v>0.94209312928200617</c:v>
                </c:pt>
                <c:pt idx="15">
                  <c:v>0.94673726967103911</c:v>
                </c:pt>
                <c:pt idx="16">
                  <c:v>0.94552931381048344</c:v>
                </c:pt>
                <c:pt idx="17">
                  <c:v>0.93634243459907363</c:v>
                </c:pt>
                <c:pt idx="18">
                  <c:v>0.93706783191649046</c:v>
                </c:pt>
                <c:pt idx="19">
                  <c:v>0.96229783524077683</c:v>
                </c:pt>
                <c:pt idx="20">
                  <c:v>0.94074131104506697</c:v>
                </c:pt>
                <c:pt idx="21">
                  <c:v>0.94197815107201566</c:v>
                </c:pt>
                <c:pt idx="22">
                  <c:v>0.94286619001055239</c:v>
                </c:pt>
                <c:pt idx="23">
                  <c:v>0.93755410425878405</c:v>
                </c:pt>
                <c:pt idx="24">
                  <c:v>0.94321870756033166</c:v>
                </c:pt>
                <c:pt idx="25">
                  <c:v>0.94009303755722995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70-41F0-86D9-5D2517E5DB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in val="0.7000000000000000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 baseline="0"/>
              <a:t>Prosent av </a:t>
            </a:r>
            <a:r>
              <a:rPr lang="nb-NO"/>
              <a:t>landsgjennomsnittet. Troms og Finnmark</a:t>
            </a:r>
            <a:endParaRPr lang="nb-NO" baseline="0"/>
          </a:p>
          <a:p>
            <a:pPr>
              <a:defRPr/>
            </a:pP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6.9027390836823202E-2"/>
          <c:y val="0.20044321329639886"/>
          <c:w val="0.91043106223030035"/>
          <c:h val="0.53207698068212383"/>
        </c:manualLayout>
      </c:layout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komm!$B$324:$B$362</c:f>
              <c:strCache>
                <c:ptCount val="39"/>
                <c:pt idx="0">
                  <c:v> Tromsø </c:v>
                </c:pt>
                <c:pt idx="1">
                  <c:v> Harstad </c:v>
                </c:pt>
                <c:pt idx="2">
                  <c:v> Alta </c:v>
                </c:pt>
                <c:pt idx="3">
                  <c:v> Vardø </c:v>
                </c:pt>
                <c:pt idx="4">
                  <c:v> Vadsø </c:v>
                </c:pt>
                <c:pt idx="5">
                  <c:v> Hammerfest </c:v>
                </c:pt>
                <c:pt idx="6">
                  <c:v> Kvæfjord </c:v>
                </c:pt>
                <c:pt idx="7">
                  <c:v> Tjeldsund </c:v>
                </c:pt>
                <c:pt idx="8">
                  <c:v> Ibestad </c:v>
                </c:pt>
                <c:pt idx="9">
                  <c:v> Gratangen </c:v>
                </c:pt>
                <c:pt idx="10">
                  <c:v> Lavangen </c:v>
                </c:pt>
                <c:pt idx="11">
                  <c:v> Bardu </c:v>
                </c:pt>
                <c:pt idx="12">
                  <c:v> Salangen </c:v>
                </c:pt>
                <c:pt idx="13">
                  <c:v> Målselv </c:v>
                </c:pt>
                <c:pt idx="14">
                  <c:v> Sørreisa </c:v>
                </c:pt>
                <c:pt idx="15">
                  <c:v> Dyrøy </c:v>
                </c:pt>
                <c:pt idx="16">
                  <c:v> Senja </c:v>
                </c:pt>
                <c:pt idx="17">
                  <c:v> Balsfjord </c:v>
                </c:pt>
                <c:pt idx="18">
                  <c:v> Karlsøy </c:v>
                </c:pt>
                <c:pt idx="19">
                  <c:v> Lyngen </c:v>
                </c:pt>
                <c:pt idx="20">
                  <c:v> Storfjord </c:v>
                </c:pt>
                <c:pt idx="21">
                  <c:v> Kåfjord </c:v>
                </c:pt>
                <c:pt idx="22">
                  <c:v> Skjervøy </c:v>
                </c:pt>
                <c:pt idx="23">
                  <c:v> Nordreisa </c:v>
                </c:pt>
                <c:pt idx="24">
                  <c:v> Kvænangen </c:v>
                </c:pt>
                <c:pt idx="25">
                  <c:v> Kautokeino </c:v>
                </c:pt>
                <c:pt idx="26">
                  <c:v> Loppa </c:v>
                </c:pt>
                <c:pt idx="27">
                  <c:v> Hasvik </c:v>
                </c:pt>
                <c:pt idx="28">
                  <c:v> Måsøy </c:v>
                </c:pt>
                <c:pt idx="29">
                  <c:v> Nordkapp </c:v>
                </c:pt>
                <c:pt idx="30">
                  <c:v> Porsanger </c:v>
                </c:pt>
                <c:pt idx="31">
                  <c:v> Karasjok </c:v>
                </c:pt>
                <c:pt idx="32">
                  <c:v> Lebesby </c:v>
                </c:pt>
                <c:pt idx="33">
                  <c:v> Gamvik </c:v>
                </c:pt>
                <c:pt idx="34">
                  <c:v> Berlevåg </c:v>
                </c:pt>
                <c:pt idx="35">
                  <c:v> Tana </c:v>
                </c:pt>
                <c:pt idx="36">
                  <c:v> Nesseby </c:v>
                </c:pt>
                <c:pt idx="37">
                  <c:v> Båtsfjord </c:v>
                </c:pt>
                <c:pt idx="38">
                  <c:v> Sør-Varanger </c:v>
                </c:pt>
              </c:strCache>
            </c:strRef>
          </c:cat>
          <c:val>
            <c:numRef>
              <c:f>komm!$E$324:$E$362</c:f>
              <c:numCache>
                <c:formatCode>0%</c:formatCode>
                <c:ptCount val="39"/>
                <c:pt idx="0">
                  <c:v>0.94329335314412288</c:v>
                </c:pt>
                <c:pt idx="1">
                  <c:v>0.85774324982985661</c:v>
                </c:pt>
                <c:pt idx="2">
                  <c:v>0.83283150998374156</c:v>
                </c:pt>
                <c:pt idx="3">
                  <c:v>0.69274303680974014</c:v>
                </c:pt>
                <c:pt idx="4">
                  <c:v>0.78643677132625622</c:v>
                </c:pt>
                <c:pt idx="5">
                  <c:v>0.91326869107721276</c:v>
                </c:pt>
                <c:pt idx="6">
                  <c:v>0.70347716487861667</c:v>
                </c:pt>
                <c:pt idx="7">
                  <c:v>0.75603397494525559</c:v>
                </c:pt>
                <c:pt idx="8">
                  <c:v>0.95008996974730298</c:v>
                </c:pt>
                <c:pt idx="9">
                  <c:v>0.80045064068638527</c:v>
                </c:pt>
                <c:pt idx="10">
                  <c:v>0.63954802977942693</c:v>
                </c:pt>
                <c:pt idx="11">
                  <c:v>0.94497267496846349</c:v>
                </c:pt>
                <c:pt idx="12">
                  <c:v>0.7198734982874736</c:v>
                </c:pt>
                <c:pt idx="13">
                  <c:v>0.86922055250294794</c:v>
                </c:pt>
                <c:pt idx="14">
                  <c:v>0.81242543614629403</c:v>
                </c:pt>
                <c:pt idx="15">
                  <c:v>0.67860898435183903</c:v>
                </c:pt>
                <c:pt idx="16">
                  <c:v>0.84715278333721367</c:v>
                </c:pt>
                <c:pt idx="17">
                  <c:v>0.69538362149238775</c:v>
                </c:pt>
                <c:pt idx="18">
                  <c:v>0.76965430177462502</c:v>
                </c:pt>
                <c:pt idx="19">
                  <c:v>0.69845001850535826</c:v>
                </c:pt>
                <c:pt idx="20">
                  <c:v>0.78389826210389346</c:v>
                </c:pt>
                <c:pt idx="21">
                  <c:v>0.70655410498245863</c:v>
                </c:pt>
                <c:pt idx="22">
                  <c:v>0.73727281217148333</c:v>
                </c:pt>
                <c:pt idx="23">
                  <c:v>0.73543345834770935</c:v>
                </c:pt>
                <c:pt idx="24">
                  <c:v>0.75562347160012866</c:v>
                </c:pt>
                <c:pt idx="25">
                  <c:v>0.58709322996713897</c:v>
                </c:pt>
                <c:pt idx="26">
                  <c:v>0.7030094690334675</c:v>
                </c:pt>
                <c:pt idx="27">
                  <c:v>0.74838416427569066</c:v>
                </c:pt>
                <c:pt idx="28">
                  <c:v>0.85657245739696575</c:v>
                </c:pt>
                <c:pt idx="29">
                  <c:v>0.84186806328600183</c:v>
                </c:pt>
                <c:pt idx="30">
                  <c:v>0.74546499954615508</c:v>
                </c:pt>
                <c:pt idx="31">
                  <c:v>0.6977789524846707</c:v>
                </c:pt>
                <c:pt idx="32">
                  <c:v>0.89580399442634462</c:v>
                </c:pt>
                <c:pt idx="33">
                  <c:v>0.72275695715772859</c:v>
                </c:pt>
                <c:pt idx="34">
                  <c:v>0.88680715882628114</c:v>
                </c:pt>
                <c:pt idx="35">
                  <c:v>0.76093328728945742</c:v>
                </c:pt>
                <c:pt idx="36">
                  <c:v>0.71242741763388906</c:v>
                </c:pt>
                <c:pt idx="37">
                  <c:v>0.80662195346879284</c:v>
                </c:pt>
                <c:pt idx="38">
                  <c:v>0.8034485531456339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93-47EE-8561-99237CB8C599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komm!$B$324:$B$362</c:f>
              <c:strCache>
                <c:ptCount val="39"/>
                <c:pt idx="0">
                  <c:v> Tromsø </c:v>
                </c:pt>
                <c:pt idx="1">
                  <c:v> Harstad </c:v>
                </c:pt>
                <c:pt idx="2">
                  <c:v> Alta </c:v>
                </c:pt>
                <c:pt idx="3">
                  <c:v> Vardø </c:v>
                </c:pt>
                <c:pt idx="4">
                  <c:v> Vadsø </c:v>
                </c:pt>
                <c:pt idx="5">
                  <c:v> Hammerfest </c:v>
                </c:pt>
                <c:pt idx="6">
                  <c:v> Kvæfjord </c:v>
                </c:pt>
                <c:pt idx="7">
                  <c:v> Tjeldsund </c:v>
                </c:pt>
                <c:pt idx="8">
                  <c:v> Ibestad </c:v>
                </c:pt>
                <c:pt idx="9">
                  <c:v> Gratangen </c:v>
                </c:pt>
                <c:pt idx="10">
                  <c:v> Lavangen </c:v>
                </c:pt>
                <c:pt idx="11">
                  <c:v> Bardu </c:v>
                </c:pt>
                <c:pt idx="12">
                  <c:v> Salangen </c:v>
                </c:pt>
                <c:pt idx="13">
                  <c:v> Målselv </c:v>
                </c:pt>
                <c:pt idx="14">
                  <c:v> Sørreisa </c:v>
                </c:pt>
                <c:pt idx="15">
                  <c:v> Dyrøy </c:v>
                </c:pt>
                <c:pt idx="16">
                  <c:v> Senja </c:v>
                </c:pt>
                <c:pt idx="17">
                  <c:v> Balsfjord </c:v>
                </c:pt>
                <c:pt idx="18">
                  <c:v> Karlsøy </c:v>
                </c:pt>
                <c:pt idx="19">
                  <c:v> Lyngen </c:v>
                </c:pt>
                <c:pt idx="20">
                  <c:v> Storfjord </c:v>
                </c:pt>
                <c:pt idx="21">
                  <c:v> Kåfjord </c:v>
                </c:pt>
                <c:pt idx="22">
                  <c:v> Skjervøy </c:v>
                </c:pt>
                <c:pt idx="23">
                  <c:v> Nordreisa </c:v>
                </c:pt>
                <c:pt idx="24">
                  <c:v> Kvænangen </c:v>
                </c:pt>
                <c:pt idx="25">
                  <c:v> Kautokeino </c:v>
                </c:pt>
                <c:pt idx="26">
                  <c:v> Loppa </c:v>
                </c:pt>
                <c:pt idx="27">
                  <c:v> Hasvik </c:v>
                </c:pt>
                <c:pt idx="28">
                  <c:v> Måsøy </c:v>
                </c:pt>
                <c:pt idx="29">
                  <c:v> Nordkapp </c:v>
                </c:pt>
                <c:pt idx="30">
                  <c:v> Porsanger </c:v>
                </c:pt>
                <c:pt idx="31">
                  <c:v> Karasjok </c:v>
                </c:pt>
                <c:pt idx="32">
                  <c:v> Lebesby </c:v>
                </c:pt>
                <c:pt idx="33">
                  <c:v> Gamvik </c:v>
                </c:pt>
                <c:pt idx="34">
                  <c:v> Berlevåg </c:v>
                </c:pt>
                <c:pt idx="35">
                  <c:v> Tana </c:v>
                </c:pt>
                <c:pt idx="36">
                  <c:v> Nesseby </c:v>
                </c:pt>
                <c:pt idx="37">
                  <c:v> Båtsfjord </c:v>
                </c:pt>
                <c:pt idx="38">
                  <c:v> Sør-Varanger </c:v>
                </c:pt>
              </c:strCache>
            </c:strRef>
          </c:cat>
          <c:val>
            <c:numRef>
              <c:f>komm!$O$324:$O$362</c:f>
              <c:numCache>
                <c:formatCode>0.0\ %</c:formatCode>
                <c:ptCount val="39"/>
                <c:pt idx="0">
                  <c:v>0.96316269364904494</c:v>
                </c:pt>
                <c:pt idx="1">
                  <c:v>0.94373251488288856</c:v>
                </c:pt>
                <c:pt idx="2">
                  <c:v>0.94248692789058275</c:v>
                </c:pt>
                <c:pt idx="3">
                  <c:v>0.93548250423188273</c:v>
                </c:pt>
                <c:pt idx="4">
                  <c:v>0.94016719095770851</c:v>
                </c:pt>
                <c:pt idx="5">
                  <c:v>0.95115282882228069</c:v>
                </c:pt>
                <c:pt idx="6">
                  <c:v>0.93601921063532645</c:v>
                </c:pt>
                <c:pt idx="7">
                  <c:v>0.93864705113865854</c:v>
                </c:pt>
                <c:pt idx="8">
                  <c:v>0.96588134029031691</c:v>
                </c:pt>
                <c:pt idx="9">
                  <c:v>0.94086788442571512</c:v>
                </c:pt>
                <c:pt idx="10">
                  <c:v>0.93282275388036706</c:v>
                </c:pt>
                <c:pt idx="11">
                  <c:v>0.96383442237878114</c:v>
                </c:pt>
                <c:pt idx="12">
                  <c:v>0.9368390273057694</c:v>
                </c:pt>
                <c:pt idx="13">
                  <c:v>0.9443063800165431</c:v>
                </c:pt>
                <c:pt idx="14">
                  <c:v>0.94146662419871074</c:v>
                </c:pt>
                <c:pt idx="15">
                  <c:v>0.93477580160898754</c:v>
                </c:pt>
                <c:pt idx="16">
                  <c:v>0.94320299155825649</c:v>
                </c:pt>
                <c:pt idx="17">
                  <c:v>0.93561453346601509</c:v>
                </c:pt>
                <c:pt idx="18">
                  <c:v>0.93932806748012687</c:v>
                </c:pt>
                <c:pt idx="19">
                  <c:v>0.93576785331666357</c:v>
                </c:pt>
                <c:pt idx="20">
                  <c:v>0.94004026549659048</c:v>
                </c:pt>
                <c:pt idx="21">
                  <c:v>0.93617305764051872</c:v>
                </c:pt>
                <c:pt idx="22">
                  <c:v>0.9377089929999699</c:v>
                </c:pt>
                <c:pt idx="23">
                  <c:v>0.93761702530878122</c:v>
                </c:pt>
                <c:pt idx="24">
                  <c:v>0.93862652597140228</c:v>
                </c:pt>
                <c:pt idx="25">
                  <c:v>0.93020001388975282</c:v>
                </c:pt>
                <c:pt idx="26">
                  <c:v>0.93599582584306906</c:v>
                </c:pt>
                <c:pt idx="27">
                  <c:v>0.93826456060518026</c:v>
                </c:pt>
                <c:pt idx="28">
                  <c:v>0.94367397526124419</c:v>
                </c:pt>
                <c:pt idx="29">
                  <c:v>0.94293875555569584</c:v>
                </c:pt>
                <c:pt idx="30">
                  <c:v>0.93811860236870359</c:v>
                </c:pt>
                <c:pt idx="31">
                  <c:v>0.93573430001562941</c:v>
                </c:pt>
                <c:pt idx="32">
                  <c:v>0.94563555211271311</c:v>
                </c:pt>
                <c:pt idx="33">
                  <c:v>0.93698320024928217</c:v>
                </c:pt>
                <c:pt idx="34">
                  <c:v>0.94518571033270982</c:v>
                </c:pt>
                <c:pt idx="35">
                  <c:v>0.93889201675586853</c:v>
                </c:pt>
                <c:pt idx="36">
                  <c:v>0.93646672327309022</c:v>
                </c:pt>
                <c:pt idx="37">
                  <c:v>0.94117645006483552</c:v>
                </c:pt>
                <c:pt idx="38">
                  <c:v>0.94101778004867742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93-47EE-8561-99237CB8C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1.3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 sz="1200" b="1"/>
              <a:t>Skatteinngang</a:t>
            </a:r>
            <a:r>
              <a:rPr lang="nb-NO" sz="1200" b="1" baseline="0"/>
              <a:t> - kommunene. Akkumulert endring fra året før i prosent.</a:t>
            </a:r>
            <a:endParaRPr lang="nb-NO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2019-2020</c:v>
          </c:tx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tabellalle!$A$24:$A$39</c:f>
              <c:strCache>
                <c:ptCount val="16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NB2022 </c:v>
                </c:pt>
                <c:pt idx="13">
                  <c:v> Anslag Budsjettvedtak </c:v>
                </c:pt>
                <c:pt idx="14">
                  <c:v> Anslag RNB2022 </c:v>
                </c:pt>
                <c:pt idx="15">
                  <c:v> Anslag NB2023 </c:v>
                </c:pt>
              </c:strCache>
            </c:strRef>
          </c:cat>
          <c:val>
            <c:numRef>
              <c:f>tabellalle!$C$24:$C$39</c:f>
              <c:numCache>
                <c:formatCode>0.0\ %</c:formatCode>
                <c:ptCount val="16"/>
                <c:pt idx="0">
                  <c:v>6.6961061728874824E-3</c:v>
                </c:pt>
                <c:pt idx="1">
                  <c:v>1.0327737969847123E-2</c:v>
                </c:pt>
                <c:pt idx="2">
                  <c:v>8.0149806077892169E-2</c:v>
                </c:pt>
                <c:pt idx="3">
                  <c:v>8.4302728586373638E-2</c:v>
                </c:pt>
                <c:pt idx="4">
                  <c:v>0.10262940860256554</c:v>
                </c:pt>
                <c:pt idx="5">
                  <c:v>0.1230328893920848</c:v>
                </c:pt>
                <c:pt idx="6">
                  <c:v>0.10965031611484194</c:v>
                </c:pt>
                <c:pt idx="7">
                  <c:v>0.11675989832566422</c:v>
                </c:pt>
                <c:pt idx="8">
                  <c:v>0.13355824738380964</c:v>
                </c:pt>
                <c:pt idx="9">
                  <c:v>0.13129314002925702</c:v>
                </c:pt>
                <c:pt idx="10">
                  <c:v>0.13751650730764295</c:v>
                </c:pt>
                <c:pt idx="11">
                  <c:v>0.160238236383168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E7-462D-B832-01CBDA7CF2CC}"/>
            </c:ext>
          </c:extLst>
        </c:ser>
        <c:ser>
          <c:idx val="1"/>
          <c:order val="1"/>
          <c:tx>
            <c:v>2020-2021</c:v>
          </c:tx>
          <c:spPr>
            <a:solidFill>
              <a:schemeClr val="accent2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12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FAE7-462D-B832-01CBDA7CF2CC}"/>
              </c:ext>
            </c:extLst>
          </c:dPt>
          <c:dPt>
            <c:idx val="14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FAE7-462D-B832-01CBDA7CF2CC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D9A-4D9C-B79A-6F5C733A3C8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tabellalle!$A$24:$A$39</c:f>
              <c:strCache>
                <c:ptCount val="16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NB2022 </c:v>
                </c:pt>
                <c:pt idx="13">
                  <c:v> Anslag Budsjettvedtak </c:v>
                </c:pt>
                <c:pt idx="14">
                  <c:v> Anslag RNB2022 </c:v>
                </c:pt>
                <c:pt idx="15">
                  <c:v> Anslag NB2023 </c:v>
                </c:pt>
              </c:strCache>
            </c:strRef>
          </c:cat>
          <c:val>
            <c:numRef>
              <c:f>tabellalle!$D$24:$D$39</c:f>
              <c:numCache>
                <c:formatCode>0.0\ %</c:formatCode>
                <c:ptCount val="16"/>
                <c:pt idx="0">
                  <c:v>0.19071798478692495</c:v>
                </c:pt>
                <c:pt idx="1">
                  <c:v>0.18706135092763768</c:v>
                </c:pt>
                <c:pt idx="2">
                  <c:v>8.88802359492845E-2</c:v>
                </c:pt>
                <c:pt idx="3">
                  <c:v>9.3784666680478412E-2</c:v>
                </c:pt>
                <c:pt idx="4">
                  <c:v>0.12414225621717354</c:v>
                </c:pt>
                <c:pt idx="5">
                  <c:v>0.13394565487367316</c:v>
                </c:pt>
                <c:pt idx="6">
                  <c:v>0.10559415528621811</c:v>
                </c:pt>
                <c:pt idx="7">
                  <c:v>0.11626707417611175</c:v>
                </c:pt>
                <c:pt idx="12">
                  <c:v>-3.9067283493272834E-2</c:v>
                </c:pt>
                <c:pt idx="13">
                  <c:v>-2.141071893755523E-2</c:v>
                </c:pt>
                <c:pt idx="14">
                  <c:v>6.7589613877893376E-2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AE7-462D-B832-01CBDA7CF2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8817936"/>
        <c:axId val="308812360"/>
      </c:barChart>
      <c:catAx>
        <c:axId val="308817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08812360"/>
        <c:crosses val="autoZero"/>
        <c:auto val="1"/>
        <c:lblAlgn val="ctr"/>
        <c:lblOffset val="100"/>
        <c:noMultiLvlLbl val="0"/>
      </c:catAx>
      <c:valAx>
        <c:axId val="308812360"/>
        <c:scaling>
          <c:orientation val="minMax"/>
          <c:max val="0.2"/>
          <c:min val="-7.0000000000000007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\ 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08817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 sz="1200" b="1"/>
              <a:t>Skatteinngang</a:t>
            </a:r>
            <a:r>
              <a:rPr lang="nb-NO" sz="1200" b="1" baseline="0"/>
              <a:t> - fylkeskommunene. Akkumulert endring fra året før i prosent.</a:t>
            </a:r>
            <a:endParaRPr lang="nb-NO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2019-2020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tabellalle!$A$24:$A$39</c:f>
              <c:strCache>
                <c:ptCount val="16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NB2022 </c:v>
                </c:pt>
                <c:pt idx="13">
                  <c:v> Anslag Budsjettvedtak </c:v>
                </c:pt>
                <c:pt idx="14">
                  <c:v> Anslag RNB2022 </c:v>
                </c:pt>
                <c:pt idx="15">
                  <c:v> Anslag NB2023 </c:v>
                </c:pt>
              </c:strCache>
            </c:strRef>
          </c:cat>
          <c:val>
            <c:numRef>
              <c:f>tabellalle!$G$24:$G$39</c:f>
              <c:numCache>
                <c:formatCode>0.0\ %</c:formatCode>
                <c:ptCount val="16"/>
                <c:pt idx="0">
                  <c:v>-1.7725790945053971E-2</c:v>
                </c:pt>
                <c:pt idx="1">
                  <c:v>-1.3458364191117674E-2</c:v>
                </c:pt>
                <c:pt idx="2">
                  <c:v>6.759514606973048E-2</c:v>
                </c:pt>
                <c:pt idx="3">
                  <c:v>7.1834367502448093E-2</c:v>
                </c:pt>
                <c:pt idx="4">
                  <c:v>0.11231838616456015</c:v>
                </c:pt>
                <c:pt idx="5">
                  <c:v>0.13244872861006549</c:v>
                </c:pt>
                <c:pt idx="6">
                  <c:v>0.12233028852967505</c:v>
                </c:pt>
                <c:pt idx="7">
                  <c:v>0.12877488957197988</c:v>
                </c:pt>
                <c:pt idx="8">
                  <c:v>0.1478999722092284</c:v>
                </c:pt>
                <c:pt idx="9">
                  <c:v>0.14513109538463204</c:v>
                </c:pt>
                <c:pt idx="10">
                  <c:v>0.15594887385642472</c:v>
                </c:pt>
                <c:pt idx="11">
                  <c:v>0.17858896357787174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5E-4104-BB67-50E50D1AB65B}"/>
            </c:ext>
          </c:extLst>
        </c:ser>
        <c:ser>
          <c:idx val="1"/>
          <c:order val="1"/>
          <c:tx>
            <c:v>2020-2021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12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425E-4104-BB67-50E50D1AB65B}"/>
              </c:ext>
            </c:extLst>
          </c:dPt>
          <c:dPt>
            <c:idx val="14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425E-4104-BB67-50E50D1AB65B}"/>
              </c:ext>
            </c:extLst>
          </c:dPt>
          <c:dPt>
            <c:idx val="1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0B7-4620-A356-06A2871C1D1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tabellalle!$A$24:$A$39</c:f>
              <c:strCache>
                <c:ptCount val="16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NB2022 </c:v>
                </c:pt>
                <c:pt idx="13">
                  <c:v> Anslag Budsjettvedtak </c:v>
                </c:pt>
                <c:pt idx="14">
                  <c:v> Anslag RNB2022 </c:v>
                </c:pt>
                <c:pt idx="15">
                  <c:v> Anslag NB2023 </c:v>
                </c:pt>
              </c:strCache>
            </c:strRef>
          </c:cat>
          <c:val>
            <c:numRef>
              <c:f>tabellalle!$H$24:$H$39</c:f>
              <c:numCache>
                <c:formatCode>0.0\ %</c:formatCode>
                <c:ptCount val="16"/>
                <c:pt idx="0">
                  <c:v>0.21789441089515518</c:v>
                </c:pt>
                <c:pt idx="1">
                  <c:v>0.21441677471374504</c:v>
                </c:pt>
                <c:pt idx="2">
                  <c:v>7.772182725496124E-2</c:v>
                </c:pt>
                <c:pt idx="3">
                  <c:v>8.3334625997186745E-2</c:v>
                </c:pt>
                <c:pt idx="4">
                  <c:v>0.10399978749305865</c:v>
                </c:pt>
                <c:pt idx="5">
                  <c:v>0.11344475619176839</c:v>
                </c:pt>
                <c:pt idx="6">
                  <c:v>8.2000718368055961E-2</c:v>
                </c:pt>
                <c:pt idx="7">
                  <c:v>9.3629953338264668E-2</c:v>
                </c:pt>
                <c:pt idx="12">
                  <c:v>-4.5747695987477834E-2</c:v>
                </c:pt>
                <c:pt idx="13">
                  <c:v>-4.226047241224451E-2</c:v>
                </c:pt>
                <c:pt idx="14">
                  <c:v>4.5722084448955633E-2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25E-4104-BB67-50E50D1AB6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8817936"/>
        <c:axId val="308812360"/>
      </c:barChart>
      <c:catAx>
        <c:axId val="308817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08812360"/>
        <c:crosses val="autoZero"/>
        <c:auto val="1"/>
        <c:lblAlgn val="ctr"/>
        <c:lblOffset val="100"/>
        <c:noMultiLvlLbl val="0"/>
      </c:catAx>
      <c:valAx>
        <c:axId val="308812360"/>
        <c:scaling>
          <c:orientation val="minMax"/>
          <c:max val="0.25"/>
          <c:min val="-7.0000000000000007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08817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 baseline="0"/>
              <a:t>Prosent av </a:t>
            </a:r>
            <a:r>
              <a:rPr lang="nb-NO"/>
              <a:t>landsgjennomsnittet. Rogaland</a:t>
            </a:r>
            <a:endParaRPr lang="nb-NO" baseline="0"/>
          </a:p>
          <a:p>
            <a:pPr>
              <a:defRPr/>
            </a:pP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6.9027390836823202E-2"/>
          <c:y val="0.20044321329639886"/>
          <c:w val="0.91043106223030035"/>
          <c:h val="0.53207698068212383"/>
        </c:manualLayout>
      </c:layout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komm!$B$8:$B$30</c:f>
              <c:strCache>
                <c:ptCount val="23"/>
                <c:pt idx="0">
                  <c:v> Eigersund </c:v>
                </c:pt>
                <c:pt idx="1">
                  <c:v> Stavanger </c:v>
                </c:pt>
                <c:pt idx="2">
                  <c:v> Haugesund </c:v>
                </c:pt>
                <c:pt idx="3">
                  <c:v> Sandnes </c:v>
                </c:pt>
                <c:pt idx="4">
                  <c:v> Sokndal </c:v>
                </c:pt>
                <c:pt idx="5">
                  <c:v> Lund </c:v>
                </c:pt>
                <c:pt idx="6">
                  <c:v> Bjerkreim </c:v>
                </c:pt>
                <c:pt idx="7">
                  <c:v> Hå </c:v>
                </c:pt>
                <c:pt idx="8">
                  <c:v> Klepp </c:v>
                </c:pt>
                <c:pt idx="9">
                  <c:v> Time </c:v>
                </c:pt>
                <c:pt idx="10">
                  <c:v> Gjesdal </c:v>
                </c:pt>
                <c:pt idx="11">
                  <c:v> Sola </c:v>
                </c:pt>
                <c:pt idx="12">
                  <c:v> Randaberg </c:v>
                </c:pt>
                <c:pt idx="13">
                  <c:v> Strand </c:v>
                </c:pt>
                <c:pt idx="14">
                  <c:v> Hjelmeland </c:v>
                </c:pt>
                <c:pt idx="15">
                  <c:v> Suldal </c:v>
                </c:pt>
                <c:pt idx="16">
                  <c:v> Sauda </c:v>
                </c:pt>
                <c:pt idx="17">
                  <c:v> Kvitsøy </c:v>
                </c:pt>
                <c:pt idx="18">
                  <c:v> Bokn </c:v>
                </c:pt>
                <c:pt idx="19">
                  <c:v> Tysvær </c:v>
                </c:pt>
                <c:pt idx="20">
                  <c:v> Karmøy </c:v>
                </c:pt>
                <c:pt idx="21">
                  <c:v> Utsira </c:v>
                </c:pt>
                <c:pt idx="22">
                  <c:v> Vindafjord </c:v>
                </c:pt>
              </c:strCache>
            </c:strRef>
          </c:cat>
          <c:val>
            <c:numRef>
              <c:f>komm!$E$8:$E$30</c:f>
              <c:numCache>
                <c:formatCode>0%</c:formatCode>
                <c:ptCount val="23"/>
                <c:pt idx="0">
                  <c:v>0.98300164895600861</c:v>
                </c:pt>
                <c:pt idx="1">
                  <c:v>1.2298599652960975</c:v>
                </c:pt>
                <c:pt idx="2">
                  <c:v>0.95399571582440701</c:v>
                </c:pt>
                <c:pt idx="3">
                  <c:v>0.99076545107452285</c:v>
                </c:pt>
                <c:pt idx="4">
                  <c:v>0.77419722832413562</c:v>
                </c:pt>
                <c:pt idx="5">
                  <c:v>0.82500081306274309</c:v>
                </c:pt>
                <c:pt idx="6">
                  <c:v>0.93522868098899814</c:v>
                </c:pt>
                <c:pt idx="7">
                  <c:v>0.80867367034226767</c:v>
                </c:pt>
                <c:pt idx="8">
                  <c:v>0.91221991478958453</c:v>
                </c:pt>
                <c:pt idx="9">
                  <c:v>0.99690437102852969</c:v>
                </c:pt>
                <c:pt idx="10">
                  <c:v>0.83505079790608405</c:v>
                </c:pt>
                <c:pt idx="11">
                  <c:v>1.2438873216974977</c:v>
                </c:pt>
                <c:pt idx="12">
                  <c:v>1.0646467004401847</c:v>
                </c:pt>
                <c:pt idx="13">
                  <c:v>0.85861516930308357</c:v>
                </c:pt>
                <c:pt idx="14">
                  <c:v>1.2377914845076081</c:v>
                </c:pt>
                <c:pt idx="15">
                  <c:v>1.3439099142987834</c:v>
                </c:pt>
                <c:pt idx="16">
                  <c:v>0.99242770551055748</c:v>
                </c:pt>
                <c:pt idx="17">
                  <c:v>0.8709621211843066</c:v>
                </c:pt>
                <c:pt idx="18">
                  <c:v>0.93867469548280824</c:v>
                </c:pt>
                <c:pt idx="19">
                  <c:v>0.87929538616766123</c:v>
                </c:pt>
                <c:pt idx="20">
                  <c:v>0.84351961029931932</c:v>
                </c:pt>
                <c:pt idx="21">
                  <c:v>0.95713476261681185</c:v>
                </c:pt>
                <c:pt idx="22">
                  <c:v>1.1845589664317087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7B-412B-9F12-F0B510206461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komm!$B$8:$B$30</c:f>
              <c:strCache>
                <c:ptCount val="23"/>
                <c:pt idx="0">
                  <c:v> Eigersund </c:v>
                </c:pt>
                <c:pt idx="1">
                  <c:v> Stavanger </c:v>
                </c:pt>
                <c:pt idx="2">
                  <c:v> Haugesund </c:v>
                </c:pt>
                <c:pt idx="3">
                  <c:v> Sandnes </c:v>
                </c:pt>
                <c:pt idx="4">
                  <c:v> Sokndal </c:v>
                </c:pt>
                <c:pt idx="5">
                  <c:v> Lund </c:v>
                </c:pt>
                <c:pt idx="6">
                  <c:v> Bjerkreim </c:v>
                </c:pt>
                <c:pt idx="7">
                  <c:v> Hå </c:v>
                </c:pt>
                <c:pt idx="8">
                  <c:v> Klepp </c:v>
                </c:pt>
                <c:pt idx="9">
                  <c:v> Time </c:v>
                </c:pt>
                <c:pt idx="10">
                  <c:v> Gjesdal </c:v>
                </c:pt>
                <c:pt idx="11">
                  <c:v> Sola </c:v>
                </c:pt>
                <c:pt idx="12">
                  <c:v> Randaberg </c:v>
                </c:pt>
                <c:pt idx="13">
                  <c:v> Strand </c:v>
                </c:pt>
                <c:pt idx="14">
                  <c:v> Hjelmeland </c:v>
                </c:pt>
                <c:pt idx="15">
                  <c:v> Suldal </c:v>
                </c:pt>
                <c:pt idx="16">
                  <c:v> Sauda </c:v>
                </c:pt>
                <c:pt idx="17">
                  <c:v> Kvitsøy </c:v>
                </c:pt>
                <c:pt idx="18">
                  <c:v> Bokn </c:v>
                </c:pt>
                <c:pt idx="19">
                  <c:v> Tysvær </c:v>
                </c:pt>
                <c:pt idx="20">
                  <c:v> Karmøy </c:v>
                </c:pt>
                <c:pt idx="21">
                  <c:v> Utsira </c:v>
                </c:pt>
                <c:pt idx="22">
                  <c:v> Vindafjord </c:v>
                </c:pt>
              </c:strCache>
            </c:strRef>
          </c:cat>
          <c:val>
            <c:numRef>
              <c:f>komm!$O$8:$O$30</c:f>
              <c:numCache>
                <c:formatCode>0.0\ %</c:formatCode>
                <c:ptCount val="23"/>
                <c:pt idx="0">
                  <c:v>0.97904601197379904</c:v>
                </c:pt>
                <c:pt idx="1">
                  <c:v>1.0777893385098347</c:v>
                </c:pt>
                <c:pt idx="2">
                  <c:v>0.96744363872115846</c:v>
                </c:pt>
                <c:pt idx="3">
                  <c:v>0.98215153282120493</c:v>
                </c:pt>
                <c:pt idx="4">
                  <c:v>0.93955521380760243</c:v>
                </c:pt>
                <c:pt idx="5">
                  <c:v>0.94209539304453305</c:v>
                </c:pt>
                <c:pt idx="6">
                  <c:v>0.95993682478699494</c:v>
                </c:pt>
                <c:pt idx="7">
                  <c:v>0.94127903590850903</c:v>
                </c:pt>
                <c:pt idx="8">
                  <c:v>0.95073331830722974</c:v>
                </c:pt>
                <c:pt idx="9">
                  <c:v>0.98460710080280744</c:v>
                </c:pt>
                <c:pt idx="10">
                  <c:v>0.94259789228669999</c:v>
                </c:pt>
                <c:pt idx="11">
                  <c:v>1.0834002810703949</c:v>
                </c:pt>
                <c:pt idx="12">
                  <c:v>1.0117040325674695</c:v>
                </c:pt>
                <c:pt idx="13">
                  <c:v>0.94377611085654989</c:v>
                </c:pt>
                <c:pt idx="14">
                  <c:v>1.0809619461944391</c:v>
                </c:pt>
                <c:pt idx="15">
                  <c:v>1.1234093181109088</c:v>
                </c:pt>
                <c:pt idx="16">
                  <c:v>0.98281643459561874</c:v>
                </c:pt>
                <c:pt idx="17">
                  <c:v>0.94439345845061129</c:v>
                </c:pt>
                <c:pt idx="18">
                  <c:v>0.96131523058451906</c:v>
                </c:pt>
                <c:pt idx="19">
                  <c:v>0.94481012169977863</c:v>
                </c:pt>
                <c:pt idx="20">
                  <c:v>0.94302133290636181</c:v>
                </c:pt>
                <c:pt idx="21">
                  <c:v>0.96869925743812046</c:v>
                </c:pt>
                <c:pt idx="22">
                  <c:v>1.0596689389640792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7B-412B-9F12-F0B5102064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2.2000000000000002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 </a:t>
            </a:r>
          </a:p>
          <a:p>
            <a:pPr>
              <a:defRPr/>
            </a:pPr>
            <a:r>
              <a:rPr lang="nb-NO"/>
              <a:t>Prosent av landsgjennomsnittet. Nordland</a:t>
            </a:r>
            <a:r>
              <a:rPr lang="nb-NO" baseline="0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komm!$B$57:$B$97</c:f>
              <c:strCache>
                <c:ptCount val="41"/>
                <c:pt idx="0">
                  <c:v> Bodø </c:v>
                </c:pt>
                <c:pt idx="1">
                  <c:v> Narvik </c:v>
                </c:pt>
                <c:pt idx="2">
                  <c:v> Bindal </c:v>
                </c:pt>
                <c:pt idx="3">
                  <c:v> Sømna </c:v>
                </c:pt>
                <c:pt idx="4">
                  <c:v> Brønnøy </c:v>
                </c:pt>
                <c:pt idx="5">
                  <c:v> Vega </c:v>
                </c:pt>
                <c:pt idx="6">
                  <c:v> Vevelstad </c:v>
                </c:pt>
                <c:pt idx="7">
                  <c:v> Herøy </c:v>
                </c:pt>
                <c:pt idx="8">
                  <c:v> Alstahaug </c:v>
                </c:pt>
                <c:pt idx="9">
                  <c:v> Leirfjord </c:v>
                </c:pt>
                <c:pt idx="10">
                  <c:v> Vefsn </c:v>
                </c:pt>
                <c:pt idx="11">
                  <c:v> Grane </c:v>
                </c:pt>
                <c:pt idx="12">
                  <c:v> Hattfjelldal </c:v>
                </c:pt>
                <c:pt idx="13">
                  <c:v> Dønna </c:v>
                </c:pt>
                <c:pt idx="14">
                  <c:v> Nesna </c:v>
                </c:pt>
                <c:pt idx="15">
                  <c:v> Hemnes </c:v>
                </c:pt>
                <c:pt idx="16">
                  <c:v> Rana </c:v>
                </c:pt>
                <c:pt idx="17">
                  <c:v> Lurøy </c:v>
                </c:pt>
                <c:pt idx="18">
                  <c:v> Træna </c:v>
                </c:pt>
                <c:pt idx="19">
                  <c:v> Rødøy </c:v>
                </c:pt>
                <c:pt idx="20">
                  <c:v> Meløy </c:v>
                </c:pt>
                <c:pt idx="21">
                  <c:v> Gildeskål </c:v>
                </c:pt>
                <c:pt idx="22">
                  <c:v> Beiarn </c:v>
                </c:pt>
                <c:pt idx="23">
                  <c:v> Saltdal </c:v>
                </c:pt>
                <c:pt idx="24">
                  <c:v> Fauske </c:v>
                </c:pt>
                <c:pt idx="25">
                  <c:v> Sørfold </c:v>
                </c:pt>
                <c:pt idx="26">
                  <c:v> Steigen </c:v>
                </c:pt>
                <c:pt idx="27">
                  <c:v> Lødingen </c:v>
                </c:pt>
                <c:pt idx="28">
                  <c:v> Evenes </c:v>
                </c:pt>
                <c:pt idx="29">
                  <c:v> Røst </c:v>
                </c:pt>
                <c:pt idx="30">
                  <c:v> Værøy </c:v>
                </c:pt>
                <c:pt idx="31">
                  <c:v> Flakstad </c:v>
                </c:pt>
                <c:pt idx="32">
                  <c:v> Vestvågøy </c:v>
                </c:pt>
                <c:pt idx="33">
                  <c:v> Vågan </c:v>
                </c:pt>
                <c:pt idx="34">
                  <c:v> Hadsel </c:v>
                </c:pt>
                <c:pt idx="35">
                  <c:v> Bø </c:v>
                </c:pt>
                <c:pt idx="36">
                  <c:v> Øksnes </c:v>
                </c:pt>
                <c:pt idx="37">
                  <c:v> Sortland </c:v>
                </c:pt>
                <c:pt idx="38">
                  <c:v> Andøy </c:v>
                </c:pt>
                <c:pt idx="39">
                  <c:v> Moskenes </c:v>
                </c:pt>
                <c:pt idx="40">
                  <c:v> Hamarøy </c:v>
                </c:pt>
              </c:strCache>
            </c:strRef>
          </c:cat>
          <c:val>
            <c:numRef>
              <c:f>komm!$E$57:$E$97</c:f>
              <c:numCache>
                <c:formatCode>0%</c:formatCode>
                <c:ptCount val="41"/>
                <c:pt idx="0">
                  <c:v>0.95459856987790315</c:v>
                </c:pt>
                <c:pt idx="1">
                  <c:v>0.84565851289087857</c:v>
                </c:pt>
                <c:pt idx="2">
                  <c:v>0.95690573110010291</c:v>
                </c:pt>
                <c:pt idx="3">
                  <c:v>0.79041304713887073</c:v>
                </c:pt>
                <c:pt idx="4">
                  <c:v>0.98302035992999781</c:v>
                </c:pt>
                <c:pt idx="5">
                  <c:v>0.92024091939050112</c:v>
                </c:pt>
                <c:pt idx="6">
                  <c:v>0.87769886778059014</c:v>
                </c:pt>
                <c:pt idx="7">
                  <c:v>0.90026950323529775</c:v>
                </c:pt>
                <c:pt idx="8">
                  <c:v>0.78338756504102147</c:v>
                </c:pt>
                <c:pt idx="9">
                  <c:v>0.63966467220225653</c:v>
                </c:pt>
                <c:pt idx="10">
                  <c:v>0.79328935746714069</c:v>
                </c:pt>
                <c:pt idx="11">
                  <c:v>0.73229262747512747</c:v>
                </c:pt>
                <c:pt idx="12">
                  <c:v>0.68841677226270415</c:v>
                </c:pt>
                <c:pt idx="13">
                  <c:v>0.96249468653273607</c:v>
                </c:pt>
                <c:pt idx="14">
                  <c:v>0.69247559101958778</c:v>
                </c:pt>
                <c:pt idx="15">
                  <c:v>0.97330086413466399</c:v>
                </c:pt>
                <c:pt idx="16">
                  <c:v>0.82892950497925622</c:v>
                </c:pt>
                <c:pt idx="17">
                  <c:v>1.320867420921541</c:v>
                </c:pt>
                <c:pt idx="18">
                  <c:v>0.8980296839858799</c:v>
                </c:pt>
                <c:pt idx="19">
                  <c:v>0.75297416377280724</c:v>
                </c:pt>
                <c:pt idx="20">
                  <c:v>0.86690060496617904</c:v>
                </c:pt>
                <c:pt idx="21">
                  <c:v>0.85361505012012684</c:v>
                </c:pt>
                <c:pt idx="22">
                  <c:v>0.8184868628977493</c:v>
                </c:pt>
                <c:pt idx="23">
                  <c:v>0.76736862029796871</c:v>
                </c:pt>
                <c:pt idx="24">
                  <c:v>0.83561500590675508</c:v>
                </c:pt>
                <c:pt idx="25">
                  <c:v>1.0159535079301256</c:v>
                </c:pt>
                <c:pt idx="26">
                  <c:v>0.82962928050743834</c:v>
                </c:pt>
                <c:pt idx="27">
                  <c:v>0.83633230142086501</c:v>
                </c:pt>
                <c:pt idx="28">
                  <c:v>0.70703352107665851</c:v>
                </c:pt>
                <c:pt idx="29">
                  <c:v>1.0230908018150937</c:v>
                </c:pt>
                <c:pt idx="30">
                  <c:v>0.96600231107774392</c:v>
                </c:pt>
                <c:pt idx="31">
                  <c:v>0.89379858683358016</c:v>
                </c:pt>
                <c:pt idx="32">
                  <c:v>0.81435142240773561</c:v>
                </c:pt>
                <c:pt idx="33">
                  <c:v>0.93500027153848586</c:v>
                </c:pt>
                <c:pt idx="34">
                  <c:v>1.0460519722857335</c:v>
                </c:pt>
                <c:pt idx="35">
                  <c:v>1.3698874245261043</c:v>
                </c:pt>
                <c:pt idx="36">
                  <c:v>0.88156859579162106</c:v>
                </c:pt>
                <c:pt idx="37">
                  <c:v>0.89063813123368818</c:v>
                </c:pt>
                <c:pt idx="38">
                  <c:v>0.8479506126670675</c:v>
                </c:pt>
                <c:pt idx="39">
                  <c:v>1.0419300175177186</c:v>
                </c:pt>
                <c:pt idx="40">
                  <c:v>0.78703480187186481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07-4AF0-9634-98E33D2DA2C5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komm!$B$57:$B$97</c:f>
              <c:strCache>
                <c:ptCount val="41"/>
                <c:pt idx="0">
                  <c:v> Bodø </c:v>
                </c:pt>
                <c:pt idx="1">
                  <c:v> Narvik </c:v>
                </c:pt>
                <c:pt idx="2">
                  <c:v> Bindal </c:v>
                </c:pt>
                <c:pt idx="3">
                  <c:v> Sømna </c:v>
                </c:pt>
                <c:pt idx="4">
                  <c:v> Brønnøy </c:v>
                </c:pt>
                <c:pt idx="5">
                  <c:v> Vega </c:v>
                </c:pt>
                <c:pt idx="6">
                  <c:v> Vevelstad </c:v>
                </c:pt>
                <c:pt idx="7">
                  <c:v> Herøy </c:v>
                </c:pt>
                <c:pt idx="8">
                  <c:v> Alstahaug </c:v>
                </c:pt>
                <c:pt idx="9">
                  <c:v> Leirfjord </c:v>
                </c:pt>
                <c:pt idx="10">
                  <c:v> Vefsn </c:v>
                </c:pt>
                <c:pt idx="11">
                  <c:v> Grane </c:v>
                </c:pt>
                <c:pt idx="12">
                  <c:v> Hattfjelldal </c:v>
                </c:pt>
                <c:pt idx="13">
                  <c:v> Dønna </c:v>
                </c:pt>
                <c:pt idx="14">
                  <c:v> Nesna </c:v>
                </c:pt>
                <c:pt idx="15">
                  <c:v> Hemnes </c:v>
                </c:pt>
                <c:pt idx="16">
                  <c:v> Rana </c:v>
                </c:pt>
                <c:pt idx="17">
                  <c:v> Lurøy </c:v>
                </c:pt>
                <c:pt idx="18">
                  <c:v> Træna </c:v>
                </c:pt>
                <c:pt idx="19">
                  <c:v> Rødøy </c:v>
                </c:pt>
                <c:pt idx="20">
                  <c:v> Meløy </c:v>
                </c:pt>
                <c:pt idx="21">
                  <c:v> Gildeskål </c:v>
                </c:pt>
                <c:pt idx="22">
                  <c:v> Beiarn </c:v>
                </c:pt>
                <c:pt idx="23">
                  <c:v> Saltdal </c:v>
                </c:pt>
                <c:pt idx="24">
                  <c:v> Fauske </c:v>
                </c:pt>
                <c:pt idx="25">
                  <c:v> Sørfold </c:v>
                </c:pt>
                <c:pt idx="26">
                  <c:v> Steigen </c:v>
                </c:pt>
                <c:pt idx="27">
                  <c:v> Lødingen </c:v>
                </c:pt>
                <c:pt idx="28">
                  <c:v> Evenes </c:v>
                </c:pt>
                <c:pt idx="29">
                  <c:v> Røst </c:v>
                </c:pt>
                <c:pt idx="30">
                  <c:v> Værøy </c:v>
                </c:pt>
                <c:pt idx="31">
                  <c:v> Flakstad </c:v>
                </c:pt>
                <c:pt idx="32">
                  <c:v> Vestvågøy </c:v>
                </c:pt>
                <c:pt idx="33">
                  <c:v> Vågan </c:v>
                </c:pt>
                <c:pt idx="34">
                  <c:v> Hadsel </c:v>
                </c:pt>
                <c:pt idx="35">
                  <c:v> Bø </c:v>
                </c:pt>
                <c:pt idx="36">
                  <c:v> Øksnes </c:v>
                </c:pt>
                <c:pt idx="37">
                  <c:v> Sortland </c:v>
                </c:pt>
                <c:pt idx="38">
                  <c:v> Andøy </c:v>
                </c:pt>
                <c:pt idx="39">
                  <c:v> Moskenes </c:v>
                </c:pt>
                <c:pt idx="40">
                  <c:v> Hamarøy </c:v>
                </c:pt>
              </c:strCache>
            </c:strRef>
          </c:cat>
          <c:val>
            <c:numRef>
              <c:f>komm!$O$57:$O$97</c:f>
              <c:numCache>
                <c:formatCode>0.0\ %</c:formatCode>
                <c:ptCount val="41"/>
                <c:pt idx="0">
                  <c:v>0.967684780342557</c:v>
                </c:pt>
                <c:pt idx="1">
                  <c:v>0.94312827803593957</c:v>
                </c:pt>
                <c:pt idx="2">
                  <c:v>0.96860764483143691</c:v>
                </c:pt>
                <c:pt idx="3">
                  <c:v>0.94036600474833931</c:v>
                </c:pt>
                <c:pt idx="4">
                  <c:v>0.97905349636339478</c:v>
                </c:pt>
                <c:pt idx="5">
                  <c:v>0.95394172014759626</c:v>
                </c:pt>
                <c:pt idx="6">
                  <c:v>0.94473029578042533</c:v>
                </c:pt>
                <c:pt idx="7">
                  <c:v>0.94595315368551502</c:v>
                </c:pt>
                <c:pt idx="8">
                  <c:v>0.94001473064344676</c:v>
                </c:pt>
                <c:pt idx="9">
                  <c:v>0.93282858600150853</c:v>
                </c:pt>
                <c:pt idx="10">
                  <c:v>0.94050982026475283</c:v>
                </c:pt>
                <c:pt idx="11">
                  <c:v>0.93745998376515205</c:v>
                </c:pt>
                <c:pt idx="12">
                  <c:v>0.9352661910045309</c:v>
                </c:pt>
                <c:pt idx="13">
                  <c:v>0.97084322700449011</c:v>
                </c:pt>
                <c:pt idx="14">
                  <c:v>0.93546913194237502</c:v>
                </c:pt>
                <c:pt idx="15">
                  <c:v>0.97516569804526143</c:v>
                </c:pt>
                <c:pt idx="16">
                  <c:v>0.94229182764035857</c:v>
                </c:pt>
                <c:pt idx="17">
                  <c:v>1.1141923207600122</c:v>
                </c:pt>
                <c:pt idx="18">
                  <c:v>0.9457468365906897</c:v>
                </c:pt>
                <c:pt idx="19">
                  <c:v>0.93849406058003604</c:v>
                </c:pt>
                <c:pt idx="20">
                  <c:v>0.94419038263970467</c:v>
                </c:pt>
                <c:pt idx="21">
                  <c:v>0.94352610489740218</c:v>
                </c:pt>
                <c:pt idx="22">
                  <c:v>0.94176969553628331</c:v>
                </c:pt>
                <c:pt idx="23">
                  <c:v>0.93921378340629424</c:v>
                </c:pt>
                <c:pt idx="24">
                  <c:v>0.94262610268673352</c:v>
                </c:pt>
                <c:pt idx="25">
                  <c:v>0.99222675556344608</c:v>
                </c:pt>
                <c:pt idx="26">
                  <c:v>0.94232681641676774</c:v>
                </c:pt>
                <c:pt idx="27">
                  <c:v>0.94266196746243902</c:v>
                </c:pt>
                <c:pt idx="28">
                  <c:v>0.93619702844522867</c:v>
                </c:pt>
                <c:pt idx="29">
                  <c:v>0.99508167311743334</c:v>
                </c:pt>
                <c:pt idx="30">
                  <c:v>0.97224627682249321</c:v>
                </c:pt>
                <c:pt idx="31">
                  <c:v>0.94553528173307477</c:v>
                </c:pt>
                <c:pt idx="32">
                  <c:v>0.94156292351178261</c:v>
                </c:pt>
                <c:pt idx="33">
                  <c:v>0.95984546100679013</c:v>
                </c:pt>
                <c:pt idx="34">
                  <c:v>1.0042661413056893</c:v>
                </c:pt>
                <c:pt idx="35">
                  <c:v>1.1338003222018374</c:v>
                </c:pt>
                <c:pt idx="36">
                  <c:v>0.94492378218097672</c:v>
                </c:pt>
                <c:pt idx="37">
                  <c:v>0.94537725895308022</c:v>
                </c:pt>
                <c:pt idx="38">
                  <c:v>0.94324288302474912</c:v>
                </c:pt>
                <c:pt idx="39">
                  <c:v>1.0026173593984833</c:v>
                </c:pt>
                <c:pt idx="40">
                  <c:v>0.94019709248498906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07-4AF0-9634-98E33D2DA2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1.8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 sz="1200" b="0" i="0" baseline="0">
                <a:effectLst/>
              </a:rPr>
              <a:t>Skatt og skatteutjevning. Prosent av landsgjennomsnittet. Viken </a:t>
            </a:r>
            <a:endParaRPr lang="nb-NO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pr. innb.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komm!$B$98:$B$148</c:f>
              <c:strCache>
                <c:ptCount val="51"/>
                <c:pt idx="0">
                  <c:v> Halden </c:v>
                </c:pt>
                <c:pt idx="1">
                  <c:v> Moss </c:v>
                </c:pt>
                <c:pt idx="2">
                  <c:v> Sarpsborg </c:v>
                </c:pt>
                <c:pt idx="3">
                  <c:v> Fredrikstad </c:v>
                </c:pt>
                <c:pt idx="4">
                  <c:v> Drammen </c:v>
                </c:pt>
                <c:pt idx="5">
                  <c:v> Kongsberg </c:v>
                </c:pt>
                <c:pt idx="6">
                  <c:v> Ringerike </c:v>
                </c:pt>
                <c:pt idx="7">
                  <c:v> Hvaler </c:v>
                </c:pt>
                <c:pt idx="8">
                  <c:v> Aremark </c:v>
                </c:pt>
                <c:pt idx="9">
                  <c:v> Marker </c:v>
                </c:pt>
                <c:pt idx="10">
                  <c:v> Indre Østfold </c:v>
                </c:pt>
                <c:pt idx="11">
                  <c:v> Skiptvet </c:v>
                </c:pt>
                <c:pt idx="12">
                  <c:v> Rakkestad </c:v>
                </c:pt>
                <c:pt idx="13">
                  <c:v> Råde </c:v>
                </c:pt>
                <c:pt idx="14">
                  <c:v> Våler </c:v>
                </c:pt>
                <c:pt idx="15">
                  <c:v> Vestby </c:v>
                </c:pt>
                <c:pt idx="16">
                  <c:v> Nordre Follo </c:v>
                </c:pt>
                <c:pt idx="17">
                  <c:v> Ås </c:v>
                </c:pt>
                <c:pt idx="18">
                  <c:v> Frogn </c:v>
                </c:pt>
                <c:pt idx="19">
                  <c:v> Nesodden </c:v>
                </c:pt>
                <c:pt idx="20">
                  <c:v> Bærum </c:v>
                </c:pt>
                <c:pt idx="21">
                  <c:v> Asker </c:v>
                </c:pt>
                <c:pt idx="22">
                  <c:v> Aurskog-Høland </c:v>
                </c:pt>
                <c:pt idx="23">
                  <c:v> Rælingen </c:v>
                </c:pt>
                <c:pt idx="24">
                  <c:v> Enebakk </c:v>
                </c:pt>
                <c:pt idx="25">
                  <c:v> Lørenskog </c:v>
                </c:pt>
                <c:pt idx="26">
                  <c:v> Lillestrøm </c:v>
                </c:pt>
                <c:pt idx="27">
                  <c:v> Nittedal </c:v>
                </c:pt>
                <c:pt idx="28">
                  <c:v> Gjerdrum </c:v>
                </c:pt>
                <c:pt idx="29">
                  <c:v> Ullensaker </c:v>
                </c:pt>
                <c:pt idx="30">
                  <c:v> Nes </c:v>
                </c:pt>
                <c:pt idx="31">
                  <c:v> Eidsvoll </c:v>
                </c:pt>
                <c:pt idx="32">
                  <c:v> Nannestad </c:v>
                </c:pt>
                <c:pt idx="33">
                  <c:v> Hurdal </c:v>
                </c:pt>
                <c:pt idx="34">
                  <c:v> Hole </c:v>
                </c:pt>
                <c:pt idx="35">
                  <c:v> Flå </c:v>
                </c:pt>
                <c:pt idx="36">
                  <c:v> Nesbyen </c:v>
                </c:pt>
                <c:pt idx="37">
                  <c:v> Gol </c:v>
                </c:pt>
                <c:pt idx="38">
                  <c:v> Hemsedal </c:v>
                </c:pt>
                <c:pt idx="39">
                  <c:v> Ål </c:v>
                </c:pt>
                <c:pt idx="40">
                  <c:v> Hol </c:v>
                </c:pt>
                <c:pt idx="41">
                  <c:v> Sigdal </c:v>
                </c:pt>
                <c:pt idx="42">
                  <c:v> Krødsherad </c:v>
                </c:pt>
                <c:pt idx="43">
                  <c:v> Modum </c:v>
                </c:pt>
                <c:pt idx="44">
                  <c:v> Øvre Eiker </c:v>
                </c:pt>
                <c:pt idx="45">
                  <c:v> Lier </c:v>
                </c:pt>
                <c:pt idx="46">
                  <c:v> Flesberg </c:v>
                </c:pt>
                <c:pt idx="47">
                  <c:v> Rollag </c:v>
                </c:pt>
                <c:pt idx="48">
                  <c:v> Nore og Uvdal </c:v>
                </c:pt>
                <c:pt idx="49">
                  <c:v> Jevnaker </c:v>
                </c:pt>
                <c:pt idx="50">
                  <c:v> Lunner </c:v>
                </c:pt>
              </c:strCache>
            </c:strRef>
          </c:cat>
          <c:val>
            <c:numRef>
              <c:f>komm!$E$98:$E$148</c:f>
              <c:numCache>
                <c:formatCode>0%</c:formatCode>
                <c:ptCount val="51"/>
                <c:pt idx="0">
                  <c:v>0.7422309447395159</c:v>
                </c:pt>
                <c:pt idx="1">
                  <c:v>0.91300157224465983</c:v>
                </c:pt>
                <c:pt idx="2">
                  <c:v>0.77778247535056289</c:v>
                </c:pt>
                <c:pt idx="3">
                  <c:v>0.83311315630376581</c:v>
                </c:pt>
                <c:pt idx="4">
                  <c:v>0.91266967124644638</c:v>
                </c:pt>
                <c:pt idx="5">
                  <c:v>0.98700405404921032</c:v>
                </c:pt>
                <c:pt idx="6">
                  <c:v>0.87933160009472844</c:v>
                </c:pt>
                <c:pt idx="7">
                  <c:v>1.0714130964546638</c:v>
                </c:pt>
                <c:pt idx="8">
                  <c:v>0.76497655925691133</c:v>
                </c:pt>
                <c:pt idx="9">
                  <c:v>0.78497139889507972</c:v>
                </c:pt>
                <c:pt idx="10">
                  <c:v>0.82107035277080476</c:v>
                </c:pt>
                <c:pt idx="11">
                  <c:v>0.775314880167151</c:v>
                </c:pt>
                <c:pt idx="12">
                  <c:v>0.76797275324169978</c:v>
                </c:pt>
                <c:pt idx="13">
                  <c:v>0.83769452107141595</c:v>
                </c:pt>
                <c:pt idx="14">
                  <c:v>0.79165096123857759</c:v>
                </c:pt>
                <c:pt idx="15">
                  <c:v>0.93596901330384041</c:v>
                </c:pt>
                <c:pt idx="16">
                  <c:v>1.0995229661467905</c:v>
                </c:pt>
                <c:pt idx="17">
                  <c:v>0.90413561665387943</c:v>
                </c:pt>
                <c:pt idx="18">
                  <c:v>1.2079504579937719</c:v>
                </c:pt>
                <c:pt idx="19">
                  <c:v>1.0456415169147368</c:v>
                </c:pt>
                <c:pt idx="20">
                  <c:v>1.7277033093431997</c:v>
                </c:pt>
                <c:pt idx="21">
                  <c:v>1.3500636472038128</c:v>
                </c:pt>
                <c:pt idx="22">
                  <c:v>0.76624613566252608</c:v>
                </c:pt>
                <c:pt idx="23">
                  <c:v>0.96829501545236663</c:v>
                </c:pt>
                <c:pt idx="24">
                  <c:v>0.80150241245595699</c:v>
                </c:pt>
                <c:pt idx="25">
                  <c:v>0.99259851018866796</c:v>
                </c:pt>
                <c:pt idx="26">
                  <c:v>0.96381445627213402</c:v>
                </c:pt>
                <c:pt idx="27">
                  <c:v>1.0164723221653276</c:v>
                </c:pt>
                <c:pt idx="28">
                  <c:v>1.0416239684281525</c:v>
                </c:pt>
                <c:pt idx="29">
                  <c:v>0.88199274617740675</c:v>
                </c:pt>
                <c:pt idx="30">
                  <c:v>0.79882942939582857</c:v>
                </c:pt>
                <c:pt idx="31">
                  <c:v>0.77162794677712665</c:v>
                </c:pt>
                <c:pt idx="32">
                  <c:v>0.79678021015390021</c:v>
                </c:pt>
                <c:pt idx="33">
                  <c:v>0.68994835046167791</c:v>
                </c:pt>
                <c:pt idx="34">
                  <c:v>1.0787069011411812</c:v>
                </c:pt>
                <c:pt idx="35">
                  <c:v>1.0253137604284537</c:v>
                </c:pt>
                <c:pt idx="36">
                  <c:v>1.0192227771554845</c:v>
                </c:pt>
                <c:pt idx="37">
                  <c:v>0.99570328983098766</c:v>
                </c:pt>
                <c:pt idx="38">
                  <c:v>1.2060892927900633</c:v>
                </c:pt>
                <c:pt idx="39">
                  <c:v>0.97193457961786145</c:v>
                </c:pt>
                <c:pt idx="40">
                  <c:v>1.4895040280830625</c:v>
                </c:pt>
                <c:pt idx="41">
                  <c:v>0.98041892237574024</c:v>
                </c:pt>
                <c:pt idx="42">
                  <c:v>1.3398897266650751</c:v>
                </c:pt>
                <c:pt idx="43">
                  <c:v>0.82710832413984392</c:v>
                </c:pt>
                <c:pt idx="44">
                  <c:v>0.93862321913420632</c:v>
                </c:pt>
                <c:pt idx="45">
                  <c:v>1.0894252503255366</c:v>
                </c:pt>
                <c:pt idx="46">
                  <c:v>0.93606412898305746</c:v>
                </c:pt>
                <c:pt idx="47">
                  <c:v>0.91402232040763676</c:v>
                </c:pt>
                <c:pt idx="48">
                  <c:v>1.2296524632061188</c:v>
                </c:pt>
                <c:pt idx="49">
                  <c:v>0.82150923714215351</c:v>
                </c:pt>
                <c:pt idx="50">
                  <c:v>0.82668559476118431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AD-43A5-A41C-82AC81A14BD8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komm!$B$98:$B$148</c:f>
              <c:strCache>
                <c:ptCount val="51"/>
                <c:pt idx="0">
                  <c:v> Halden </c:v>
                </c:pt>
                <c:pt idx="1">
                  <c:v> Moss </c:v>
                </c:pt>
                <c:pt idx="2">
                  <c:v> Sarpsborg </c:v>
                </c:pt>
                <c:pt idx="3">
                  <c:v> Fredrikstad </c:v>
                </c:pt>
                <c:pt idx="4">
                  <c:v> Drammen </c:v>
                </c:pt>
                <c:pt idx="5">
                  <c:v> Kongsberg </c:v>
                </c:pt>
                <c:pt idx="6">
                  <c:v> Ringerike </c:v>
                </c:pt>
                <c:pt idx="7">
                  <c:v> Hvaler </c:v>
                </c:pt>
                <c:pt idx="8">
                  <c:v> Aremark </c:v>
                </c:pt>
                <c:pt idx="9">
                  <c:v> Marker </c:v>
                </c:pt>
                <c:pt idx="10">
                  <c:v> Indre Østfold </c:v>
                </c:pt>
                <c:pt idx="11">
                  <c:v> Skiptvet </c:v>
                </c:pt>
                <c:pt idx="12">
                  <c:v> Rakkestad </c:v>
                </c:pt>
                <c:pt idx="13">
                  <c:v> Råde </c:v>
                </c:pt>
                <c:pt idx="14">
                  <c:v> Våler </c:v>
                </c:pt>
                <c:pt idx="15">
                  <c:v> Vestby </c:v>
                </c:pt>
                <c:pt idx="16">
                  <c:v> Nordre Follo </c:v>
                </c:pt>
                <c:pt idx="17">
                  <c:v> Ås </c:v>
                </c:pt>
                <c:pt idx="18">
                  <c:v> Frogn </c:v>
                </c:pt>
                <c:pt idx="19">
                  <c:v> Nesodden </c:v>
                </c:pt>
                <c:pt idx="20">
                  <c:v> Bærum </c:v>
                </c:pt>
                <c:pt idx="21">
                  <c:v> Asker </c:v>
                </c:pt>
                <c:pt idx="22">
                  <c:v> Aurskog-Høland </c:v>
                </c:pt>
                <c:pt idx="23">
                  <c:v> Rælingen </c:v>
                </c:pt>
                <c:pt idx="24">
                  <c:v> Enebakk </c:v>
                </c:pt>
                <c:pt idx="25">
                  <c:v> Lørenskog </c:v>
                </c:pt>
                <c:pt idx="26">
                  <c:v> Lillestrøm </c:v>
                </c:pt>
                <c:pt idx="27">
                  <c:v> Nittedal </c:v>
                </c:pt>
                <c:pt idx="28">
                  <c:v> Gjerdrum </c:v>
                </c:pt>
                <c:pt idx="29">
                  <c:v> Ullensaker </c:v>
                </c:pt>
                <c:pt idx="30">
                  <c:v> Nes </c:v>
                </c:pt>
                <c:pt idx="31">
                  <c:v> Eidsvoll </c:v>
                </c:pt>
                <c:pt idx="32">
                  <c:v> Nannestad </c:v>
                </c:pt>
                <c:pt idx="33">
                  <c:v> Hurdal </c:v>
                </c:pt>
                <c:pt idx="34">
                  <c:v> Hole </c:v>
                </c:pt>
                <c:pt idx="35">
                  <c:v> Flå </c:v>
                </c:pt>
                <c:pt idx="36">
                  <c:v> Nesbyen </c:v>
                </c:pt>
                <c:pt idx="37">
                  <c:v> Gol </c:v>
                </c:pt>
                <c:pt idx="38">
                  <c:v> Hemsedal </c:v>
                </c:pt>
                <c:pt idx="39">
                  <c:v> Ål </c:v>
                </c:pt>
                <c:pt idx="40">
                  <c:v> Hol </c:v>
                </c:pt>
                <c:pt idx="41">
                  <c:v> Sigdal </c:v>
                </c:pt>
                <c:pt idx="42">
                  <c:v> Krødsherad </c:v>
                </c:pt>
                <c:pt idx="43">
                  <c:v> Modum </c:v>
                </c:pt>
                <c:pt idx="44">
                  <c:v> Øvre Eiker </c:v>
                </c:pt>
                <c:pt idx="45">
                  <c:v> Lier </c:v>
                </c:pt>
                <c:pt idx="46">
                  <c:v> Flesberg </c:v>
                </c:pt>
                <c:pt idx="47">
                  <c:v> Rollag </c:v>
                </c:pt>
                <c:pt idx="48">
                  <c:v> Nore og Uvdal </c:v>
                </c:pt>
                <c:pt idx="49">
                  <c:v> Jevnaker </c:v>
                </c:pt>
                <c:pt idx="50">
                  <c:v> Lunner </c:v>
                </c:pt>
              </c:strCache>
            </c:strRef>
          </c:cat>
          <c:val>
            <c:numRef>
              <c:f>komm!$O$98:$O$148</c:f>
              <c:numCache>
                <c:formatCode>0.0\ %</c:formatCode>
                <c:ptCount val="51"/>
                <c:pt idx="0">
                  <c:v>0.93795689962837137</c:v>
                </c:pt>
                <c:pt idx="1">
                  <c:v>0.95104598128925966</c:v>
                </c:pt>
                <c:pt idx="2">
                  <c:v>0.93973447615892391</c:v>
                </c:pt>
                <c:pt idx="3">
                  <c:v>0.94250101020658406</c:v>
                </c:pt>
                <c:pt idx="4">
                  <c:v>0.95091322088997443</c:v>
                </c:pt>
                <c:pt idx="5">
                  <c:v>0.98064697401107992</c:v>
                </c:pt>
                <c:pt idx="6">
                  <c:v>0.94481193239613215</c:v>
                </c:pt>
                <c:pt idx="7">
                  <c:v>1.014410590973261</c:v>
                </c:pt>
                <c:pt idx="8">
                  <c:v>0.93909418035424141</c:v>
                </c:pt>
                <c:pt idx="9">
                  <c:v>0.94009392233614963</c:v>
                </c:pt>
                <c:pt idx="10">
                  <c:v>0.941898870029936</c:v>
                </c:pt>
                <c:pt idx="11">
                  <c:v>0.93961109639975315</c:v>
                </c:pt>
                <c:pt idx="12">
                  <c:v>0.9392439900534808</c:v>
                </c:pt>
                <c:pt idx="13">
                  <c:v>0.94273007844496659</c:v>
                </c:pt>
                <c:pt idx="14">
                  <c:v>0.94042790045332458</c:v>
                </c:pt>
                <c:pt idx="15">
                  <c:v>0.96023295771293182</c:v>
                </c:pt>
                <c:pt idx="16">
                  <c:v>1.0256545388501119</c:v>
                </c:pt>
                <c:pt idx="17">
                  <c:v>0.94749959905294756</c:v>
                </c:pt>
                <c:pt idx="18">
                  <c:v>1.0690255355889045</c:v>
                </c:pt>
                <c:pt idx="19">
                  <c:v>1.0041019591572904</c:v>
                </c:pt>
                <c:pt idx="20">
                  <c:v>1.2769266761286753</c:v>
                </c:pt>
                <c:pt idx="21">
                  <c:v>1.1258708112729208</c:v>
                </c:pt>
                <c:pt idx="22">
                  <c:v>0.93915765917452199</c:v>
                </c:pt>
                <c:pt idx="23">
                  <c:v>0.97316335857234249</c:v>
                </c:pt>
                <c:pt idx="24">
                  <c:v>0.94092047301419357</c:v>
                </c:pt>
                <c:pt idx="25">
                  <c:v>0.98288475646686291</c:v>
                </c:pt>
                <c:pt idx="26">
                  <c:v>0.9713711349002494</c:v>
                </c:pt>
                <c:pt idx="27">
                  <c:v>0.99243428125752675</c:v>
                </c:pt>
                <c:pt idx="28">
                  <c:v>1.0024949397626568</c:v>
                </c:pt>
                <c:pt idx="29">
                  <c:v>0.94494498970026619</c:v>
                </c:pt>
                <c:pt idx="30">
                  <c:v>0.94078682386118728</c:v>
                </c:pt>
                <c:pt idx="31">
                  <c:v>0.93942674973025209</c:v>
                </c:pt>
                <c:pt idx="32">
                  <c:v>0.94068436289909063</c:v>
                </c:pt>
                <c:pt idx="33">
                  <c:v>0.93534276991447973</c:v>
                </c:pt>
                <c:pt idx="34">
                  <c:v>1.0173281128478682</c:v>
                </c:pt>
                <c:pt idx="35">
                  <c:v>0.99597085656277728</c:v>
                </c:pt>
                <c:pt idx="36">
                  <c:v>0.99353446325358941</c:v>
                </c:pt>
                <c:pt idx="37">
                  <c:v>0.98412666832379092</c:v>
                </c:pt>
                <c:pt idx="38">
                  <c:v>1.068281069507421</c:v>
                </c:pt>
                <c:pt idx="39">
                  <c:v>0.97461918423854033</c:v>
                </c:pt>
                <c:pt idx="40">
                  <c:v>1.1816469636246203</c:v>
                </c:pt>
                <c:pt idx="41">
                  <c:v>0.97801292134169193</c:v>
                </c:pt>
                <c:pt idx="42">
                  <c:v>1.1218012430574256</c:v>
                </c:pt>
                <c:pt idx="43">
                  <c:v>0.94220076859838797</c:v>
                </c:pt>
                <c:pt idx="44">
                  <c:v>0.96129464004507825</c:v>
                </c:pt>
                <c:pt idx="45">
                  <c:v>1.0216154525216103</c:v>
                </c:pt>
                <c:pt idx="46">
                  <c:v>0.96027100398461873</c:v>
                </c:pt>
                <c:pt idx="47">
                  <c:v>0.95145428055445047</c:v>
                </c:pt>
                <c:pt idx="48">
                  <c:v>1.0777063376738434</c:v>
                </c:pt>
                <c:pt idx="49">
                  <c:v>0.94192081424850349</c:v>
                </c:pt>
                <c:pt idx="50">
                  <c:v>0.9421796321294551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AD-43A5-A41C-82AC81A14B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046144"/>
        <c:axId val="518044504"/>
      </c:lineChart>
      <c:catAx>
        <c:axId val="51804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18044504"/>
        <c:crosses val="autoZero"/>
        <c:auto val="1"/>
        <c:lblAlgn val="ctr"/>
        <c:lblOffset val="100"/>
        <c:noMultiLvlLbl val="0"/>
      </c:catAx>
      <c:valAx>
        <c:axId val="518044504"/>
        <c:scaling>
          <c:orientation val="minMax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18046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 Prosent av landsgjennomsnittet.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/>
              <a:t>Vestfold og Telemark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komm!$B$195:$B$217</c:f>
              <c:strCache>
                <c:ptCount val="23"/>
                <c:pt idx="0">
                  <c:v> Horten </c:v>
                </c:pt>
                <c:pt idx="1">
                  <c:v> Holmestrand </c:v>
                </c:pt>
                <c:pt idx="2">
                  <c:v> Tønsberg </c:v>
                </c:pt>
                <c:pt idx="3">
                  <c:v> Sandefjord </c:v>
                </c:pt>
                <c:pt idx="4">
                  <c:v> Larvik </c:v>
                </c:pt>
                <c:pt idx="5">
                  <c:v> Porsgrunn </c:v>
                </c:pt>
                <c:pt idx="6">
                  <c:v> Skien </c:v>
                </c:pt>
                <c:pt idx="7">
                  <c:v> Notodden </c:v>
                </c:pt>
                <c:pt idx="8">
                  <c:v> Færder </c:v>
                </c:pt>
                <c:pt idx="9">
                  <c:v> Siljan </c:v>
                </c:pt>
                <c:pt idx="10">
                  <c:v> Bamble </c:v>
                </c:pt>
                <c:pt idx="11">
                  <c:v> Kragerø </c:v>
                </c:pt>
                <c:pt idx="12">
                  <c:v> Drangedal </c:v>
                </c:pt>
                <c:pt idx="13">
                  <c:v> Nome </c:v>
                </c:pt>
                <c:pt idx="14">
                  <c:v> Midt-Telemark </c:v>
                </c:pt>
                <c:pt idx="15">
                  <c:v> Tinn </c:v>
                </c:pt>
                <c:pt idx="16">
                  <c:v> Hjartdal </c:v>
                </c:pt>
                <c:pt idx="17">
                  <c:v> Seljord </c:v>
                </c:pt>
                <c:pt idx="18">
                  <c:v> Kviteseid </c:v>
                </c:pt>
                <c:pt idx="19">
                  <c:v> Nissedal </c:v>
                </c:pt>
                <c:pt idx="20">
                  <c:v> Fyresdal </c:v>
                </c:pt>
                <c:pt idx="21">
                  <c:v> Tokke </c:v>
                </c:pt>
                <c:pt idx="22">
                  <c:v> Vinje </c:v>
                </c:pt>
              </c:strCache>
            </c:strRef>
          </c:cat>
          <c:val>
            <c:numRef>
              <c:f>komm!$E$195:$E$217</c:f>
              <c:numCache>
                <c:formatCode>0%</c:formatCode>
                <c:ptCount val="23"/>
                <c:pt idx="0">
                  <c:v>0.7826535864802272</c:v>
                </c:pt>
                <c:pt idx="1">
                  <c:v>0.87607711524293486</c:v>
                </c:pt>
                <c:pt idx="2">
                  <c:v>0.97907886506917285</c:v>
                </c:pt>
                <c:pt idx="3">
                  <c:v>0.86539189802491878</c:v>
                </c:pt>
                <c:pt idx="4">
                  <c:v>0.86246563780678898</c:v>
                </c:pt>
                <c:pt idx="5">
                  <c:v>0.88633954542378002</c:v>
                </c:pt>
                <c:pt idx="6">
                  <c:v>0.8114442668645433</c:v>
                </c:pt>
                <c:pt idx="7">
                  <c:v>0.80492504496367645</c:v>
                </c:pt>
                <c:pt idx="8">
                  <c:v>0.99487995797107698</c:v>
                </c:pt>
                <c:pt idx="9">
                  <c:v>0.77890214996682516</c:v>
                </c:pt>
                <c:pt idx="10">
                  <c:v>0.91083286122595175</c:v>
                </c:pt>
                <c:pt idx="11">
                  <c:v>0.80646248700542122</c:v>
                </c:pt>
                <c:pt idx="12">
                  <c:v>0.6831093010135536</c:v>
                </c:pt>
                <c:pt idx="13">
                  <c:v>0.73795175333641305</c:v>
                </c:pt>
                <c:pt idx="14">
                  <c:v>0.71344200109328315</c:v>
                </c:pt>
                <c:pt idx="15">
                  <c:v>1.2030796165051532</c:v>
                </c:pt>
                <c:pt idx="16">
                  <c:v>0.99570109865443979</c:v>
                </c:pt>
                <c:pt idx="17">
                  <c:v>0.8482919560849892</c:v>
                </c:pt>
                <c:pt idx="18">
                  <c:v>0.84581447274911736</c:v>
                </c:pt>
                <c:pt idx="19">
                  <c:v>0.93411705256277922</c:v>
                </c:pt>
                <c:pt idx="20">
                  <c:v>0.93935398000515125</c:v>
                </c:pt>
                <c:pt idx="21">
                  <c:v>1.2879540364189228</c:v>
                </c:pt>
                <c:pt idx="22">
                  <c:v>1.377534645750812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76-48FB-8F56-A11AB084DA95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komm!$B$195:$B$217</c:f>
              <c:strCache>
                <c:ptCount val="23"/>
                <c:pt idx="0">
                  <c:v> Horten </c:v>
                </c:pt>
                <c:pt idx="1">
                  <c:v> Holmestrand </c:v>
                </c:pt>
                <c:pt idx="2">
                  <c:v> Tønsberg </c:v>
                </c:pt>
                <c:pt idx="3">
                  <c:v> Sandefjord </c:v>
                </c:pt>
                <c:pt idx="4">
                  <c:v> Larvik </c:v>
                </c:pt>
                <c:pt idx="5">
                  <c:v> Porsgrunn </c:v>
                </c:pt>
                <c:pt idx="6">
                  <c:v> Skien </c:v>
                </c:pt>
                <c:pt idx="7">
                  <c:v> Notodden </c:v>
                </c:pt>
                <c:pt idx="8">
                  <c:v> Færder </c:v>
                </c:pt>
                <c:pt idx="9">
                  <c:v> Siljan </c:v>
                </c:pt>
                <c:pt idx="10">
                  <c:v> Bamble </c:v>
                </c:pt>
                <c:pt idx="11">
                  <c:v> Kragerø </c:v>
                </c:pt>
                <c:pt idx="12">
                  <c:v> Drangedal </c:v>
                </c:pt>
                <c:pt idx="13">
                  <c:v> Nome </c:v>
                </c:pt>
                <c:pt idx="14">
                  <c:v> Midt-Telemark </c:v>
                </c:pt>
                <c:pt idx="15">
                  <c:v> Tinn </c:v>
                </c:pt>
                <c:pt idx="16">
                  <c:v> Hjartdal </c:v>
                </c:pt>
                <c:pt idx="17">
                  <c:v> Seljord </c:v>
                </c:pt>
                <c:pt idx="18">
                  <c:v> Kviteseid </c:v>
                </c:pt>
                <c:pt idx="19">
                  <c:v> Nissedal </c:v>
                </c:pt>
                <c:pt idx="20">
                  <c:v> Fyresdal </c:v>
                </c:pt>
                <c:pt idx="21">
                  <c:v> Tokke </c:v>
                </c:pt>
                <c:pt idx="22">
                  <c:v> Vinje </c:v>
                </c:pt>
              </c:strCache>
            </c:strRef>
          </c:cat>
          <c:val>
            <c:numRef>
              <c:f>komm!$O$195:$O$217</c:f>
              <c:numCache>
                <c:formatCode>0.0\ %</c:formatCode>
                <c:ptCount val="23"/>
                <c:pt idx="0">
                  <c:v>0.93997803171540717</c:v>
                </c:pt>
                <c:pt idx="1">
                  <c:v>0.94464920815354259</c:v>
                </c:pt>
                <c:pt idx="2">
                  <c:v>0.97747689841906482</c:v>
                </c:pt>
                <c:pt idx="3">
                  <c:v>0.94411494729264156</c:v>
                </c:pt>
                <c:pt idx="4">
                  <c:v>0.94396863428173527</c:v>
                </c:pt>
                <c:pt idx="5">
                  <c:v>0.94516232966258484</c:v>
                </c:pt>
                <c:pt idx="6">
                  <c:v>0.94141756573462299</c:v>
                </c:pt>
                <c:pt idx="7">
                  <c:v>0.94109160463957975</c:v>
                </c:pt>
                <c:pt idx="8">
                  <c:v>0.98379733557982663</c:v>
                </c:pt>
                <c:pt idx="9">
                  <c:v>0.93979045988973697</c:v>
                </c:pt>
                <c:pt idx="10">
                  <c:v>0.95017849688177636</c:v>
                </c:pt>
                <c:pt idx="11">
                  <c:v>0.94116847674166682</c:v>
                </c:pt>
                <c:pt idx="12">
                  <c:v>0.93500081744207342</c:v>
                </c:pt>
                <c:pt idx="13">
                  <c:v>0.93774294005821623</c:v>
                </c:pt>
                <c:pt idx="14">
                  <c:v>0.93651745244605999</c:v>
                </c:pt>
                <c:pt idx="15">
                  <c:v>1.0670771989934571</c:v>
                </c:pt>
                <c:pt idx="16">
                  <c:v>0.98412579185317139</c:v>
                </c:pt>
                <c:pt idx="17">
                  <c:v>0.94325995019564524</c:v>
                </c:pt>
                <c:pt idx="18">
                  <c:v>0.94313607602885186</c:v>
                </c:pt>
                <c:pt idx="19">
                  <c:v>0.95949217341650739</c:v>
                </c:pt>
                <c:pt idx="20">
                  <c:v>0.96158694439345616</c:v>
                </c:pt>
                <c:pt idx="21">
                  <c:v>1.101026966958965</c:v>
                </c:pt>
                <c:pt idx="22">
                  <c:v>1.1368592106917204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76-48FB-8F56-A11AB084DA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2.2000000000000002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 baseline="0"/>
              <a:t>P</a:t>
            </a:r>
            <a:r>
              <a:rPr lang="nb-NO"/>
              <a:t>rosent av landsgjennomsnittet.</a:t>
            </a:r>
            <a:r>
              <a:rPr lang="nb-NO" baseline="0"/>
              <a:t> </a:t>
            </a:r>
            <a:r>
              <a:rPr lang="nb-NO"/>
              <a:t>Innlandet</a:t>
            </a:r>
          </a:p>
        </c:rich>
      </c:tx>
      <c:layout>
        <c:manualLayout>
          <c:xMode val="edge"/>
          <c:yMode val="edge"/>
          <c:x val="0.31285249343832022"/>
          <c:y val="2.38703039890376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komm!$B$149:$B$194</c:f>
              <c:strCache>
                <c:ptCount val="46"/>
                <c:pt idx="0">
                  <c:v> Kongsvinger </c:v>
                </c:pt>
                <c:pt idx="1">
                  <c:v> Hamar </c:v>
                </c:pt>
                <c:pt idx="2">
                  <c:v> Lillehammer </c:v>
                </c:pt>
                <c:pt idx="3">
                  <c:v> Gjøvik </c:v>
                </c:pt>
                <c:pt idx="4">
                  <c:v> Ringsaker </c:v>
                </c:pt>
                <c:pt idx="5">
                  <c:v> Løten </c:v>
                </c:pt>
                <c:pt idx="6">
                  <c:v> Stange </c:v>
                </c:pt>
                <c:pt idx="7">
                  <c:v> Nord-Odal </c:v>
                </c:pt>
                <c:pt idx="8">
                  <c:v> Sør-Odal </c:v>
                </c:pt>
                <c:pt idx="9">
                  <c:v> Eidskog </c:v>
                </c:pt>
                <c:pt idx="10">
                  <c:v> Grue </c:v>
                </c:pt>
                <c:pt idx="11">
                  <c:v> Åsnes </c:v>
                </c:pt>
                <c:pt idx="12">
                  <c:v> Våler </c:v>
                </c:pt>
                <c:pt idx="13">
                  <c:v> Elverum </c:v>
                </c:pt>
                <c:pt idx="14">
                  <c:v> Trysil </c:v>
                </c:pt>
                <c:pt idx="15">
                  <c:v> Åmot </c:v>
                </c:pt>
                <c:pt idx="16">
                  <c:v> Stor-Elvdal </c:v>
                </c:pt>
                <c:pt idx="17">
                  <c:v> Rendalen </c:v>
                </c:pt>
                <c:pt idx="18">
                  <c:v> Engerdal </c:v>
                </c:pt>
                <c:pt idx="19">
                  <c:v> Tolga </c:v>
                </c:pt>
                <c:pt idx="20">
                  <c:v> Tynset </c:v>
                </c:pt>
                <c:pt idx="21">
                  <c:v> Alvdal </c:v>
                </c:pt>
                <c:pt idx="22">
                  <c:v> Folldal </c:v>
                </c:pt>
                <c:pt idx="23">
                  <c:v> Os </c:v>
                </c:pt>
                <c:pt idx="24">
                  <c:v> Dovre </c:v>
                </c:pt>
                <c:pt idx="25">
                  <c:v> Lesja </c:v>
                </c:pt>
                <c:pt idx="26">
                  <c:v> Skjåk </c:v>
                </c:pt>
                <c:pt idx="27">
                  <c:v> Lom </c:v>
                </c:pt>
                <c:pt idx="28">
                  <c:v> Vågå </c:v>
                </c:pt>
                <c:pt idx="29">
                  <c:v> Nord-Fron </c:v>
                </c:pt>
                <c:pt idx="30">
                  <c:v> Sel </c:v>
                </c:pt>
                <c:pt idx="31">
                  <c:v> Sør-Fron </c:v>
                </c:pt>
                <c:pt idx="32">
                  <c:v> Ringebu </c:v>
                </c:pt>
                <c:pt idx="33">
                  <c:v> Øyer </c:v>
                </c:pt>
                <c:pt idx="34">
                  <c:v> Gausdal </c:v>
                </c:pt>
                <c:pt idx="35">
                  <c:v> Østre Toten </c:v>
                </c:pt>
                <c:pt idx="36">
                  <c:v> Vestre Toten </c:v>
                </c:pt>
                <c:pt idx="37">
                  <c:v> Gran </c:v>
                </c:pt>
                <c:pt idx="38">
                  <c:v> Søndre Land </c:v>
                </c:pt>
                <c:pt idx="39">
                  <c:v> Nordre Land </c:v>
                </c:pt>
                <c:pt idx="40">
                  <c:v> Sør-Aurdal </c:v>
                </c:pt>
                <c:pt idx="41">
                  <c:v> Etnedal </c:v>
                </c:pt>
                <c:pt idx="42">
                  <c:v> Nord-Aurdal </c:v>
                </c:pt>
                <c:pt idx="43">
                  <c:v> Vestre Slidre </c:v>
                </c:pt>
                <c:pt idx="44">
                  <c:v> Øystre Slidre </c:v>
                </c:pt>
                <c:pt idx="45">
                  <c:v> Vang </c:v>
                </c:pt>
              </c:strCache>
            </c:strRef>
          </c:cat>
          <c:val>
            <c:numRef>
              <c:f>komm!$E$149:$E$194</c:f>
              <c:numCache>
                <c:formatCode>0%</c:formatCode>
                <c:ptCount val="46"/>
                <c:pt idx="0">
                  <c:v>0.81708906093855971</c:v>
                </c:pt>
                <c:pt idx="1">
                  <c:v>0.88609176816805657</c:v>
                </c:pt>
                <c:pt idx="2">
                  <c:v>0.89362038741895522</c:v>
                </c:pt>
                <c:pt idx="3">
                  <c:v>0.80610294293381313</c:v>
                </c:pt>
                <c:pt idx="4">
                  <c:v>0.75859984506744682</c:v>
                </c:pt>
                <c:pt idx="5">
                  <c:v>0.69888650849770029</c:v>
                </c:pt>
                <c:pt idx="6">
                  <c:v>0.74709453877201404</c:v>
                </c:pt>
                <c:pt idx="7">
                  <c:v>0.6607672878831411</c:v>
                </c:pt>
                <c:pt idx="8">
                  <c:v>0.77221443922159128</c:v>
                </c:pt>
                <c:pt idx="9">
                  <c:v>0.68263368332380736</c:v>
                </c:pt>
                <c:pt idx="10">
                  <c:v>0.70507078361307596</c:v>
                </c:pt>
                <c:pt idx="11">
                  <c:v>0.67207041762984898</c:v>
                </c:pt>
                <c:pt idx="12">
                  <c:v>0.69999416895472832</c:v>
                </c:pt>
                <c:pt idx="13">
                  <c:v>0.76817383165598985</c:v>
                </c:pt>
                <c:pt idx="14">
                  <c:v>0.79345407951949143</c:v>
                </c:pt>
                <c:pt idx="15">
                  <c:v>0.77658361900001882</c:v>
                </c:pt>
                <c:pt idx="16">
                  <c:v>0.69696851161163687</c:v>
                </c:pt>
                <c:pt idx="17">
                  <c:v>0.72618563371817124</c:v>
                </c:pt>
                <c:pt idx="18">
                  <c:v>0.65650991977748085</c:v>
                </c:pt>
                <c:pt idx="19">
                  <c:v>0.62011433785738879</c:v>
                </c:pt>
                <c:pt idx="20">
                  <c:v>0.75112363586592024</c:v>
                </c:pt>
                <c:pt idx="21">
                  <c:v>0.76251734264306026</c:v>
                </c:pt>
                <c:pt idx="22">
                  <c:v>0.68803290966238451</c:v>
                </c:pt>
                <c:pt idx="23">
                  <c:v>0.77812921369679589</c:v>
                </c:pt>
                <c:pt idx="24">
                  <c:v>0.69041689205943912</c:v>
                </c:pt>
                <c:pt idx="25">
                  <c:v>0.8018069402989858</c:v>
                </c:pt>
                <c:pt idx="26">
                  <c:v>0.87309269859821326</c:v>
                </c:pt>
                <c:pt idx="27">
                  <c:v>0.7050423907531983</c:v>
                </c:pt>
                <c:pt idx="28">
                  <c:v>0.66205259608440248</c:v>
                </c:pt>
                <c:pt idx="29">
                  <c:v>0.88494300132244108</c:v>
                </c:pt>
                <c:pt idx="30">
                  <c:v>0.63605814061434851</c:v>
                </c:pt>
                <c:pt idx="31">
                  <c:v>0.82707110202585299</c:v>
                </c:pt>
                <c:pt idx="32">
                  <c:v>0.79802488145808848</c:v>
                </c:pt>
                <c:pt idx="33">
                  <c:v>0.88728498407092249</c:v>
                </c:pt>
                <c:pt idx="34">
                  <c:v>0.79513710895389389</c:v>
                </c:pt>
                <c:pt idx="35">
                  <c:v>0.78351941455705842</c:v>
                </c:pt>
                <c:pt idx="36">
                  <c:v>0.71382785752270039</c:v>
                </c:pt>
                <c:pt idx="37">
                  <c:v>0.81433115785339671</c:v>
                </c:pt>
                <c:pt idx="38">
                  <c:v>0.65625412193634625</c:v>
                </c:pt>
                <c:pt idx="39">
                  <c:v>0.69973082242445217</c:v>
                </c:pt>
                <c:pt idx="40">
                  <c:v>0.68935784432307312</c:v>
                </c:pt>
                <c:pt idx="41">
                  <c:v>0.69896956170286739</c:v>
                </c:pt>
                <c:pt idx="42">
                  <c:v>0.83339604550920321</c:v>
                </c:pt>
                <c:pt idx="43">
                  <c:v>0.92345825025676809</c:v>
                </c:pt>
                <c:pt idx="44">
                  <c:v>0.9183495570498621</c:v>
                </c:pt>
                <c:pt idx="45">
                  <c:v>0.84399130964238767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41-4CD3-9F2E-7DF10C760C77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komm!$B$149:$B$194</c:f>
              <c:strCache>
                <c:ptCount val="46"/>
                <c:pt idx="0">
                  <c:v> Kongsvinger </c:v>
                </c:pt>
                <c:pt idx="1">
                  <c:v> Hamar </c:v>
                </c:pt>
                <c:pt idx="2">
                  <c:v> Lillehammer </c:v>
                </c:pt>
                <c:pt idx="3">
                  <c:v> Gjøvik </c:v>
                </c:pt>
                <c:pt idx="4">
                  <c:v> Ringsaker </c:v>
                </c:pt>
                <c:pt idx="5">
                  <c:v> Løten </c:v>
                </c:pt>
                <c:pt idx="6">
                  <c:v> Stange </c:v>
                </c:pt>
                <c:pt idx="7">
                  <c:v> Nord-Odal </c:v>
                </c:pt>
                <c:pt idx="8">
                  <c:v> Sør-Odal </c:v>
                </c:pt>
                <c:pt idx="9">
                  <c:v> Eidskog </c:v>
                </c:pt>
                <c:pt idx="10">
                  <c:v> Grue </c:v>
                </c:pt>
                <c:pt idx="11">
                  <c:v> Åsnes </c:v>
                </c:pt>
                <c:pt idx="12">
                  <c:v> Våler </c:v>
                </c:pt>
                <c:pt idx="13">
                  <c:v> Elverum </c:v>
                </c:pt>
                <c:pt idx="14">
                  <c:v> Trysil </c:v>
                </c:pt>
                <c:pt idx="15">
                  <c:v> Åmot </c:v>
                </c:pt>
                <c:pt idx="16">
                  <c:v> Stor-Elvdal </c:v>
                </c:pt>
                <c:pt idx="17">
                  <c:v> Rendalen </c:v>
                </c:pt>
                <c:pt idx="18">
                  <c:v> Engerdal </c:v>
                </c:pt>
                <c:pt idx="19">
                  <c:v> Tolga </c:v>
                </c:pt>
                <c:pt idx="20">
                  <c:v> Tynset </c:v>
                </c:pt>
                <c:pt idx="21">
                  <c:v> Alvdal </c:v>
                </c:pt>
                <c:pt idx="22">
                  <c:v> Folldal </c:v>
                </c:pt>
                <c:pt idx="23">
                  <c:v> Os </c:v>
                </c:pt>
                <c:pt idx="24">
                  <c:v> Dovre </c:v>
                </c:pt>
                <c:pt idx="25">
                  <c:v> Lesja </c:v>
                </c:pt>
                <c:pt idx="26">
                  <c:v> Skjåk </c:v>
                </c:pt>
                <c:pt idx="27">
                  <c:v> Lom </c:v>
                </c:pt>
                <c:pt idx="28">
                  <c:v> Vågå </c:v>
                </c:pt>
                <c:pt idx="29">
                  <c:v> Nord-Fron </c:v>
                </c:pt>
                <c:pt idx="30">
                  <c:v> Sel </c:v>
                </c:pt>
                <c:pt idx="31">
                  <c:v> Sør-Fron </c:v>
                </c:pt>
                <c:pt idx="32">
                  <c:v> Ringebu </c:v>
                </c:pt>
                <c:pt idx="33">
                  <c:v> Øyer </c:v>
                </c:pt>
                <c:pt idx="34">
                  <c:v> Gausdal </c:v>
                </c:pt>
                <c:pt idx="35">
                  <c:v> Østre Toten </c:v>
                </c:pt>
                <c:pt idx="36">
                  <c:v> Vestre Toten </c:v>
                </c:pt>
                <c:pt idx="37">
                  <c:v> Gran </c:v>
                </c:pt>
                <c:pt idx="38">
                  <c:v> Søndre Land </c:v>
                </c:pt>
                <c:pt idx="39">
                  <c:v> Nordre Land </c:v>
                </c:pt>
                <c:pt idx="40">
                  <c:v> Sør-Aurdal </c:v>
                </c:pt>
                <c:pt idx="41">
                  <c:v> Etnedal </c:v>
                </c:pt>
                <c:pt idx="42">
                  <c:v> Nord-Aurdal </c:v>
                </c:pt>
                <c:pt idx="43">
                  <c:v> Vestre Slidre </c:v>
                </c:pt>
                <c:pt idx="44">
                  <c:v> Øystre Slidre </c:v>
                </c:pt>
                <c:pt idx="45">
                  <c:v> Vang </c:v>
                </c:pt>
              </c:strCache>
            </c:strRef>
          </c:cat>
          <c:val>
            <c:numRef>
              <c:f>komm!$O$149:$O$194</c:f>
              <c:numCache>
                <c:formatCode>0.0\ %</c:formatCode>
                <c:ptCount val="46"/>
                <c:pt idx="0">
                  <c:v>0.94169980543832388</c:v>
                </c:pt>
                <c:pt idx="1">
                  <c:v>0.94514994079979853</c:v>
                </c:pt>
                <c:pt idx="2">
                  <c:v>0.94552637176234355</c:v>
                </c:pt>
                <c:pt idx="3">
                  <c:v>0.94115049953808638</c:v>
                </c:pt>
                <c:pt idx="4">
                  <c:v>0.93877534464476808</c:v>
                </c:pt>
                <c:pt idx="5">
                  <c:v>0.93578967781628086</c:v>
                </c:pt>
                <c:pt idx="6">
                  <c:v>0.93820007932999627</c:v>
                </c:pt>
                <c:pt idx="7">
                  <c:v>0.93388371678555271</c:v>
                </c:pt>
                <c:pt idx="8">
                  <c:v>0.93945607435247536</c:v>
                </c:pt>
                <c:pt idx="9">
                  <c:v>0.93497703655758602</c:v>
                </c:pt>
                <c:pt idx="10">
                  <c:v>0.93609889157204973</c:v>
                </c:pt>
                <c:pt idx="11">
                  <c:v>0.93444887327288828</c:v>
                </c:pt>
                <c:pt idx="12">
                  <c:v>0.93584506083913221</c:v>
                </c:pt>
                <c:pt idx="13">
                  <c:v>0.93925404397419521</c:v>
                </c:pt>
                <c:pt idx="14">
                  <c:v>0.94051805636737029</c:v>
                </c:pt>
                <c:pt idx="15">
                  <c:v>0.93967453334139683</c:v>
                </c:pt>
                <c:pt idx="16">
                  <c:v>0.9356937779719775</c:v>
                </c:pt>
                <c:pt idx="17">
                  <c:v>0.93715463407730448</c:v>
                </c:pt>
                <c:pt idx="18">
                  <c:v>0.93367084838026959</c:v>
                </c:pt>
                <c:pt idx="19">
                  <c:v>0.93185106928426498</c:v>
                </c:pt>
                <c:pt idx="20">
                  <c:v>0.93840153418469185</c:v>
                </c:pt>
                <c:pt idx="21">
                  <c:v>0.93897121952354878</c:v>
                </c:pt>
                <c:pt idx="22">
                  <c:v>0.93524699787451493</c:v>
                </c:pt>
                <c:pt idx="23">
                  <c:v>0.93975181307623556</c:v>
                </c:pt>
                <c:pt idx="24">
                  <c:v>0.93536619699436774</c:v>
                </c:pt>
                <c:pt idx="25">
                  <c:v>0.94093569940634503</c:v>
                </c:pt>
                <c:pt idx="26">
                  <c:v>0.94449998732130647</c:v>
                </c:pt>
                <c:pt idx="27">
                  <c:v>0.93609747192905568</c:v>
                </c:pt>
                <c:pt idx="28">
                  <c:v>0.93394798219561581</c:v>
                </c:pt>
                <c:pt idx="29">
                  <c:v>0.94509250245751797</c:v>
                </c:pt>
                <c:pt idx="30">
                  <c:v>0.93264825942211305</c:v>
                </c:pt>
                <c:pt idx="31">
                  <c:v>0.94219890749268831</c:v>
                </c:pt>
                <c:pt idx="32">
                  <c:v>0.94074659646430026</c:v>
                </c:pt>
                <c:pt idx="33">
                  <c:v>0.94520960159494183</c:v>
                </c:pt>
                <c:pt idx="34">
                  <c:v>0.94060220783909065</c:v>
                </c:pt>
                <c:pt idx="35">
                  <c:v>0.94002132311924858</c:v>
                </c:pt>
                <c:pt idx="36">
                  <c:v>0.93653674526753095</c:v>
                </c:pt>
                <c:pt idx="37">
                  <c:v>0.94156191028406555</c:v>
                </c:pt>
                <c:pt idx="38">
                  <c:v>0.93365805848821315</c:v>
                </c:pt>
                <c:pt idx="39">
                  <c:v>0.93583189351261831</c:v>
                </c:pt>
                <c:pt idx="40">
                  <c:v>0.93531324460754939</c:v>
                </c:pt>
                <c:pt idx="41">
                  <c:v>0.93579383047653897</c:v>
                </c:pt>
                <c:pt idx="42">
                  <c:v>0.94251515466685587</c:v>
                </c:pt>
                <c:pt idx="43">
                  <c:v>0.95522865249410294</c:v>
                </c:pt>
                <c:pt idx="44">
                  <c:v>0.95318517521134061</c:v>
                </c:pt>
                <c:pt idx="45">
                  <c:v>0.94304491787351508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41-4CD3-9F2E-7DF10C760C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1.3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 Prosent av landsgjennomsnittet.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/>
              <a:t>Agder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komm!$B$218:$B$242</c:f>
              <c:strCache>
                <c:ptCount val="25"/>
                <c:pt idx="0">
                  <c:v> Risør </c:v>
                </c:pt>
                <c:pt idx="1">
                  <c:v> Grimstad </c:v>
                </c:pt>
                <c:pt idx="2">
                  <c:v> Arendal </c:v>
                </c:pt>
                <c:pt idx="3">
                  <c:v> Kristiansand </c:v>
                </c:pt>
                <c:pt idx="4">
                  <c:v> Lindesnes </c:v>
                </c:pt>
                <c:pt idx="5">
                  <c:v> Farsund </c:v>
                </c:pt>
                <c:pt idx="6">
                  <c:v> Flekkefjord </c:v>
                </c:pt>
                <c:pt idx="7">
                  <c:v> Gjerstad </c:v>
                </c:pt>
                <c:pt idx="8">
                  <c:v> Vegårshei </c:v>
                </c:pt>
                <c:pt idx="9">
                  <c:v> Tvedestrand </c:v>
                </c:pt>
                <c:pt idx="10">
                  <c:v> Froland </c:v>
                </c:pt>
                <c:pt idx="11">
                  <c:v> Lillesand </c:v>
                </c:pt>
                <c:pt idx="12">
                  <c:v> Birkenes </c:v>
                </c:pt>
                <c:pt idx="13">
                  <c:v> Åmli </c:v>
                </c:pt>
                <c:pt idx="14">
                  <c:v> Iveland </c:v>
                </c:pt>
                <c:pt idx="15">
                  <c:v> Evje og Hornnes </c:v>
                </c:pt>
                <c:pt idx="16">
                  <c:v> Bygland </c:v>
                </c:pt>
                <c:pt idx="17">
                  <c:v> Valle </c:v>
                </c:pt>
                <c:pt idx="18">
                  <c:v> Bykle </c:v>
                </c:pt>
                <c:pt idx="19">
                  <c:v> Vennesla </c:v>
                </c:pt>
                <c:pt idx="20">
                  <c:v> Åseral </c:v>
                </c:pt>
                <c:pt idx="21">
                  <c:v> Lyngdal </c:v>
                </c:pt>
                <c:pt idx="22">
                  <c:v> Hægebostad </c:v>
                </c:pt>
                <c:pt idx="23">
                  <c:v> Kvinesdal </c:v>
                </c:pt>
                <c:pt idx="24">
                  <c:v> Sirdal </c:v>
                </c:pt>
              </c:strCache>
            </c:strRef>
          </c:cat>
          <c:val>
            <c:numRef>
              <c:f>komm!$E$218:$E$242</c:f>
              <c:numCache>
                <c:formatCode>0%</c:formatCode>
                <c:ptCount val="25"/>
                <c:pt idx="0">
                  <c:v>0.81749978898928588</c:v>
                </c:pt>
                <c:pt idx="1">
                  <c:v>0.89800849202446775</c:v>
                </c:pt>
                <c:pt idx="2">
                  <c:v>0.80221790998062625</c:v>
                </c:pt>
                <c:pt idx="3">
                  <c:v>0.84920314080819359</c:v>
                </c:pt>
                <c:pt idx="4">
                  <c:v>0.7894878470983252</c:v>
                </c:pt>
                <c:pt idx="5">
                  <c:v>0.78028010514782487</c:v>
                </c:pt>
                <c:pt idx="6">
                  <c:v>0.83116144657859181</c:v>
                </c:pt>
                <c:pt idx="7">
                  <c:v>0.66397378548605779</c:v>
                </c:pt>
                <c:pt idx="8">
                  <c:v>0.68004382543441733</c:v>
                </c:pt>
                <c:pt idx="9">
                  <c:v>0.79252653827127417</c:v>
                </c:pt>
                <c:pt idx="10">
                  <c:v>0.74746910976111669</c:v>
                </c:pt>
                <c:pt idx="11">
                  <c:v>0.88975481920161181</c:v>
                </c:pt>
                <c:pt idx="12">
                  <c:v>0.67877087083428833</c:v>
                </c:pt>
                <c:pt idx="13">
                  <c:v>0.76272447965149948</c:v>
                </c:pt>
                <c:pt idx="14">
                  <c:v>0.76326625777238255</c:v>
                </c:pt>
                <c:pt idx="15">
                  <c:v>0.72019338095010521</c:v>
                </c:pt>
                <c:pt idx="16">
                  <c:v>0.85982855530935032</c:v>
                </c:pt>
                <c:pt idx="17">
                  <c:v>1.459909087228233</c:v>
                </c:pt>
                <c:pt idx="18">
                  <c:v>3.0583148652087324</c:v>
                </c:pt>
                <c:pt idx="19">
                  <c:v>0.68812374723843106</c:v>
                </c:pt>
                <c:pt idx="20">
                  <c:v>1.5431736234848765</c:v>
                </c:pt>
                <c:pt idx="21">
                  <c:v>0.71901469515467709</c:v>
                </c:pt>
                <c:pt idx="22">
                  <c:v>0.80678217911995365</c:v>
                </c:pt>
                <c:pt idx="23">
                  <c:v>0.92955090725787004</c:v>
                </c:pt>
                <c:pt idx="24">
                  <c:v>2.0156574154927047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E2-4DA0-B87B-B471F1D3F0E8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komm!$B$218:$B$242</c:f>
              <c:strCache>
                <c:ptCount val="25"/>
                <c:pt idx="0">
                  <c:v> Risør </c:v>
                </c:pt>
                <c:pt idx="1">
                  <c:v> Grimstad </c:v>
                </c:pt>
                <c:pt idx="2">
                  <c:v> Arendal </c:v>
                </c:pt>
                <c:pt idx="3">
                  <c:v> Kristiansand </c:v>
                </c:pt>
                <c:pt idx="4">
                  <c:v> Lindesnes </c:v>
                </c:pt>
                <c:pt idx="5">
                  <c:v> Farsund </c:v>
                </c:pt>
                <c:pt idx="6">
                  <c:v> Flekkefjord </c:v>
                </c:pt>
                <c:pt idx="7">
                  <c:v> Gjerstad </c:v>
                </c:pt>
                <c:pt idx="8">
                  <c:v> Vegårshei </c:v>
                </c:pt>
                <c:pt idx="9">
                  <c:v> Tvedestrand </c:v>
                </c:pt>
                <c:pt idx="10">
                  <c:v> Froland </c:v>
                </c:pt>
                <c:pt idx="11">
                  <c:v> Lillesand </c:v>
                </c:pt>
                <c:pt idx="12">
                  <c:v> Birkenes </c:v>
                </c:pt>
                <c:pt idx="13">
                  <c:v> Åmli </c:v>
                </c:pt>
                <c:pt idx="14">
                  <c:v> Iveland </c:v>
                </c:pt>
                <c:pt idx="15">
                  <c:v> Evje og Hornnes </c:v>
                </c:pt>
                <c:pt idx="16">
                  <c:v> Bygland </c:v>
                </c:pt>
                <c:pt idx="17">
                  <c:v> Valle </c:v>
                </c:pt>
                <c:pt idx="18">
                  <c:v> Bykle </c:v>
                </c:pt>
                <c:pt idx="19">
                  <c:v> Vennesla </c:v>
                </c:pt>
                <c:pt idx="20">
                  <c:v> Åseral </c:v>
                </c:pt>
                <c:pt idx="21">
                  <c:v> Lyngdal </c:v>
                </c:pt>
                <c:pt idx="22">
                  <c:v> Hægebostad </c:v>
                </c:pt>
                <c:pt idx="23">
                  <c:v> Kvinesdal </c:v>
                </c:pt>
                <c:pt idx="24">
                  <c:v> Sirdal </c:v>
                </c:pt>
              </c:strCache>
            </c:strRef>
          </c:cat>
          <c:val>
            <c:numRef>
              <c:f>komm!$O$218:$O$242</c:f>
              <c:numCache>
                <c:formatCode>0.0\ %</c:formatCode>
                <c:ptCount val="25"/>
                <c:pt idx="0">
                  <c:v>0.94172034184086018</c:v>
                </c:pt>
                <c:pt idx="1">
                  <c:v>0.94574577699261919</c:v>
                </c:pt>
                <c:pt idx="2">
                  <c:v>0.94095624789042698</c:v>
                </c:pt>
                <c:pt idx="3">
                  <c:v>0.94330550943180524</c:v>
                </c:pt>
                <c:pt idx="4">
                  <c:v>0.94031974474631208</c:v>
                </c:pt>
                <c:pt idx="5">
                  <c:v>0.93985935764878692</c:v>
                </c:pt>
                <c:pt idx="6">
                  <c:v>0.94240342472032534</c:v>
                </c:pt>
                <c:pt idx="7">
                  <c:v>0.93404404166569865</c:v>
                </c:pt>
                <c:pt idx="8">
                  <c:v>0.93484754366311651</c:v>
                </c:pt>
                <c:pt idx="9">
                  <c:v>0.94047167930495945</c:v>
                </c:pt>
                <c:pt idx="10">
                  <c:v>0.93821880787945167</c:v>
                </c:pt>
                <c:pt idx="11">
                  <c:v>0.94533309335147631</c:v>
                </c:pt>
                <c:pt idx="12">
                  <c:v>0.93478389593311018</c:v>
                </c:pt>
                <c:pt idx="13">
                  <c:v>0.93898157637397084</c:v>
                </c:pt>
                <c:pt idx="14">
                  <c:v>0.93900866528001481</c:v>
                </c:pt>
                <c:pt idx="15">
                  <c:v>0.93685502143890109</c:v>
                </c:pt>
                <c:pt idx="16">
                  <c:v>0.94383678015686345</c:v>
                </c:pt>
                <c:pt idx="17">
                  <c:v>1.1698089872826891</c:v>
                </c:pt>
                <c:pt idx="18">
                  <c:v>1.8091712984748878</c:v>
                </c:pt>
                <c:pt idx="19">
                  <c:v>0.93525153975331743</c:v>
                </c:pt>
                <c:pt idx="20">
                  <c:v>1.2031148017853464</c:v>
                </c:pt>
                <c:pt idx="21">
                  <c:v>0.93679608714912943</c:v>
                </c:pt>
                <c:pt idx="22">
                  <c:v>0.94118446134739342</c:v>
                </c:pt>
                <c:pt idx="23">
                  <c:v>0.9576657152945437</c:v>
                </c:pt>
                <c:pt idx="24">
                  <c:v>1.3921083185884775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E2-4DA0-B87B-B471F1D3F0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3.5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 Prosent av landsgjennomsnittet.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/>
              <a:t>Vestland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komm!$B$243:$B$285</c:f>
              <c:strCache>
                <c:ptCount val="43"/>
                <c:pt idx="0">
                  <c:v> Bergen </c:v>
                </c:pt>
                <c:pt idx="1">
                  <c:v> Kinn </c:v>
                </c:pt>
                <c:pt idx="2">
                  <c:v> Etne </c:v>
                </c:pt>
                <c:pt idx="3">
                  <c:v> Sveio </c:v>
                </c:pt>
                <c:pt idx="4">
                  <c:v> Bømlo </c:v>
                </c:pt>
                <c:pt idx="5">
                  <c:v> Stord </c:v>
                </c:pt>
                <c:pt idx="6">
                  <c:v> Fitjar </c:v>
                </c:pt>
                <c:pt idx="7">
                  <c:v> Tysnes </c:v>
                </c:pt>
                <c:pt idx="8">
                  <c:v> Kvinnherad </c:v>
                </c:pt>
                <c:pt idx="9">
                  <c:v> Ullensvang </c:v>
                </c:pt>
                <c:pt idx="10">
                  <c:v> Eidfjord </c:v>
                </c:pt>
                <c:pt idx="11">
                  <c:v> Ulvik </c:v>
                </c:pt>
                <c:pt idx="12">
                  <c:v> Voss </c:v>
                </c:pt>
                <c:pt idx="13">
                  <c:v> Kvam </c:v>
                </c:pt>
                <c:pt idx="14">
                  <c:v> Samnanger </c:v>
                </c:pt>
                <c:pt idx="15">
                  <c:v> Bjørnafjorden </c:v>
                </c:pt>
                <c:pt idx="16">
                  <c:v> Austevoll </c:v>
                </c:pt>
                <c:pt idx="17">
                  <c:v> Øygarden </c:v>
                </c:pt>
                <c:pt idx="18">
                  <c:v> Askøy </c:v>
                </c:pt>
                <c:pt idx="19">
                  <c:v> Vaksdal </c:v>
                </c:pt>
                <c:pt idx="20">
                  <c:v> Modalen </c:v>
                </c:pt>
                <c:pt idx="21">
                  <c:v> Osterøy </c:v>
                </c:pt>
                <c:pt idx="22">
                  <c:v> Alver </c:v>
                </c:pt>
                <c:pt idx="23">
                  <c:v> Austrheim </c:v>
                </c:pt>
                <c:pt idx="24">
                  <c:v> Fedje </c:v>
                </c:pt>
                <c:pt idx="25">
                  <c:v> Masfjorden </c:v>
                </c:pt>
                <c:pt idx="26">
                  <c:v> Gulen </c:v>
                </c:pt>
                <c:pt idx="27">
                  <c:v> Solund </c:v>
                </c:pt>
                <c:pt idx="28">
                  <c:v> Hyllestad </c:v>
                </c:pt>
                <c:pt idx="29">
                  <c:v> Høyanger </c:v>
                </c:pt>
                <c:pt idx="30">
                  <c:v> Vik </c:v>
                </c:pt>
                <c:pt idx="31">
                  <c:v> Sogndal </c:v>
                </c:pt>
                <c:pt idx="32">
                  <c:v> Aurland </c:v>
                </c:pt>
                <c:pt idx="33">
                  <c:v> Lærdal </c:v>
                </c:pt>
                <c:pt idx="34">
                  <c:v> Årdal </c:v>
                </c:pt>
                <c:pt idx="35">
                  <c:v> Luster </c:v>
                </c:pt>
                <c:pt idx="36">
                  <c:v> Askvoll </c:v>
                </c:pt>
                <c:pt idx="37">
                  <c:v> Fjaler </c:v>
                </c:pt>
                <c:pt idx="38">
                  <c:v> Sunnfjord </c:v>
                </c:pt>
                <c:pt idx="39">
                  <c:v> Bremanger </c:v>
                </c:pt>
                <c:pt idx="40">
                  <c:v> Stad </c:v>
                </c:pt>
                <c:pt idx="41">
                  <c:v> Gloppen </c:v>
                </c:pt>
                <c:pt idx="42">
                  <c:v> Stryn </c:v>
                </c:pt>
              </c:strCache>
            </c:strRef>
          </c:cat>
          <c:val>
            <c:numRef>
              <c:f>komm!$E$243:$E$285</c:f>
              <c:numCache>
                <c:formatCode>0%</c:formatCode>
                <c:ptCount val="43"/>
                <c:pt idx="0">
                  <c:v>1.0466918322019707</c:v>
                </c:pt>
                <c:pt idx="1">
                  <c:v>0.97092268382527247</c:v>
                </c:pt>
                <c:pt idx="2">
                  <c:v>0.92992635391300926</c:v>
                </c:pt>
                <c:pt idx="3">
                  <c:v>0.95188583825081208</c:v>
                </c:pt>
                <c:pt idx="4">
                  <c:v>0.89527796128698445</c:v>
                </c:pt>
                <c:pt idx="5">
                  <c:v>0.91827747381210467</c:v>
                </c:pt>
                <c:pt idx="6">
                  <c:v>0.86772410390927301</c:v>
                </c:pt>
                <c:pt idx="7">
                  <c:v>1.0345382417947555</c:v>
                </c:pt>
                <c:pt idx="8">
                  <c:v>0.96437396729029323</c:v>
                </c:pt>
                <c:pt idx="9">
                  <c:v>1.0343806404295366</c:v>
                </c:pt>
                <c:pt idx="10">
                  <c:v>2.1248770432927784</c:v>
                </c:pt>
                <c:pt idx="11">
                  <c:v>1.1156949022540037</c:v>
                </c:pt>
                <c:pt idx="12">
                  <c:v>0.85573117002494903</c:v>
                </c:pt>
                <c:pt idx="13">
                  <c:v>0.87837361834046723</c:v>
                </c:pt>
                <c:pt idx="14">
                  <c:v>0.84178202875777697</c:v>
                </c:pt>
                <c:pt idx="15">
                  <c:v>0.87588673339899659</c:v>
                </c:pt>
                <c:pt idx="16">
                  <c:v>1.5881674847606975</c:v>
                </c:pt>
                <c:pt idx="17">
                  <c:v>0.88155444919321069</c:v>
                </c:pt>
                <c:pt idx="18">
                  <c:v>0.79335722878589232</c:v>
                </c:pt>
                <c:pt idx="19">
                  <c:v>0.87352594288121999</c:v>
                </c:pt>
                <c:pt idx="20">
                  <c:v>2.6880687362700368</c:v>
                </c:pt>
                <c:pt idx="21">
                  <c:v>0.78853830156792115</c:v>
                </c:pt>
                <c:pt idx="22">
                  <c:v>0.81968105633225585</c:v>
                </c:pt>
                <c:pt idx="23">
                  <c:v>1.0850677931473907</c:v>
                </c:pt>
                <c:pt idx="24">
                  <c:v>0.8926980492711758</c:v>
                </c:pt>
                <c:pt idx="25">
                  <c:v>1.1595082865080182</c:v>
                </c:pt>
                <c:pt idx="26">
                  <c:v>1.0927526211200982</c:v>
                </c:pt>
                <c:pt idx="27">
                  <c:v>0.88669906416454192</c:v>
                </c:pt>
                <c:pt idx="28">
                  <c:v>0.95159595636572958</c:v>
                </c:pt>
                <c:pt idx="29">
                  <c:v>0.97409389355171494</c:v>
                </c:pt>
                <c:pt idx="30">
                  <c:v>1.0609436460094475</c:v>
                </c:pt>
                <c:pt idx="31">
                  <c:v>0.79250632487397865</c:v>
                </c:pt>
                <c:pt idx="32">
                  <c:v>1.643210868549589</c:v>
                </c:pt>
                <c:pt idx="33">
                  <c:v>1.098362999215035</c:v>
                </c:pt>
                <c:pt idx="34">
                  <c:v>1.0630326993997006</c:v>
                </c:pt>
                <c:pt idx="35">
                  <c:v>0.99133902518969119</c:v>
                </c:pt>
                <c:pt idx="36">
                  <c:v>0.9214794543843905</c:v>
                </c:pt>
                <c:pt idx="37">
                  <c:v>1.1079223086312926</c:v>
                </c:pt>
                <c:pt idx="38">
                  <c:v>0.9319609611250057</c:v>
                </c:pt>
                <c:pt idx="39">
                  <c:v>0.99019261144173731</c:v>
                </c:pt>
                <c:pt idx="40">
                  <c:v>0.78756352124105578</c:v>
                </c:pt>
                <c:pt idx="41">
                  <c:v>0.80787526069775684</c:v>
                </c:pt>
                <c:pt idx="42">
                  <c:v>0.84041612493300411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11-410C-85AF-5021730F1E1A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komm!$B$243:$B$285</c:f>
              <c:strCache>
                <c:ptCount val="43"/>
                <c:pt idx="0">
                  <c:v> Bergen </c:v>
                </c:pt>
                <c:pt idx="1">
                  <c:v> Kinn </c:v>
                </c:pt>
                <c:pt idx="2">
                  <c:v> Etne </c:v>
                </c:pt>
                <c:pt idx="3">
                  <c:v> Sveio </c:v>
                </c:pt>
                <c:pt idx="4">
                  <c:v> Bømlo </c:v>
                </c:pt>
                <c:pt idx="5">
                  <c:v> Stord </c:v>
                </c:pt>
                <c:pt idx="6">
                  <c:v> Fitjar </c:v>
                </c:pt>
                <c:pt idx="7">
                  <c:v> Tysnes </c:v>
                </c:pt>
                <c:pt idx="8">
                  <c:v> Kvinnherad </c:v>
                </c:pt>
                <c:pt idx="9">
                  <c:v> Ullensvang </c:v>
                </c:pt>
                <c:pt idx="10">
                  <c:v> Eidfjord </c:v>
                </c:pt>
                <c:pt idx="11">
                  <c:v> Ulvik </c:v>
                </c:pt>
                <c:pt idx="12">
                  <c:v> Voss </c:v>
                </c:pt>
                <c:pt idx="13">
                  <c:v> Kvam </c:v>
                </c:pt>
                <c:pt idx="14">
                  <c:v> Samnanger </c:v>
                </c:pt>
                <c:pt idx="15">
                  <c:v> Bjørnafjorden </c:v>
                </c:pt>
                <c:pt idx="16">
                  <c:v> Austevoll </c:v>
                </c:pt>
                <c:pt idx="17">
                  <c:v> Øygarden </c:v>
                </c:pt>
                <c:pt idx="18">
                  <c:v> Askøy </c:v>
                </c:pt>
                <c:pt idx="19">
                  <c:v> Vaksdal </c:v>
                </c:pt>
                <c:pt idx="20">
                  <c:v> Modalen </c:v>
                </c:pt>
                <c:pt idx="21">
                  <c:v> Osterøy </c:v>
                </c:pt>
                <c:pt idx="22">
                  <c:v> Alver </c:v>
                </c:pt>
                <c:pt idx="23">
                  <c:v> Austrheim </c:v>
                </c:pt>
                <c:pt idx="24">
                  <c:v> Fedje </c:v>
                </c:pt>
                <c:pt idx="25">
                  <c:v> Masfjorden </c:v>
                </c:pt>
                <c:pt idx="26">
                  <c:v> Gulen </c:v>
                </c:pt>
                <c:pt idx="27">
                  <c:v> Solund </c:v>
                </c:pt>
                <c:pt idx="28">
                  <c:v> Hyllestad </c:v>
                </c:pt>
                <c:pt idx="29">
                  <c:v> Høyanger </c:v>
                </c:pt>
                <c:pt idx="30">
                  <c:v> Vik </c:v>
                </c:pt>
                <c:pt idx="31">
                  <c:v> Sogndal </c:v>
                </c:pt>
                <c:pt idx="32">
                  <c:v> Aurland </c:v>
                </c:pt>
                <c:pt idx="33">
                  <c:v> Lærdal </c:v>
                </c:pt>
                <c:pt idx="34">
                  <c:v> Årdal </c:v>
                </c:pt>
                <c:pt idx="35">
                  <c:v> Luster </c:v>
                </c:pt>
                <c:pt idx="36">
                  <c:v> Askvoll </c:v>
                </c:pt>
                <c:pt idx="37">
                  <c:v> Fjaler </c:v>
                </c:pt>
                <c:pt idx="38">
                  <c:v> Sunnfjord </c:v>
                </c:pt>
                <c:pt idx="39">
                  <c:v> Bremanger </c:v>
                </c:pt>
                <c:pt idx="40">
                  <c:v> Stad </c:v>
                </c:pt>
                <c:pt idx="41">
                  <c:v> Gloppen </c:v>
                </c:pt>
                <c:pt idx="42">
                  <c:v> Stryn </c:v>
                </c:pt>
              </c:strCache>
            </c:strRef>
          </c:cat>
          <c:val>
            <c:numRef>
              <c:f>komm!$O$243:$O$285</c:f>
              <c:numCache>
                <c:formatCode>0.0\ %</c:formatCode>
                <c:ptCount val="43"/>
                <c:pt idx="0">
                  <c:v>1.0045220852721841</c:v>
                </c:pt>
                <c:pt idx="1">
                  <c:v>0.97421442592150487</c:v>
                </c:pt>
                <c:pt idx="2">
                  <c:v>0.95781589395659938</c:v>
                </c:pt>
                <c:pt idx="3">
                  <c:v>0.96659968769172067</c:v>
                </c:pt>
                <c:pt idx="4">
                  <c:v>0.94560925045574495</c:v>
                </c:pt>
                <c:pt idx="5">
                  <c:v>0.95315634191623755</c:v>
                </c:pt>
                <c:pt idx="6">
                  <c:v>0.94423155758685939</c:v>
                </c:pt>
                <c:pt idx="7">
                  <c:v>0.99966064910929797</c:v>
                </c:pt>
                <c:pt idx="8">
                  <c:v>0.97159493930751306</c:v>
                </c:pt>
                <c:pt idx="9">
                  <c:v>0.99959760856321034</c:v>
                </c:pt>
                <c:pt idx="10">
                  <c:v>1.4357961697085067</c:v>
                </c:pt>
                <c:pt idx="11">
                  <c:v>1.0321233132929972</c:v>
                </c:pt>
                <c:pt idx="12">
                  <c:v>0.9436319108926432</c:v>
                </c:pt>
                <c:pt idx="13">
                  <c:v>0.94476403330841918</c:v>
                </c:pt>
                <c:pt idx="14">
                  <c:v>0.94293445382928476</c:v>
                </c:pt>
                <c:pt idx="15">
                  <c:v>0.94463968906134566</c:v>
                </c:pt>
                <c:pt idx="16">
                  <c:v>1.2211123462956746</c:v>
                </c:pt>
                <c:pt idx="17">
                  <c:v>0.94492307485105631</c:v>
                </c:pt>
                <c:pt idx="18">
                  <c:v>0.94051321383069053</c:v>
                </c:pt>
                <c:pt idx="19">
                  <c:v>0.9445216495354567</c:v>
                </c:pt>
                <c:pt idx="20">
                  <c:v>1.6610728468994103</c:v>
                </c:pt>
                <c:pt idx="21">
                  <c:v>0.94027226746979187</c:v>
                </c:pt>
                <c:pt idx="22">
                  <c:v>0.94182940520800851</c:v>
                </c:pt>
                <c:pt idx="23">
                  <c:v>1.0198724696503521</c:v>
                </c:pt>
                <c:pt idx="24">
                  <c:v>0.94548025485495457</c:v>
                </c:pt>
                <c:pt idx="25">
                  <c:v>1.049648666994603</c:v>
                </c:pt>
                <c:pt idx="26">
                  <c:v>1.0229464008394349</c:v>
                </c:pt>
                <c:pt idx="27">
                  <c:v>0.94518030559962296</c:v>
                </c:pt>
                <c:pt idx="28">
                  <c:v>0.96648373493768736</c:v>
                </c:pt>
                <c:pt idx="29">
                  <c:v>0.97548290981208152</c:v>
                </c:pt>
                <c:pt idx="30">
                  <c:v>1.0102228107951745</c:v>
                </c:pt>
                <c:pt idx="31">
                  <c:v>0.94047066863509465</c:v>
                </c:pt>
                <c:pt idx="32">
                  <c:v>1.2431296998112311</c:v>
                </c:pt>
                <c:pt idx="33">
                  <c:v>1.0251905520774096</c:v>
                </c:pt>
                <c:pt idx="34">
                  <c:v>1.0110584321512763</c:v>
                </c:pt>
                <c:pt idx="35">
                  <c:v>0.98238096246727225</c:v>
                </c:pt>
                <c:pt idx="36">
                  <c:v>0.95443713414515174</c:v>
                </c:pt>
                <c:pt idx="37">
                  <c:v>1.0290142758439127</c:v>
                </c:pt>
                <c:pt idx="38">
                  <c:v>0.95862973684139807</c:v>
                </c:pt>
                <c:pt idx="39">
                  <c:v>0.98192239696809069</c:v>
                </c:pt>
                <c:pt idx="40">
                  <c:v>0.94022352845344859</c:v>
                </c:pt>
                <c:pt idx="41">
                  <c:v>0.94123911542628369</c:v>
                </c:pt>
                <c:pt idx="42">
                  <c:v>0.9428661586380459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11-410C-85AF-5021730F1E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3.5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 Prosent av landsgjennomsnittet.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/>
              <a:t>Trøndelag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komm!$B$286:$B$323</c:f>
              <c:strCache>
                <c:ptCount val="38"/>
                <c:pt idx="0">
                  <c:v> Trondheim </c:v>
                </c:pt>
                <c:pt idx="1">
                  <c:v> Steinkjer </c:v>
                </c:pt>
                <c:pt idx="2">
                  <c:v> Namsos </c:v>
                </c:pt>
                <c:pt idx="3">
                  <c:v> Frøya </c:v>
                </c:pt>
                <c:pt idx="4">
                  <c:v> Osen </c:v>
                </c:pt>
                <c:pt idx="5">
                  <c:v> Oppdal </c:v>
                </c:pt>
                <c:pt idx="6">
                  <c:v> Rennebu </c:v>
                </c:pt>
                <c:pt idx="7">
                  <c:v> Røros </c:v>
                </c:pt>
                <c:pt idx="8">
                  <c:v> Holtålen </c:v>
                </c:pt>
                <c:pt idx="9">
                  <c:v> Midtre Gauldal </c:v>
                </c:pt>
                <c:pt idx="10">
                  <c:v> Melhus </c:v>
                </c:pt>
                <c:pt idx="11">
                  <c:v> Skaun </c:v>
                </c:pt>
                <c:pt idx="12">
                  <c:v> Malvik </c:v>
                </c:pt>
                <c:pt idx="13">
                  <c:v> Selbu </c:v>
                </c:pt>
                <c:pt idx="14">
                  <c:v> Tydal </c:v>
                </c:pt>
                <c:pt idx="15">
                  <c:v> Meråker </c:v>
                </c:pt>
                <c:pt idx="16">
                  <c:v> Stjørdal </c:v>
                </c:pt>
                <c:pt idx="17">
                  <c:v> Frosta </c:v>
                </c:pt>
                <c:pt idx="18">
                  <c:v> Levanger </c:v>
                </c:pt>
                <c:pt idx="19">
                  <c:v> Verdal </c:v>
                </c:pt>
                <c:pt idx="20">
                  <c:v> Snåsa </c:v>
                </c:pt>
                <c:pt idx="21">
                  <c:v> Lierne </c:v>
                </c:pt>
                <c:pt idx="22">
                  <c:v> Røyrvik </c:v>
                </c:pt>
                <c:pt idx="23">
                  <c:v> Namsskogan </c:v>
                </c:pt>
                <c:pt idx="24">
                  <c:v> Grong </c:v>
                </c:pt>
                <c:pt idx="25">
                  <c:v> Høylandet </c:v>
                </c:pt>
                <c:pt idx="26">
                  <c:v> Overhalla </c:v>
                </c:pt>
                <c:pt idx="27">
                  <c:v> Flatanger </c:v>
                </c:pt>
                <c:pt idx="28">
                  <c:v> Leka </c:v>
                </c:pt>
                <c:pt idx="29">
                  <c:v> Inderøy </c:v>
                </c:pt>
                <c:pt idx="30">
                  <c:v> Indre Fosen </c:v>
                </c:pt>
                <c:pt idx="31">
                  <c:v> Heim </c:v>
                </c:pt>
                <c:pt idx="32">
                  <c:v> Hitra </c:v>
                </c:pt>
                <c:pt idx="33">
                  <c:v> Ørland </c:v>
                </c:pt>
                <c:pt idx="34">
                  <c:v> Åfjord </c:v>
                </c:pt>
                <c:pt idx="35">
                  <c:v> Orkland </c:v>
                </c:pt>
                <c:pt idx="36">
                  <c:v> Nærøysund </c:v>
                </c:pt>
                <c:pt idx="37">
                  <c:v> Rindal </c:v>
                </c:pt>
              </c:strCache>
            </c:strRef>
          </c:cat>
          <c:val>
            <c:numRef>
              <c:f>komm!$E$286:$E$323</c:f>
              <c:numCache>
                <c:formatCode>0%</c:formatCode>
                <c:ptCount val="38"/>
                <c:pt idx="0">
                  <c:v>0.96762634618969157</c:v>
                </c:pt>
                <c:pt idx="1">
                  <c:v>0.72054488747542</c:v>
                </c:pt>
                <c:pt idx="2">
                  <c:v>0.75746674828475813</c:v>
                </c:pt>
                <c:pt idx="3">
                  <c:v>1.7090755153716286</c:v>
                </c:pt>
                <c:pt idx="4">
                  <c:v>0.71276834843268366</c:v>
                </c:pt>
                <c:pt idx="5">
                  <c:v>0.82280281202696504</c:v>
                </c:pt>
                <c:pt idx="6">
                  <c:v>0.76018986222039009</c:v>
                </c:pt>
                <c:pt idx="7">
                  <c:v>0.80013808416521071</c:v>
                </c:pt>
                <c:pt idx="8">
                  <c:v>0.6853516960173125</c:v>
                </c:pt>
                <c:pt idx="9">
                  <c:v>0.68479949202965662</c:v>
                </c:pt>
                <c:pt idx="10">
                  <c:v>0.75881405640773525</c:v>
                </c:pt>
                <c:pt idx="11">
                  <c:v>0.75547927178539509</c:v>
                </c:pt>
                <c:pt idx="12">
                  <c:v>0.8811594844422278</c:v>
                </c:pt>
                <c:pt idx="13">
                  <c:v>0.76626068645710177</c:v>
                </c:pt>
                <c:pt idx="14">
                  <c:v>1.5096289851056752</c:v>
                </c:pt>
                <c:pt idx="15">
                  <c:v>0.74050874371350828</c:v>
                </c:pt>
                <c:pt idx="16">
                  <c:v>0.77114259750558423</c:v>
                </c:pt>
                <c:pt idx="17">
                  <c:v>0.69528008809483155</c:v>
                </c:pt>
                <c:pt idx="18">
                  <c:v>0.75389854400337053</c:v>
                </c:pt>
                <c:pt idx="19">
                  <c:v>0.70440989540402121</c:v>
                </c:pt>
                <c:pt idx="20">
                  <c:v>0.6929453338608923</c:v>
                </c:pt>
                <c:pt idx="21">
                  <c:v>0.75685673421847621</c:v>
                </c:pt>
                <c:pt idx="22">
                  <c:v>0.91949405196061818</c:v>
                </c:pt>
                <c:pt idx="23">
                  <c:v>1.1580578846667167</c:v>
                </c:pt>
                <c:pt idx="24">
                  <c:v>0.79889975344964559</c:v>
                </c:pt>
                <c:pt idx="25">
                  <c:v>0.62479581528668859</c:v>
                </c:pt>
                <c:pt idx="26">
                  <c:v>0.74678245675949151</c:v>
                </c:pt>
                <c:pt idx="27">
                  <c:v>1.0384485164568553</c:v>
                </c:pt>
                <c:pt idx="28">
                  <c:v>0.79267334220484442</c:v>
                </c:pt>
                <c:pt idx="29">
                  <c:v>0.77402946406686124</c:v>
                </c:pt>
                <c:pt idx="30">
                  <c:v>0.6908722738808214</c:v>
                </c:pt>
                <c:pt idx="31">
                  <c:v>0.8111712004239805</c:v>
                </c:pt>
                <c:pt idx="32">
                  <c:v>0.81651761743961959</c:v>
                </c:pt>
                <c:pt idx="33">
                  <c:v>0.75497019368467644</c:v>
                </c:pt>
                <c:pt idx="34">
                  <c:v>0.80933048610868441</c:v>
                </c:pt>
                <c:pt idx="35">
                  <c:v>0.75023496599605755</c:v>
                </c:pt>
                <c:pt idx="36">
                  <c:v>0.95792962242360524</c:v>
                </c:pt>
                <c:pt idx="37">
                  <c:v>0.72345726670876742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58-4FCF-9C78-6E0CCD031309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komm!$B$286:$B$323</c:f>
              <c:strCache>
                <c:ptCount val="38"/>
                <c:pt idx="0">
                  <c:v> Trondheim </c:v>
                </c:pt>
                <c:pt idx="1">
                  <c:v> Steinkjer </c:v>
                </c:pt>
                <c:pt idx="2">
                  <c:v> Namsos </c:v>
                </c:pt>
                <c:pt idx="3">
                  <c:v> Frøya </c:v>
                </c:pt>
                <c:pt idx="4">
                  <c:v> Osen </c:v>
                </c:pt>
                <c:pt idx="5">
                  <c:v> Oppdal </c:v>
                </c:pt>
                <c:pt idx="6">
                  <c:v> Rennebu </c:v>
                </c:pt>
                <c:pt idx="7">
                  <c:v> Røros </c:v>
                </c:pt>
                <c:pt idx="8">
                  <c:v> Holtålen </c:v>
                </c:pt>
                <c:pt idx="9">
                  <c:v> Midtre Gauldal </c:v>
                </c:pt>
                <c:pt idx="10">
                  <c:v> Melhus </c:v>
                </c:pt>
                <c:pt idx="11">
                  <c:v> Skaun </c:v>
                </c:pt>
                <c:pt idx="12">
                  <c:v> Malvik </c:v>
                </c:pt>
                <c:pt idx="13">
                  <c:v> Selbu </c:v>
                </c:pt>
                <c:pt idx="14">
                  <c:v> Tydal </c:v>
                </c:pt>
                <c:pt idx="15">
                  <c:v> Meråker </c:v>
                </c:pt>
                <c:pt idx="16">
                  <c:v> Stjørdal </c:v>
                </c:pt>
                <c:pt idx="17">
                  <c:v> Frosta </c:v>
                </c:pt>
                <c:pt idx="18">
                  <c:v> Levanger </c:v>
                </c:pt>
                <c:pt idx="19">
                  <c:v> Verdal </c:v>
                </c:pt>
                <c:pt idx="20">
                  <c:v> Snåsa </c:v>
                </c:pt>
                <c:pt idx="21">
                  <c:v> Lierne </c:v>
                </c:pt>
                <c:pt idx="22">
                  <c:v> Røyrvik </c:v>
                </c:pt>
                <c:pt idx="23">
                  <c:v> Namsskogan </c:v>
                </c:pt>
                <c:pt idx="24">
                  <c:v> Grong </c:v>
                </c:pt>
                <c:pt idx="25">
                  <c:v> Høylandet </c:v>
                </c:pt>
                <c:pt idx="26">
                  <c:v> Overhalla </c:v>
                </c:pt>
                <c:pt idx="27">
                  <c:v> Flatanger </c:v>
                </c:pt>
                <c:pt idx="28">
                  <c:v> Leka </c:v>
                </c:pt>
                <c:pt idx="29">
                  <c:v> Inderøy </c:v>
                </c:pt>
                <c:pt idx="30">
                  <c:v> Indre Fosen </c:v>
                </c:pt>
                <c:pt idx="31">
                  <c:v> Heim </c:v>
                </c:pt>
                <c:pt idx="32">
                  <c:v> Hitra </c:v>
                </c:pt>
                <c:pt idx="33">
                  <c:v> Ørland </c:v>
                </c:pt>
                <c:pt idx="34">
                  <c:v> Åfjord </c:v>
                </c:pt>
                <c:pt idx="35">
                  <c:v> Orkland </c:v>
                </c:pt>
                <c:pt idx="36">
                  <c:v> Nærøysund </c:v>
                </c:pt>
                <c:pt idx="37">
                  <c:v> Rindal </c:v>
                </c:pt>
              </c:strCache>
            </c:strRef>
          </c:cat>
          <c:val>
            <c:numRef>
              <c:f>komm!$O$286:$O$323</c:f>
              <c:numCache>
                <c:formatCode>0.0\ %</c:formatCode>
                <c:ptCount val="38"/>
                <c:pt idx="0">
                  <c:v>0.97289589086727257</c:v>
                </c:pt>
                <c:pt idx="1">
                  <c:v>0.93687259676516665</c:v>
                </c:pt>
                <c:pt idx="2">
                  <c:v>0.93871868980563378</c:v>
                </c:pt>
                <c:pt idx="3">
                  <c:v>1.2694755585400472</c:v>
                </c:pt>
                <c:pt idx="4">
                  <c:v>0.93648376981302994</c:v>
                </c:pt>
                <c:pt idx="5">
                  <c:v>0.94198549299274414</c:v>
                </c:pt>
                <c:pt idx="6">
                  <c:v>0.93885484550241516</c:v>
                </c:pt>
                <c:pt idx="7">
                  <c:v>0.94085225659965643</c:v>
                </c:pt>
                <c:pt idx="8">
                  <c:v>0.93511293719226152</c:v>
                </c:pt>
                <c:pt idx="9">
                  <c:v>0.9350853269928785</c:v>
                </c:pt>
                <c:pt idx="10">
                  <c:v>0.93878605521178282</c:v>
                </c:pt>
                <c:pt idx="11">
                  <c:v>0.9386193159806655</c:v>
                </c:pt>
                <c:pt idx="12">
                  <c:v>0.94490332661350707</c:v>
                </c:pt>
                <c:pt idx="13">
                  <c:v>0.93915838671425089</c:v>
                </c:pt>
                <c:pt idx="14">
                  <c:v>1.1896969464336657</c:v>
                </c:pt>
                <c:pt idx="15">
                  <c:v>0.93787078957707115</c:v>
                </c:pt>
                <c:pt idx="16">
                  <c:v>0.939402482266675</c:v>
                </c:pt>
                <c:pt idx="17">
                  <c:v>0.93560935679613744</c:v>
                </c:pt>
                <c:pt idx="18">
                  <c:v>0.93854027959156439</c:v>
                </c:pt>
                <c:pt idx="19">
                  <c:v>0.9360658471615968</c:v>
                </c:pt>
                <c:pt idx="20">
                  <c:v>0.93549261908444048</c:v>
                </c:pt>
                <c:pt idx="21">
                  <c:v>0.93868818910231966</c:v>
                </c:pt>
                <c:pt idx="22">
                  <c:v>0.95364297317564295</c:v>
                </c:pt>
                <c:pt idx="23">
                  <c:v>1.0490685062580825</c:v>
                </c:pt>
                <c:pt idx="24">
                  <c:v>0.94079034006387807</c:v>
                </c:pt>
                <c:pt idx="25">
                  <c:v>0.9320851431557301</c:v>
                </c:pt>
                <c:pt idx="26">
                  <c:v>0.93818447522937032</c:v>
                </c:pt>
                <c:pt idx="27">
                  <c:v>1.0012247589741379</c:v>
                </c:pt>
                <c:pt idx="28">
                  <c:v>0.94047901950163804</c:v>
                </c:pt>
                <c:pt idx="29">
                  <c:v>0.9395468255947389</c:v>
                </c:pt>
                <c:pt idx="30">
                  <c:v>0.93538896608543665</c:v>
                </c:pt>
                <c:pt idx="31">
                  <c:v>0.94140391241259458</c:v>
                </c:pt>
                <c:pt idx="32">
                  <c:v>0.94167123326337676</c:v>
                </c:pt>
                <c:pt idx="33">
                  <c:v>0.93859386207562945</c:v>
                </c:pt>
                <c:pt idx="34">
                  <c:v>0.94131187669683014</c:v>
                </c:pt>
                <c:pt idx="35">
                  <c:v>0.9383571006911986</c:v>
                </c:pt>
                <c:pt idx="36">
                  <c:v>0.96901720136083791</c:v>
                </c:pt>
                <c:pt idx="37">
                  <c:v>0.93701821572683397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58-4FCF-9C78-6E0CCD0313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3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2EC4C02-5169-4B6B-BDFA-3E66E7B25D93}">
  <sheetPr/>
  <sheetViews>
    <sheetView zoomScale="172" workbookViewId="0" zoomToFit="1"/>
  </sheetViews>
  <sheetProtection content="1" objects="1"/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0340578-8FE3-44FF-8970-EAC356AE2DAF}">
  <sheetPr/>
  <sheetViews>
    <sheetView zoomScale="172" workbookViewId="0" zoomToFit="1"/>
  </sheetViews>
  <sheetProtection content="1" objects="1"/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304800</xdr:colOff>
      <xdr:row>35</xdr:row>
      <xdr:rowOff>161925</xdr:rowOff>
    </xdr:from>
    <xdr:to>
      <xdr:col>30</xdr:col>
      <xdr:colOff>304800</xdr:colOff>
      <xdr:row>52</xdr:row>
      <xdr:rowOff>57150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D46243A-13BC-4676-9621-BE1BD248E3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514349</xdr:colOff>
      <xdr:row>11</xdr:row>
      <xdr:rowOff>28575</xdr:rowOff>
    </xdr:from>
    <xdr:to>
      <xdr:col>30</xdr:col>
      <xdr:colOff>457200</xdr:colOff>
      <xdr:row>29</xdr:row>
      <xdr:rowOff>152400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F346A83A-78BB-41FE-ABCA-98DBBC077E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419100</xdr:colOff>
      <xdr:row>56</xdr:row>
      <xdr:rowOff>104776</xdr:rowOff>
    </xdr:from>
    <xdr:to>
      <xdr:col>32</xdr:col>
      <xdr:colOff>335139</xdr:colOff>
      <xdr:row>75</xdr:row>
      <xdr:rowOff>9525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F343A4F4-2687-4CE7-A976-BE0CD6EA37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447676</xdr:colOff>
      <xdr:row>118</xdr:row>
      <xdr:rowOff>61736</xdr:rowOff>
    </xdr:from>
    <xdr:to>
      <xdr:col>34</xdr:col>
      <xdr:colOff>742950</xdr:colOff>
      <xdr:row>137</xdr:row>
      <xdr:rowOff>61736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4F21D4BA-6127-4374-932E-4A58E06CA6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22</xdr:col>
      <xdr:colOff>0</xdr:colOff>
      <xdr:row>195</xdr:row>
      <xdr:rowOff>0</xdr:rowOff>
    </xdr:from>
    <xdr:to>
      <xdr:col>31</xdr:col>
      <xdr:colOff>457200</xdr:colOff>
      <xdr:row>214</xdr:row>
      <xdr:rowOff>104774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D4D3DBBF-8AC9-4467-9920-AFD364B45E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692150</xdr:colOff>
      <xdr:row>150</xdr:row>
      <xdr:rowOff>136524</xdr:rowOff>
    </xdr:from>
    <xdr:to>
      <xdr:col>32</xdr:col>
      <xdr:colOff>406400</xdr:colOff>
      <xdr:row>169</xdr:row>
      <xdr:rowOff>174623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A512B655-A267-4BDA-8CF8-7C3279A390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22</xdr:col>
      <xdr:colOff>0</xdr:colOff>
      <xdr:row>220</xdr:row>
      <xdr:rowOff>0</xdr:rowOff>
    </xdr:from>
    <xdr:to>
      <xdr:col>31</xdr:col>
      <xdr:colOff>457200</xdr:colOff>
      <xdr:row>239</xdr:row>
      <xdr:rowOff>104774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2AC0C4DB-910D-40C0-81F8-B599C7B042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22</xdr:col>
      <xdr:colOff>-1</xdr:colOff>
      <xdr:row>245</xdr:row>
      <xdr:rowOff>0</xdr:rowOff>
    </xdr:from>
    <xdr:to>
      <xdr:col>33</xdr:col>
      <xdr:colOff>8818</xdr:colOff>
      <xdr:row>264</xdr:row>
      <xdr:rowOff>104774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ACC3BF57-434D-4E35-BC31-261760FF9D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22</xdr:col>
      <xdr:colOff>0</xdr:colOff>
      <xdr:row>287</xdr:row>
      <xdr:rowOff>0</xdr:rowOff>
    </xdr:from>
    <xdr:to>
      <xdr:col>35</xdr:col>
      <xdr:colOff>120650</xdr:colOff>
      <xdr:row>306</xdr:row>
      <xdr:rowOff>104774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14F9901E-7016-46DB-99F8-3DE3A6437F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22</xdr:col>
      <xdr:colOff>0</xdr:colOff>
      <xdr:row>325</xdr:row>
      <xdr:rowOff>0</xdr:rowOff>
    </xdr:from>
    <xdr:to>
      <xdr:col>32</xdr:col>
      <xdr:colOff>467430</xdr:colOff>
      <xdr:row>343</xdr:row>
      <xdr:rowOff>123825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C7FF30B7-AE37-408F-90CC-504B9F22A2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7951" cy="6074956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3D9C591-8B68-41CA-8F2B-7CD433C4B54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7951" cy="6074956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ECB4019-B5C8-4547-9A7B-A5EAB6332F7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68"/>
  <sheetViews>
    <sheetView zoomScale="85" zoomScaleNormal="85" workbookViewId="0">
      <pane xSplit="2" ySplit="6" topLeftCell="C7" activePane="bottomRight" state="frozen"/>
      <selection pane="topRight" activeCell="D1" sqref="D1"/>
      <selection pane="bottomLeft" activeCell="A7" sqref="A7"/>
      <selection pane="bottomRight" activeCell="U49" sqref="U49"/>
    </sheetView>
  </sheetViews>
  <sheetFormatPr baseColWidth="10" defaultRowHeight="14.5"/>
  <cols>
    <col min="1" max="1" width="11.54296875" style="123" customWidth="1"/>
    <col min="2" max="2" width="18.453125" style="123" customWidth="1"/>
    <col min="3" max="3" width="17.26953125" style="123" bestFit="1" customWidth="1"/>
    <col min="4" max="4" width="14.453125" style="123" bestFit="1" customWidth="1"/>
    <col min="5" max="6" width="11.453125" style="123"/>
    <col min="7" max="7" width="14.453125" style="123" bestFit="1" customWidth="1"/>
    <col min="8" max="8" width="9.81640625" style="123" bestFit="1" customWidth="1"/>
    <col min="9" max="9" width="14" style="123" bestFit="1" customWidth="1"/>
    <col min="10" max="10" width="11.453125" style="123"/>
    <col min="11" max="11" width="13.7265625" style="123" bestFit="1" customWidth="1"/>
    <col min="12" max="12" width="17.81640625" style="123" bestFit="1" customWidth="1"/>
    <col min="13" max="13" width="17.26953125" style="123" bestFit="1" customWidth="1"/>
    <col min="14" max="14" width="13.81640625" style="123" bestFit="1" customWidth="1"/>
    <col min="15" max="15" width="11.453125" style="123"/>
    <col min="16" max="16" width="12.54296875" style="123" customWidth="1"/>
    <col min="17" max="17" width="14.81640625" style="123" customWidth="1"/>
    <col min="18" max="18" width="13.26953125" style="123" bestFit="1" customWidth="1"/>
    <col min="19" max="19" width="13" style="123" customWidth="1"/>
    <col min="20" max="20" width="16.54296875" style="123" customWidth="1"/>
    <col min="21" max="21" width="13.1796875" style="123" customWidth="1"/>
  </cols>
  <sheetData>
    <row r="1" spans="1:27" ht="29">
      <c r="A1" s="92" t="s">
        <v>0</v>
      </c>
      <c r="B1" s="92" t="s">
        <v>1</v>
      </c>
      <c r="C1" s="252" t="s">
        <v>429</v>
      </c>
      <c r="D1" s="252"/>
      <c r="E1" s="252"/>
      <c r="F1" s="253" t="s">
        <v>380</v>
      </c>
      <c r="G1" s="253"/>
      <c r="H1" s="253" t="s">
        <v>2</v>
      </c>
      <c r="I1" s="253"/>
      <c r="J1" s="253"/>
      <c r="K1" s="253"/>
      <c r="L1" s="93" t="s">
        <v>438</v>
      </c>
      <c r="M1" s="254" t="s">
        <v>3</v>
      </c>
      <c r="N1" s="254"/>
      <c r="O1" s="254"/>
      <c r="P1" s="94" t="s">
        <v>4</v>
      </c>
      <c r="Q1" s="245" t="s">
        <v>436</v>
      </c>
      <c r="R1" s="245"/>
      <c r="S1" s="95" t="s">
        <v>5</v>
      </c>
      <c r="T1" s="96" t="s">
        <v>427</v>
      </c>
      <c r="U1" s="97" t="s">
        <v>427</v>
      </c>
    </row>
    <row r="2" spans="1:27">
      <c r="A2" s="98" t="s">
        <v>8</v>
      </c>
      <c r="B2" s="99"/>
      <c r="C2" s="246" t="s">
        <v>441</v>
      </c>
      <c r="D2" s="247"/>
      <c r="E2" s="247"/>
      <c r="F2" s="248" t="s">
        <v>9</v>
      </c>
      <c r="G2" s="248"/>
      <c r="H2" s="100" t="s">
        <v>10</v>
      </c>
      <c r="I2" s="100"/>
      <c r="J2" s="100"/>
      <c r="K2" s="100"/>
      <c r="L2" s="101" t="str">
        <f>C2</f>
        <v>jan-aug</v>
      </c>
      <c r="M2" s="249" t="str">
        <f>C2</f>
        <v>jan-aug</v>
      </c>
      <c r="N2" s="250"/>
      <c r="O2" s="250"/>
      <c r="P2" s="102" t="str">
        <f>RIGHT(M2,3)</f>
        <v>aug</v>
      </c>
      <c r="Q2" s="255" t="s">
        <v>382</v>
      </c>
      <c r="R2" s="255"/>
      <c r="S2" s="103" t="s">
        <v>11</v>
      </c>
      <c r="T2" s="113" t="str">
        <f>C2</f>
        <v>jan-aug</v>
      </c>
      <c r="U2" s="104" t="str">
        <f>T2</f>
        <v>jan-aug</v>
      </c>
    </row>
    <row r="3" spans="1:27">
      <c r="A3" s="105" t="s">
        <v>12</v>
      </c>
      <c r="B3" s="106"/>
      <c r="C3" s="107"/>
      <c r="D3" s="107"/>
      <c r="E3" s="108" t="s">
        <v>13</v>
      </c>
      <c r="F3" s="251" t="s">
        <v>14</v>
      </c>
      <c r="G3" s="251"/>
      <c r="H3" s="100" t="s">
        <v>15</v>
      </c>
      <c r="I3" s="100"/>
      <c r="J3" s="100" t="s">
        <v>16</v>
      </c>
      <c r="K3" s="100"/>
      <c r="L3" s="101" t="s">
        <v>17</v>
      </c>
      <c r="M3" s="109" t="s">
        <v>18</v>
      </c>
      <c r="N3" s="100"/>
      <c r="O3" s="109" t="s">
        <v>19</v>
      </c>
      <c r="P3" s="110" t="s">
        <v>435</v>
      </c>
      <c r="Q3" s="111" t="s">
        <v>6</v>
      </c>
      <c r="R3" s="112" t="s">
        <v>7</v>
      </c>
      <c r="S3" s="227">
        <v>44562</v>
      </c>
      <c r="U3" s="104"/>
    </row>
    <row r="4" spans="1:27">
      <c r="A4" s="106"/>
      <c r="B4" s="114">
        <f>I366</f>
        <v>-337.61974373784841</v>
      </c>
      <c r="C4" s="115" t="s">
        <v>20</v>
      </c>
      <c r="D4" s="107" t="s">
        <v>21</v>
      </c>
      <c r="E4" s="107" t="s">
        <v>22</v>
      </c>
      <c r="F4" s="109" t="s">
        <v>23</v>
      </c>
      <c r="G4" s="109" t="s">
        <v>20</v>
      </c>
      <c r="H4" s="109" t="s">
        <v>21</v>
      </c>
      <c r="I4" s="109" t="s">
        <v>20</v>
      </c>
      <c r="J4" s="109" t="s">
        <v>21</v>
      </c>
      <c r="K4" s="109" t="s">
        <v>20</v>
      </c>
      <c r="L4" s="102" t="s">
        <v>20</v>
      </c>
      <c r="M4" s="109" t="s">
        <v>20</v>
      </c>
      <c r="N4" s="109" t="s">
        <v>21</v>
      </c>
      <c r="O4" s="109" t="s">
        <v>24</v>
      </c>
      <c r="P4" s="102" t="s">
        <v>20</v>
      </c>
      <c r="Q4" s="112" t="s">
        <v>25</v>
      </c>
      <c r="R4" s="112" t="s">
        <v>21</v>
      </c>
      <c r="S4" s="116"/>
      <c r="T4" s="117" t="s">
        <v>20</v>
      </c>
      <c r="U4" s="115" t="s">
        <v>21</v>
      </c>
      <c r="W4" s="36"/>
    </row>
    <row r="5" spans="1:27">
      <c r="A5" s="118"/>
      <c r="B5" s="118"/>
      <c r="C5" s="119">
        <v>1</v>
      </c>
      <c r="D5" s="119">
        <v>2</v>
      </c>
      <c r="E5" s="119">
        <v>3</v>
      </c>
      <c r="F5" s="119">
        <v>4</v>
      </c>
      <c r="G5" s="119">
        <v>5</v>
      </c>
      <c r="H5" s="119">
        <v>6</v>
      </c>
      <c r="I5" s="119">
        <v>7</v>
      </c>
      <c r="J5" s="119">
        <v>8</v>
      </c>
      <c r="K5" s="119">
        <v>9</v>
      </c>
      <c r="L5" s="119">
        <v>10</v>
      </c>
      <c r="M5" s="119">
        <v>11</v>
      </c>
      <c r="N5" s="119">
        <v>12</v>
      </c>
      <c r="O5" s="119">
        <v>13</v>
      </c>
      <c r="P5" s="119">
        <v>14</v>
      </c>
      <c r="Q5" s="120">
        <v>15</v>
      </c>
      <c r="R5" s="120">
        <v>16</v>
      </c>
      <c r="S5" s="121">
        <v>17</v>
      </c>
      <c r="T5" s="119">
        <v>18</v>
      </c>
      <c r="U5" s="119">
        <v>19</v>
      </c>
    </row>
    <row r="6" spans="1:27" ht="18.75" customHeight="1">
      <c r="A6" s="122"/>
      <c r="Q6" s="124"/>
      <c r="R6" s="182"/>
      <c r="S6" s="124"/>
      <c r="T6" s="124"/>
      <c r="U6" s="124"/>
    </row>
    <row r="7" spans="1:27" ht="22" customHeight="1">
      <c r="A7" s="125">
        <v>301</v>
      </c>
      <c r="B7" s="125" t="s">
        <v>26</v>
      </c>
      <c r="C7" s="1">
        <v>23705891</v>
      </c>
      <c r="D7" s="125">
        <f>C7/S7*1000</f>
        <v>33873.93027133849</v>
      </c>
      <c r="E7" s="126">
        <f>D7/D$364</f>
        <v>1.4201584919201604</v>
      </c>
      <c r="F7" s="127">
        <f>($D$364-D7)*0.6</f>
        <v>-6013.0272244350499</v>
      </c>
      <c r="G7" s="127">
        <f t="shared" ref="G7" si="0">F7*S7/1000</f>
        <v>-4208078.8033947079</v>
      </c>
      <c r="H7" s="127">
        <f>IF(D7&lt;D$364*0.9,(D$364*0.9-D7)*0.35,0)</f>
        <v>0</v>
      </c>
      <c r="I7" s="128">
        <f t="shared" ref="I7" si="1">H7*S7/1000</f>
        <v>0</v>
      </c>
      <c r="J7" s="127">
        <f>H7+I$366</f>
        <v>-337.61974373784841</v>
      </c>
      <c r="K7" s="128">
        <f t="shared" ref="K7" si="2">J7*S7/1000</f>
        <v>-236275.41240082722</v>
      </c>
      <c r="L7" s="129">
        <f>+G7+K7</f>
        <v>-4444354.2157955347</v>
      </c>
      <c r="M7" s="129">
        <f>C7+L7</f>
        <v>19261536.784204464</v>
      </c>
      <c r="N7" s="129">
        <f>M7/S7*1000</f>
        <v>27523.283303165586</v>
      </c>
      <c r="O7" s="130">
        <f>N7/N$364</f>
        <v>1.1539087491594595</v>
      </c>
      <c r="P7" s="131">
        <v>-320789.30073151644</v>
      </c>
      <c r="Q7" s="130">
        <f>(C7-T7)/T7</f>
        <v>0.17666576577314408</v>
      </c>
      <c r="R7" s="130">
        <f>(D7-U7)/U7</f>
        <v>0.17192935597160336</v>
      </c>
      <c r="S7" s="132">
        <v>699827</v>
      </c>
      <c r="T7" s="1">
        <v>20146665</v>
      </c>
      <c r="U7" s="1">
        <v>28904.413136109953</v>
      </c>
      <c r="Y7" s="13"/>
      <c r="Z7" s="13"/>
      <c r="AA7" s="12"/>
    </row>
    <row r="8" spans="1:27" ht="25" customHeight="1">
      <c r="A8" s="125">
        <v>1101</v>
      </c>
      <c r="B8" s="125" t="s">
        <v>27</v>
      </c>
      <c r="C8" s="1">
        <v>348419</v>
      </c>
      <c r="D8" s="125">
        <f t="shared" ref="D8:D71" si="3">C8/S8*1000</f>
        <v>23446.769851951547</v>
      </c>
      <c r="E8" s="126">
        <f t="shared" ref="E8:E71" si="4">D8/D$364</f>
        <v>0.98300164895600861</v>
      </c>
      <c r="F8" s="127">
        <f t="shared" ref="F8:F30" si="5">($D$364-D8)*0.6</f>
        <v>243.26902719711507</v>
      </c>
      <c r="G8" s="127">
        <f t="shared" ref="G8:G30" si="6">F8*S8/1000</f>
        <v>3614.9777441491296</v>
      </c>
      <c r="H8" s="127">
        <f t="shared" ref="H8:H30" si="7">IF(D8&lt;D$364*0.9,(D$364*0.9-D8)*0.35,0)</f>
        <v>0</v>
      </c>
      <c r="I8" s="128">
        <f t="shared" ref="I8:I30" si="8">H8*S8/1000</f>
        <v>0</v>
      </c>
      <c r="J8" s="127">
        <f t="shared" ref="J8:J30" si="9">H8+I$366</f>
        <v>-337.61974373784841</v>
      </c>
      <c r="K8" s="128">
        <f t="shared" ref="K8:K30" si="10">J8*S8/1000</f>
        <v>-5017.0293919444266</v>
      </c>
      <c r="L8" s="129">
        <f t="shared" ref="L8:L71" si="11">+G8+K8</f>
        <v>-1402.051647795297</v>
      </c>
      <c r="M8" s="129">
        <f t="shared" ref="M8:M30" si="12">C8+L8</f>
        <v>347016.94835220469</v>
      </c>
      <c r="N8" s="129">
        <f t="shared" ref="N8:N30" si="13">M8/S8*1000</f>
        <v>23352.419135410812</v>
      </c>
      <c r="O8" s="130">
        <f t="shared" ref="O8:O71" si="14">N8/N$364</f>
        <v>0.97904601197379904</v>
      </c>
      <c r="P8" s="131">
        <v>1813.9441286627462</v>
      </c>
      <c r="Q8" s="130">
        <f t="shared" ref="Q8:Q71" si="15">(C8-T8)/T8</f>
        <v>8.0258454173681451E-2</v>
      </c>
      <c r="R8" s="130">
        <f t="shared" ref="R8:R71" si="16">(D8-U8)/U8</f>
        <v>7.49516663436222E-2</v>
      </c>
      <c r="S8" s="132">
        <v>14860</v>
      </c>
      <c r="T8" s="1">
        <v>322533</v>
      </c>
      <c r="U8" s="1">
        <v>21811.929397443702</v>
      </c>
      <c r="Y8" s="12"/>
      <c r="Z8" s="12"/>
      <c r="AA8" s="12"/>
    </row>
    <row r="9" spans="1:27">
      <c r="A9" s="125">
        <v>1103</v>
      </c>
      <c r="B9" s="125" t="s">
        <v>28</v>
      </c>
      <c r="C9" s="1">
        <v>4244729</v>
      </c>
      <c r="D9" s="125">
        <f t="shared" si="3"/>
        <v>29334.888285337147</v>
      </c>
      <c r="E9" s="126">
        <f t="shared" si="4"/>
        <v>1.2298599652960975</v>
      </c>
      <c r="F9" s="127">
        <f t="shared" si="5"/>
        <v>-3289.6020328342447</v>
      </c>
      <c r="G9" s="127">
        <f t="shared" si="6"/>
        <v>-476002.12454908242</v>
      </c>
      <c r="H9" s="127">
        <f t="shared" si="7"/>
        <v>0</v>
      </c>
      <c r="I9" s="128">
        <f t="shared" si="8"/>
        <v>0</v>
      </c>
      <c r="J9" s="127">
        <f t="shared" si="9"/>
        <v>-337.61974373784841</v>
      </c>
      <c r="K9" s="128">
        <f t="shared" si="10"/>
        <v>-48853.239299122928</v>
      </c>
      <c r="L9" s="129">
        <f t="shared" si="11"/>
        <v>-524855.36384820531</v>
      </c>
      <c r="M9" s="129">
        <f t="shared" si="12"/>
        <v>3719873.6361517948</v>
      </c>
      <c r="N9" s="129">
        <f t="shared" si="13"/>
        <v>25707.666508765054</v>
      </c>
      <c r="O9" s="130">
        <f t="shared" si="14"/>
        <v>1.0777893385098347</v>
      </c>
      <c r="P9" s="131">
        <v>-18537.289550916932</v>
      </c>
      <c r="Q9" s="133">
        <f t="shared" si="15"/>
        <v>0.13797050846267125</v>
      </c>
      <c r="R9" s="133">
        <f t="shared" si="16"/>
        <v>0.13362936083434354</v>
      </c>
      <c r="S9" s="132">
        <v>144699</v>
      </c>
      <c r="T9" s="1">
        <v>3730087</v>
      </c>
      <c r="U9" s="1">
        <v>25876.965875113598</v>
      </c>
      <c r="V9" s="13"/>
      <c r="W9" s="67"/>
      <c r="X9" s="1"/>
      <c r="Y9" s="13"/>
      <c r="Z9" s="13"/>
      <c r="AA9" s="12"/>
    </row>
    <row r="10" spans="1:27">
      <c r="A10" s="125">
        <v>1106</v>
      </c>
      <c r="B10" s="125" t="s">
        <v>29</v>
      </c>
      <c r="C10" s="1">
        <v>852035</v>
      </c>
      <c r="D10" s="125">
        <f>C10/S10*1000</f>
        <v>22754.914004914008</v>
      </c>
      <c r="E10" s="126">
        <f t="shared" si="4"/>
        <v>0.95399571582440701</v>
      </c>
      <c r="F10" s="127">
        <f t="shared" si="5"/>
        <v>658.38253541963854</v>
      </c>
      <c r="G10" s="127">
        <f t="shared" si="6"/>
        <v>24652.475656252947</v>
      </c>
      <c r="H10" s="127">
        <f t="shared" si="7"/>
        <v>0</v>
      </c>
      <c r="I10" s="128">
        <f t="shared" si="8"/>
        <v>0</v>
      </c>
      <c r="J10" s="127">
        <f t="shared" si="9"/>
        <v>-337.61974373784841</v>
      </c>
      <c r="K10" s="128">
        <f t="shared" si="10"/>
        <v>-12641.833684519996</v>
      </c>
      <c r="L10" s="129">
        <f t="shared" si="11"/>
        <v>12010.641971732952</v>
      </c>
      <c r="M10" s="129">
        <f t="shared" si="12"/>
        <v>864045.64197173296</v>
      </c>
      <c r="N10" s="129">
        <f t="shared" si="13"/>
        <v>23075.676796595795</v>
      </c>
      <c r="O10" s="130">
        <f t="shared" si="14"/>
        <v>0.96744363872115846</v>
      </c>
      <c r="P10" s="131">
        <v>4044.5327559654816</v>
      </c>
      <c r="Q10" s="133">
        <f t="shared" si="15"/>
        <v>9.3737965525563155E-2</v>
      </c>
      <c r="R10" s="133">
        <f t="shared" si="16"/>
        <v>9.0203559644017592E-2</v>
      </c>
      <c r="S10" s="132">
        <v>37444</v>
      </c>
      <c r="T10" s="1">
        <v>779012</v>
      </c>
      <c r="U10" s="1">
        <v>20872.169975618253</v>
      </c>
      <c r="V10" s="13"/>
      <c r="W10" s="9"/>
      <c r="X10" s="1"/>
      <c r="Y10" s="13"/>
      <c r="Z10" s="12"/>
      <c r="AA10" s="12"/>
    </row>
    <row r="11" spans="1:27">
      <c r="A11" s="125">
        <v>1108</v>
      </c>
      <c r="B11" s="125" t="s">
        <v>30</v>
      </c>
      <c r="C11" s="1">
        <v>1921396</v>
      </c>
      <c r="D11" s="125">
        <f t="shared" si="3"/>
        <v>23631.953754381648</v>
      </c>
      <c r="E11" s="126">
        <f t="shared" si="4"/>
        <v>0.99076545107452285</v>
      </c>
      <c r="F11" s="127">
        <f t="shared" si="5"/>
        <v>132.15868573905462</v>
      </c>
      <c r="G11" s="127">
        <f t="shared" si="6"/>
        <v>10745.161944013837</v>
      </c>
      <c r="H11" s="127">
        <f t="shared" si="7"/>
        <v>0</v>
      </c>
      <c r="I11" s="128">
        <f t="shared" si="8"/>
        <v>0</v>
      </c>
      <c r="J11" s="127">
        <f t="shared" si="9"/>
        <v>-337.61974373784841</v>
      </c>
      <c r="K11" s="128">
        <f t="shared" si="10"/>
        <v>-27450.173264605764</v>
      </c>
      <c r="L11" s="129">
        <f t="shared" si="11"/>
        <v>-16705.011320591926</v>
      </c>
      <c r="M11" s="129">
        <f t="shared" si="12"/>
        <v>1904690.9886794081</v>
      </c>
      <c r="N11" s="129">
        <f t="shared" si="13"/>
        <v>23426.492696382855</v>
      </c>
      <c r="O11" s="130">
        <f t="shared" si="14"/>
        <v>0.98215153282120493</v>
      </c>
      <c r="P11" s="131">
        <v>2285.9862975050892</v>
      </c>
      <c r="Q11" s="133">
        <f t="shared" si="15"/>
        <v>0.11359904670993796</v>
      </c>
      <c r="R11" s="133">
        <f t="shared" si="16"/>
        <v>0.10188848542911884</v>
      </c>
      <c r="S11" s="132">
        <v>81305</v>
      </c>
      <c r="T11" s="1">
        <v>1725393</v>
      </c>
      <c r="U11" s="1">
        <v>21446.77439403356</v>
      </c>
      <c r="V11" s="13"/>
      <c r="W11" s="9"/>
      <c r="X11" s="1"/>
      <c r="Y11" s="13"/>
      <c r="Z11" s="13"/>
      <c r="AA11" s="12"/>
    </row>
    <row r="12" spans="1:27">
      <c r="A12" s="125">
        <v>1111</v>
      </c>
      <c r="B12" s="125" t="s">
        <v>31</v>
      </c>
      <c r="C12" s="1">
        <v>60588</v>
      </c>
      <c r="D12" s="125">
        <f t="shared" si="3"/>
        <v>18466.321243523318</v>
      </c>
      <c r="E12" s="126">
        <f t="shared" si="4"/>
        <v>0.77419722832413562</v>
      </c>
      <c r="F12" s="127">
        <f t="shared" si="5"/>
        <v>3231.5381922540523</v>
      </c>
      <c r="G12" s="127">
        <f t="shared" si="6"/>
        <v>10602.676808785547</v>
      </c>
      <c r="H12" s="127">
        <f t="shared" si="7"/>
        <v>1050.2363074100615</v>
      </c>
      <c r="I12" s="128">
        <f t="shared" si="8"/>
        <v>3445.8253246124118</v>
      </c>
      <c r="J12" s="127">
        <f t="shared" si="9"/>
        <v>712.61656367221303</v>
      </c>
      <c r="K12" s="128">
        <f t="shared" si="10"/>
        <v>2338.0949454085312</v>
      </c>
      <c r="L12" s="129">
        <f t="shared" si="11"/>
        <v>12940.771754194078</v>
      </c>
      <c r="M12" s="129">
        <f t="shared" si="12"/>
        <v>73528.77175419408</v>
      </c>
      <c r="N12" s="129">
        <f t="shared" si="13"/>
        <v>22410.47599944958</v>
      </c>
      <c r="O12" s="130">
        <f t="shared" si="14"/>
        <v>0.93955521380760243</v>
      </c>
      <c r="P12" s="131">
        <v>1182.5819249047836</v>
      </c>
      <c r="Q12" s="133">
        <f t="shared" si="15"/>
        <v>4.2033571821684095E-2</v>
      </c>
      <c r="R12" s="133">
        <f t="shared" si="16"/>
        <v>3.4411259805920712E-2</v>
      </c>
      <c r="S12" s="132">
        <v>3281</v>
      </c>
      <c r="T12" s="1">
        <v>58144</v>
      </c>
      <c r="U12" s="1">
        <v>17852.011053116363</v>
      </c>
      <c r="V12" s="12"/>
      <c r="W12" s="10"/>
      <c r="X12" s="1"/>
      <c r="Y12" s="13"/>
      <c r="Z12" s="13"/>
      <c r="AA12" s="12"/>
    </row>
    <row r="13" spans="1:27">
      <c r="A13" s="125">
        <v>1112</v>
      </c>
      <c r="B13" s="125" t="s">
        <v>32</v>
      </c>
      <c r="C13" s="1">
        <v>62537</v>
      </c>
      <c r="D13" s="125">
        <f t="shared" si="3"/>
        <v>19678.099433606043</v>
      </c>
      <c r="E13" s="126">
        <f t="shared" si="4"/>
        <v>0.82500081306274309</v>
      </c>
      <c r="F13" s="127">
        <f t="shared" si="5"/>
        <v>2504.4712782044176</v>
      </c>
      <c r="G13" s="127">
        <f t="shared" si="6"/>
        <v>7959.2097221336389</v>
      </c>
      <c r="H13" s="127">
        <f t="shared" si="7"/>
        <v>626.11394088110785</v>
      </c>
      <c r="I13" s="128">
        <f t="shared" si="8"/>
        <v>1989.7901041201608</v>
      </c>
      <c r="J13" s="127">
        <f t="shared" si="9"/>
        <v>288.49419714325944</v>
      </c>
      <c r="K13" s="128">
        <f t="shared" si="10"/>
        <v>916.8345585212785</v>
      </c>
      <c r="L13" s="129">
        <f t="shared" si="11"/>
        <v>8876.0442806549181</v>
      </c>
      <c r="M13" s="129">
        <f t="shared" si="12"/>
        <v>71413.044280654925</v>
      </c>
      <c r="N13" s="129">
        <f t="shared" si="13"/>
        <v>22471.064908953722</v>
      </c>
      <c r="O13" s="130">
        <f t="shared" si="14"/>
        <v>0.94209539304453305</v>
      </c>
      <c r="P13" s="131">
        <v>-943.05502671521026</v>
      </c>
      <c r="Q13" s="133">
        <f t="shared" si="15"/>
        <v>0.11975147272108722</v>
      </c>
      <c r="R13" s="133">
        <f t="shared" si="16"/>
        <v>0.11834209390079632</v>
      </c>
      <c r="S13" s="132">
        <v>3178</v>
      </c>
      <c r="T13" s="1">
        <v>55849</v>
      </c>
      <c r="U13" s="1">
        <v>17595.778197857595</v>
      </c>
      <c r="V13" s="12"/>
      <c r="W13" s="10"/>
      <c r="X13" s="1"/>
      <c r="Y13" s="13"/>
      <c r="Z13" s="13"/>
      <c r="AA13" s="12"/>
    </row>
    <row r="14" spans="1:27">
      <c r="A14" s="125">
        <v>1114</v>
      </c>
      <c r="B14" s="125" t="s">
        <v>33</v>
      </c>
      <c r="C14" s="1">
        <v>62215</v>
      </c>
      <c r="D14" s="125">
        <f t="shared" si="3"/>
        <v>22307.27859447831</v>
      </c>
      <c r="E14" s="126">
        <f t="shared" si="4"/>
        <v>0.93522868098899814</v>
      </c>
      <c r="F14" s="127">
        <f t="shared" si="5"/>
        <v>926.9637816810573</v>
      </c>
      <c r="G14" s="127">
        <f t="shared" si="6"/>
        <v>2585.3019871084689</v>
      </c>
      <c r="H14" s="127">
        <f t="shared" si="7"/>
        <v>0</v>
      </c>
      <c r="I14" s="128">
        <f t="shared" si="8"/>
        <v>0</v>
      </c>
      <c r="J14" s="127">
        <f t="shared" si="9"/>
        <v>-337.61974373784841</v>
      </c>
      <c r="K14" s="128">
        <f t="shared" si="10"/>
        <v>-941.62146528485914</v>
      </c>
      <c r="L14" s="129">
        <f t="shared" si="11"/>
        <v>1643.6805218236098</v>
      </c>
      <c r="M14" s="129">
        <f t="shared" si="12"/>
        <v>63858.680521823611</v>
      </c>
      <c r="N14" s="129">
        <f t="shared" si="13"/>
        <v>22896.622632421517</v>
      </c>
      <c r="O14" s="130">
        <f t="shared" si="14"/>
        <v>0.95993682478699494</v>
      </c>
      <c r="P14" s="131">
        <v>-403.14993439836348</v>
      </c>
      <c r="Q14" s="133">
        <f t="shared" si="15"/>
        <v>0.20557687090648374</v>
      </c>
      <c r="R14" s="133">
        <f t="shared" si="16"/>
        <v>0.20644139358192781</v>
      </c>
      <c r="S14" s="132">
        <v>2789</v>
      </c>
      <c r="T14" s="1">
        <v>51606</v>
      </c>
      <c r="U14" s="1">
        <v>18490.146900752417</v>
      </c>
      <c r="V14" s="12"/>
      <c r="W14" s="10"/>
      <c r="X14" s="1"/>
      <c r="Y14" s="13"/>
      <c r="Z14" s="13"/>
      <c r="AA14" s="12"/>
    </row>
    <row r="15" spans="1:27">
      <c r="A15" s="125">
        <v>1119</v>
      </c>
      <c r="B15" s="125" t="s">
        <v>34</v>
      </c>
      <c r="C15" s="1">
        <v>372194</v>
      </c>
      <c r="D15" s="125">
        <f t="shared" si="3"/>
        <v>19288.660862354893</v>
      </c>
      <c r="E15" s="126">
        <f t="shared" si="4"/>
        <v>0.80867367034226767</v>
      </c>
      <c r="F15" s="127">
        <f t="shared" si="5"/>
        <v>2738.1344209551075</v>
      </c>
      <c r="G15" s="127">
        <f t="shared" si="6"/>
        <v>52835.04178674976</v>
      </c>
      <c r="H15" s="127">
        <f t="shared" si="7"/>
        <v>762.41744081901049</v>
      </c>
      <c r="I15" s="128">
        <f t="shared" si="8"/>
        <v>14711.606938043626</v>
      </c>
      <c r="J15" s="127">
        <f t="shared" si="9"/>
        <v>424.79769708116208</v>
      </c>
      <c r="K15" s="128">
        <f t="shared" si="10"/>
        <v>8196.8963628781039</v>
      </c>
      <c r="L15" s="129">
        <f t="shared" si="11"/>
        <v>61031.938149627866</v>
      </c>
      <c r="M15" s="129">
        <f t="shared" si="12"/>
        <v>433225.93814962788</v>
      </c>
      <c r="N15" s="129">
        <f t="shared" si="13"/>
        <v>22451.59298039116</v>
      </c>
      <c r="O15" s="130">
        <f t="shared" si="14"/>
        <v>0.94127903590850903</v>
      </c>
      <c r="P15" s="131">
        <v>-1047.9721508799848</v>
      </c>
      <c r="Q15" s="133">
        <f t="shared" si="15"/>
        <v>9.6604067105472508E-2</v>
      </c>
      <c r="R15" s="133">
        <f t="shared" si="16"/>
        <v>8.6601874121923494E-2</v>
      </c>
      <c r="S15" s="132">
        <v>19296</v>
      </c>
      <c r="T15" s="1">
        <v>339406</v>
      </c>
      <c r="U15" s="1">
        <v>17751.359832635982</v>
      </c>
      <c r="V15" s="12"/>
      <c r="W15" s="10"/>
      <c r="X15" s="1"/>
      <c r="Y15" s="13"/>
      <c r="Z15" s="13"/>
      <c r="AA15" s="12"/>
    </row>
    <row r="16" spans="1:27">
      <c r="A16" s="125">
        <v>1120</v>
      </c>
      <c r="B16" s="125" t="s">
        <v>35</v>
      </c>
      <c r="C16" s="1">
        <v>438716</v>
      </c>
      <c r="D16" s="125">
        <f t="shared" si="3"/>
        <v>21758.468481872736</v>
      </c>
      <c r="E16" s="126">
        <f t="shared" si="4"/>
        <v>0.91221991478958453</v>
      </c>
      <c r="F16" s="127">
        <f t="shared" si="5"/>
        <v>1256.2498492444013</v>
      </c>
      <c r="G16" s="127">
        <f t="shared" si="6"/>
        <v>25329.765710314863</v>
      </c>
      <c r="H16" s="127">
        <f t="shared" si="7"/>
        <v>0</v>
      </c>
      <c r="I16" s="128">
        <f t="shared" si="8"/>
        <v>0</v>
      </c>
      <c r="J16" s="127">
        <f t="shared" si="9"/>
        <v>-337.61974373784841</v>
      </c>
      <c r="K16" s="128">
        <f t="shared" si="10"/>
        <v>-6807.4268929862374</v>
      </c>
      <c r="L16" s="129">
        <f t="shared" si="11"/>
        <v>18522.338817328626</v>
      </c>
      <c r="M16" s="129">
        <f t="shared" si="12"/>
        <v>457238.33881732862</v>
      </c>
      <c r="N16" s="129">
        <f t="shared" si="13"/>
        <v>22677.098587379292</v>
      </c>
      <c r="O16" s="130">
        <f t="shared" si="14"/>
        <v>0.95073331830722974</v>
      </c>
      <c r="P16" s="131">
        <v>154.24011212832193</v>
      </c>
      <c r="Q16" s="133">
        <f t="shared" si="15"/>
        <v>0.11738622152832077</v>
      </c>
      <c r="R16" s="133">
        <f t="shared" si="16"/>
        <v>9.992965951962067E-2</v>
      </c>
      <c r="S16" s="132">
        <v>20163</v>
      </c>
      <c r="T16" s="1">
        <v>392627</v>
      </c>
      <c r="U16" s="1">
        <v>19781.690850463521</v>
      </c>
      <c r="V16" s="12"/>
      <c r="W16" s="10"/>
      <c r="X16" s="1"/>
      <c r="Y16" s="13"/>
      <c r="Z16" s="13"/>
      <c r="AA16" s="12"/>
    </row>
    <row r="17" spans="1:27">
      <c r="A17" s="125">
        <v>1121</v>
      </c>
      <c r="B17" s="125" t="s">
        <v>36</v>
      </c>
      <c r="C17" s="1">
        <v>460183</v>
      </c>
      <c r="D17" s="125">
        <f t="shared" si="3"/>
        <v>23778.380612824887</v>
      </c>
      <c r="E17" s="126">
        <f t="shared" si="4"/>
        <v>0.99690437102852969</v>
      </c>
      <c r="F17" s="127">
        <f t="shared" si="5"/>
        <v>44.302570673111042</v>
      </c>
      <c r="G17" s="127">
        <f t="shared" si="6"/>
        <v>857.38765023671806</v>
      </c>
      <c r="H17" s="127">
        <f t="shared" si="7"/>
        <v>0</v>
      </c>
      <c r="I17" s="128">
        <f t="shared" si="8"/>
        <v>0</v>
      </c>
      <c r="J17" s="127">
        <f t="shared" si="9"/>
        <v>-337.61974373784841</v>
      </c>
      <c r="K17" s="128">
        <f t="shared" si="10"/>
        <v>-6533.9549005585804</v>
      </c>
      <c r="L17" s="129">
        <f t="shared" si="11"/>
        <v>-5676.567250321862</v>
      </c>
      <c r="M17" s="129">
        <f t="shared" si="12"/>
        <v>454506.43274967815</v>
      </c>
      <c r="N17" s="129">
        <f t="shared" si="13"/>
        <v>23485.063439760146</v>
      </c>
      <c r="O17" s="130">
        <f t="shared" si="14"/>
        <v>0.98460710080280744</v>
      </c>
      <c r="P17" s="131">
        <v>536.30789515546348</v>
      </c>
      <c r="Q17" s="133">
        <f t="shared" si="15"/>
        <v>0.13650126447228039</v>
      </c>
      <c r="R17" s="133">
        <f t="shared" si="16"/>
        <v>0.12199623619115338</v>
      </c>
      <c r="S17" s="132">
        <v>19353</v>
      </c>
      <c r="T17" s="1">
        <v>404912</v>
      </c>
      <c r="U17" s="1">
        <v>21192.923688893541</v>
      </c>
      <c r="V17" s="12"/>
      <c r="W17" s="10"/>
      <c r="X17" s="1"/>
      <c r="Y17" s="13"/>
      <c r="Z17" s="13"/>
      <c r="AA17" s="12"/>
    </row>
    <row r="18" spans="1:27">
      <c r="A18" s="125">
        <v>1122</v>
      </c>
      <c r="B18" s="125" t="s">
        <v>37</v>
      </c>
      <c r="C18" s="1">
        <v>241623</v>
      </c>
      <c r="D18" s="125">
        <f t="shared" si="3"/>
        <v>19917.813865303768</v>
      </c>
      <c r="E18" s="126">
        <f t="shared" si="4"/>
        <v>0.83505079790608405</v>
      </c>
      <c r="F18" s="127">
        <f t="shared" si="5"/>
        <v>2360.6426191857827</v>
      </c>
      <c r="G18" s="127">
        <f t="shared" si="6"/>
        <v>28636.955613342729</v>
      </c>
      <c r="H18" s="127">
        <f t="shared" si="7"/>
        <v>542.21388978690425</v>
      </c>
      <c r="I18" s="128">
        <f t="shared" si="8"/>
        <v>6577.5966970049358</v>
      </c>
      <c r="J18" s="127">
        <f t="shared" si="9"/>
        <v>204.59414604905584</v>
      </c>
      <c r="K18" s="128">
        <f t="shared" si="10"/>
        <v>2481.9315857210963</v>
      </c>
      <c r="L18" s="129">
        <f t="shared" si="11"/>
        <v>31118.887199063825</v>
      </c>
      <c r="M18" s="129">
        <f t="shared" si="12"/>
        <v>272741.88719906384</v>
      </c>
      <c r="N18" s="129">
        <f t="shared" si="13"/>
        <v>22483.050630538608</v>
      </c>
      <c r="O18" s="130">
        <f t="shared" si="14"/>
        <v>0.94259789228669999</v>
      </c>
      <c r="P18" s="131">
        <v>1642.2928165254452</v>
      </c>
      <c r="Q18" s="133">
        <f t="shared" si="15"/>
        <v>6.8107472504155317E-2</v>
      </c>
      <c r="R18" s="133">
        <f t="shared" si="16"/>
        <v>6.2208272054251959E-2</v>
      </c>
      <c r="S18" s="132">
        <v>12131</v>
      </c>
      <c r="T18" s="1">
        <v>226216</v>
      </c>
      <c r="U18" s="1">
        <v>18751.326259946949</v>
      </c>
      <c r="V18" s="12"/>
      <c r="W18" s="10"/>
      <c r="X18" s="1"/>
      <c r="Y18" s="13"/>
      <c r="Z18" s="13"/>
      <c r="AA18" s="12"/>
    </row>
    <row r="19" spans="1:27">
      <c r="A19" s="125">
        <v>1124</v>
      </c>
      <c r="B19" s="125" t="s">
        <v>38</v>
      </c>
      <c r="C19" s="1">
        <v>817928</v>
      </c>
      <c r="D19" s="125">
        <f t="shared" si="3"/>
        <v>29669.471851421938</v>
      </c>
      <c r="E19" s="126">
        <f t="shared" si="4"/>
        <v>1.2438873216974977</v>
      </c>
      <c r="F19" s="127">
        <f t="shared" si="5"/>
        <v>-3490.3521724851198</v>
      </c>
      <c r="G19" s="127">
        <f t="shared" si="6"/>
        <v>-96222.028691069776</v>
      </c>
      <c r="H19" s="127">
        <f t="shared" si="7"/>
        <v>0</v>
      </c>
      <c r="I19" s="128">
        <f t="shared" si="8"/>
        <v>0</v>
      </c>
      <c r="J19" s="127">
        <f t="shared" si="9"/>
        <v>-337.61974373784841</v>
      </c>
      <c r="K19" s="128">
        <f t="shared" si="10"/>
        <v>-9307.5010953650053</v>
      </c>
      <c r="L19" s="129">
        <f t="shared" si="11"/>
        <v>-105529.52978643478</v>
      </c>
      <c r="M19" s="129">
        <f t="shared" si="12"/>
        <v>712398.47021356528</v>
      </c>
      <c r="N19" s="129">
        <f t="shared" si="13"/>
        <v>25841.499935198972</v>
      </c>
      <c r="O19" s="130">
        <f t="shared" si="14"/>
        <v>1.0834002810703949</v>
      </c>
      <c r="P19" s="131">
        <v>-4518.2882006074069</v>
      </c>
      <c r="Q19" s="133">
        <f t="shared" si="15"/>
        <v>0.12337933459324045</v>
      </c>
      <c r="R19" s="133">
        <f t="shared" si="16"/>
        <v>0.11885615169495793</v>
      </c>
      <c r="S19" s="132">
        <v>27568</v>
      </c>
      <c r="T19" s="1">
        <v>728096</v>
      </c>
      <c r="U19" s="1">
        <v>26517.682193976038</v>
      </c>
      <c r="V19" s="12"/>
      <c r="W19" s="10"/>
      <c r="X19" s="1"/>
      <c r="Y19" s="13"/>
      <c r="Z19" s="13"/>
      <c r="AA19" s="12"/>
    </row>
    <row r="20" spans="1:27">
      <c r="A20" s="125">
        <v>1127</v>
      </c>
      <c r="B20" s="125" t="s">
        <v>39</v>
      </c>
      <c r="C20" s="1">
        <v>290865</v>
      </c>
      <c r="D20" s="125">
        <f t="shared" si="3"/>
        <v>25394.185437401782</v>
      </c>
      <c r="E20" s="126">
        <f t="shared" si="4"/>
        <v>1.0646467004401847</v>
      </c>
      <c r="F20" s="127">
        <f t="shared" si="5"/>
        <v>-925.18032407302599</v>
      </c>
      <c r="G20" s="127">
        <f t="shared" si="6"/>
        <v>-10597.015431932439</v>
      </c>
      <c r="H20" s="127">
        <f t="shared" si="7"/>
        <v>0</v>
      </c>
      <c r="I20" s="128">
        <f t="shared" si="8"/>
        <v>0</v>
      </c>
      <c r="J20" s="127">
        <f t="shared" si="9"/>
        <v>-337.61974373784841</v>
      </c>
      <c r="K20" s="128">
        <f t="shared" si="10"/>
        <v>-3867.0965447733156</v>
      </c>
      <c r="L20" s="129">
        <f t="shared" si="11"/>
        <v>-14464.111976705755</v>
      </c>
      <c r="M20" s="129">
        <f t="shared" si="12"/>
        <v>276400.88802329422</v>
      </c>
      <c r="N20" s="129">
        <f t="shared" si="13"/>
        <v>24131.385369590906</v>
      </c>
      <c r="O20" s="130">
        <f t="shared" si="14"/>
        <v>1.0117040325674695</v>
      </c>
      <c r="P20" s="131">
        <v>-284.53924295402976</v>
      </c>
      <c r="Q20" s="133">
        <f t="shared" si="15"/>
        <v>0.11370415324942854</v>
      </c>
      <c r="R20" s="133">
        <f t="shared" si="16"/>
        <v>0.1001887981506273</v>
      </c>
      <c r="S20" s="132">
        <v>11454</v>
      </c>
      <c r="T20" s="1">
        <v>261169</v>
      </c>
      <c r="U20" s="1">
        <v>23081.661511268227</v>
      </c>
      <c r="V20" s="12"/>
      <c r="W20" s="10"/>
      <c r="X20" s="1"/>
      <c r="Y20" s="13"/>
      <c r="Z20" s="13"/>
      <c r="AA20" s="12"/>
    </row>
    <row r="21" spans="1:27">
      <c r="A21" s="125">
        <v>1130</v>
      </c>
      <c r="B21" s="125" t="s">
        <v>40</v>
      </c>
      <c r="C21" s="1">
        <v>271727</v>
      </c>
      <c r="D21" s="125">
        <f t="shared" si="3"/>
        <v>20479.876394332226</v>
      </c>
      <c r="E21" s="126">
        <f t="shared" si="4"/>
        <v>0.85861516930308357</v>
      </c>
      <c r="F21" s="127">
        <f t="shared" si="5"/>
        <v>2023.4051017687073</v>
      </c>
      <c r="G21" s="127">
        <f t="shared" si="6"/>
        <v>26846.538890267209</v>
      </c>
      <c r="H21" s="127">
        <f t="shared" si="7"/>
        <v>345.4920046269437</v>
      </c>
      <c r="I21" s="128">
        <f t="shared" si="8"/>
        <v>4583.9879173902891</v>
      </c>
      <c r="J21" s="127">
        <f t="shared" si="9"/>
        <v>7.872260889095287</v>
      </c>
      <c r="K21" s="128">
        <f t="shared" si="10"/>
        <v>104.44915747651626</v>
      </c>
      <c r="L21" s="129">
        <f t="shared" si="11"/>
        <v>26950.988047743725</v>
      </c>
      <c r="M21" s="129">
        <f t="shared" si="12"/>
        <v>298677.98804774374</v>
      </c>
      <c r="N21" s="129">
        <f t="shared" si="13"/>
        <v>22511.153756990028</v>
      </c>
      <c r="O21" s="130">
        <f t="shared" si="14"/>
        <v>0.94377611085654989</v>
      </c>
      <c r="P21" s="131">
        <v>654.98275819467744</v>
      </c>
      <c r="Q21" s="133">
        <f t="shared" si="15"/>
        <v>9.242254902749078E-2</v>
      </c>
      <c r="R21" s="134">
        <f t="shared" si="16"/>
        <v>7.6120192628075248E-2</v>
      </c>
      <c r="S21" s="132">
        <v>13268</v>
      </c>
      <c r="T21" s="1">
        <v>248738</v>
      </c>
      <c r="U21" s="1">
        <v>19031.216526396329</v>
      </c>
      <c r="V21" s="13"/>
      <c r="W21" s="1"/>
      <c r="X21" s="1"/>
      <c r="Y21" s="13"/>
      <c r="Z21" s="13"/>
      <c r="AA21" s="12"/>
    </row>
    <row r="22" spans="1:27">
      <c r="A22" s="125">
        <v>1133</v>
      </c>
      <c r="B22" s="125" t="s">
        <v>41</v>
      </c>
      <c r="C22" s="1">
        <v>74814</v>
      </c>
      <c r="D22" s="125">
        <f t="shared" si="3"/>
        <v>29524.072612470402</v>
      </c>
      <c r="E22" s="126">
        <f t="shared" si="4"/>
        <v>1.2377914845076081</v>
      </c>
      <c r="F22" s="127">
        <f t="shared" si="5"/>
        <v>-3403.1126291141977</v>
      </c>
      <c r="G22" s="127">
        <f t="shared" si="6"/>
        <v>-8623.4874021753767</v>
      </c>
      <c r="H22" s="127">
        <f t="shared" si="7"/>
        <v>0</v>
      </c>
      <c r="I22" s="128">
        <f t="shared" si="8"/>
        <v>0</v>
      </c>
      <c r="J22" s="127">
        <f t="shared" si="9"/>
        <v>-337.61974373784841</v>
      </c>
      <c r="K22" s="128">
        <f t="shared" si="10"/>
        <v>-855.52843063170792</v>
      </c>
      <c r="L22" s="129">
        <f t="shared" si="11"/>
        <v>-9479.0158328070847</v>
      </c>
      <c r="M22" s="129">
        <f t="shared" si="12"/>
        <v>65334.984167192917</v>
      </c>
      <c r="N22" s="129">
        <f t="shared" si="13"/>
        <v>25783.340239618359</v>
      </c>
      <c r="O22" s="130">
        <f t="shared" si="14"/>
        <v>1.0809619461944391</v>
      </c>
      <c r="P22" s="131">
        <v>-405.31378048241095</v>
      </c>
      <c r="Q22" s="133">
        <f t="shared" si="15"/>
        <v>5.850394035003325E-2</v>
      </c>
      <c r="R22" s="134">
        <f t="shared" si="16"/>
        <v>7.7719086859939154E-2</v>
      </c>
      <c r="S22" s="132">
        <v>2534</v>
      </c>
      <c r="T22" s="1">
        <v>70679</v>
      </c>
      <c r="U22" s="1">
        <v>27394.961240310076</v>
      </c>
      <c r="V22" s="13"/>
      <c r="W22" s="1"/>
      <c r="X22" s="1"/>
      <c r="Y22" s="13"/>
      <c r="Z22" s="13"/>
      <c r="AA22" s="12"/>
    </row>
    <row r="23" spans="1:27">
      <c r="A23" s="125">
        <v>1134</v>
      </c>
      <c r="B23" s="125" t="s">
        <v>42</v>
      </c>
      <c r="C23" s="1">
        <v>121297</v>
      </c>
      <c r="D23" s="125">
        <f t="shared" si="3"/>
        <v>32055.232558139538</v>
      </c>
      <c r="E23" s="126">
        <f t="shared" si="4"/>
        <v>1.3439099142987834</v>
      </c>
      <c r="F23" s="127">
        <f t="shared" si="5"/>
        <v>-4921.8085965156797</v>
      </c>
      <c r="G23" s="127">
        <f t="shared" si="6"/>
        <v>-18624.123729215331</v>
      </c>
      <c r="H23" s="127">
        <f t="shared" si="7"/>
        <v>0</v>
      </c>
      <c r="I23" s="128">
        <f t="shared" si="8"/>
        <v>0</v>
      </c>
      <c r="J23" s="127">
        <f t="shared" si="9"/>
        <v>-337.61974373784841</v>
      </c>
      <c r="K23" s="128">
        <f t="shared" si="10"/>
        <v>-1277.5531103040184</v>
      </c>
      <c r="L23" s="129">
        <f t="shared" si="11"/>
        <v>-19901.67683951935</v>
      </c>
      <c r="M23" s="129">
        <f t="shared" si="12"/>
        <v>101395.32316048065</v>
      </c>
      <c r="N23" s="129">
        <f t="shared" si="13"/>
        <v>26795.804217886009</v>
      </c>
      <c r="O23" s="130">
        <f t="shared" si="14"/>
        <v>1.1234093181109088</v>
      </c>
      <c r="P23" s="131">
        <v>280.10507287076689</v>
      </c>
      <c r="Q23" s="133">
        <f t="shared" si="15"/>
        <v>3.2780743654584624E-2</v>
      </c>
      <c r="R23" s="133">
        <f t="shared" si="16"/>
        <v>3.9604083662873421E-2</v>
      </c>
      <c r="S23" s="132">
        <v>3784</v>
      </c>
      <c r="T23" s="1">
        <v>117447</v>
      </c>
      <c r="U23" s="1">
        <v>30834.077185613023</v>
      </c>
      <c r="V23" s="12"/>
      <c r="W23" s="10"/>
      <c r="Y23" s="13"/>
      <c r="Z23" s="13"/>
      <c r="AA23" s="12"/>
    </row>
    <row r="24" spans="1:27">
      <c r="A24" s="125">
        <v>1135</v>
      </c>
      <c r="B24" s="125" t="s">
        <v>43</v>
      </c>
      <c r="C24" s="1">
        <v>107114</v>
      </c>
      <c r="D24" s="125">
        <f t="shared" si="3"/>
        <v>23671.602209944751</v>
      </c>
      <c r="E24" s="126">
        <f t="shared" si="4"/>
        <v>0.99242770551055748</v>
      </c>
      <c r="F24" s="127">
        <f t="shared" si="5"/>
        <v>108.36961240119271</v>
      </c>
      <c r="G24" s="127">
        <f t="shared" si="6"/>
        <v>490.37249611539704</v>
      </c>
      <c r="H24" s="127">
        <f t="shared" si="7"/>
        <v>0</v>
      </c>
      <c r="I24" s="128">
        <f t="shared" si="8"/>
        <v>0</v>
      </c>
      <c r="J24" s="127">
        <f t="shared" si="9"/>
        <v>-337.61974373784841</v>
      </c>
      <c r="K24" s="128">
        <f t="shared" si="10"/>
        <v>-1527.729340413764</v>
      </c>
      <c r="L24" s="129">
        <f t="shared" si="11"/>
        <v>-1037.3568442983669</v>
      </c>
      <c r="M24" s="129">
        <f t="shared" si="12"/>
        <v>106076.64315570163</v>
      </c>
      <c r="N24" s="129">
        <f t="shared" si="13"/>
        <v>23442.352078608095</v>
      </c>
      <c r="O24" s="130">
        <f t="shared" si="14"/>
        <v>0.98281643459561874</v>
      </c>
      <c r="P24" s="131">
        <v>1008.468249138552</v>
      </c>
      <c r="Q24" s="133">
        <f t="shared" si="15"/>
        <v>3.9891267414203194E-2</v>
      </c>
      <c r="R24" s="133">
        <f t="shared" si="16"/>
        <v>4.8164435508548251E-2</v>
      </c>
      <c r="S24" s="132">
        <v>4525</v>
      </c>
      <c r="T24" s="1">
        <v>103005</v>
      </c>
      <c r="U24" s="1">
        <v>22583.86318789739</v>
      </c>
      <c r="V24" s="12"/>
      <c r="W24" s="10"/>
      <c r="Y24" s="13"/>
      <c r="Z24" s="13"/>
      <c r="AA24" s="12"/>
    </row>
    <row r="25" spans="1:27">
      <c r="A25" s="125">
        <v>1144</v>
      </c>
      <c r="B25" s="125" t="s">
        <v>44</v>
      </c>
      <c r="C25" s="1">
        <v>10865</v>
      </c>
      <c r="D25" s="125">
        <f t="shared" si="3"/>
        <v>20774.37858508604</v>
      </c>
      <c r="E25" s="126">
        <f t="shared" si="4"/>
        <v>0.8709621211843066</v>
      </c>
      <c r="F25" s="127">
        <f t="shared" si="5"/>
        <v>1846.703787316419</v>
      </c>
      <c r="G25" s="127">
        <f t="shared" si="6"/>
        <v>965.82608076648717</v>
      </c>
      <c r="H25" s="127">
        <f t="shared" si="7"/>
        <v>242.41623786310882</v>
      </c>
      <c r="I25" s="128">
        <f t="shared" si="8"/>
        <v>126.78369240240592</v>
      </c>
      <c r="J25" s="127">
        <f t="shared" si="9"/>
        <v>-95.203505874739591</v>
      </c>
      <c r="K25" s="128">
        <f t="shared" si="10"/>
        <v>-49.791433572488806</v>
      </c>
      <c r="L25" s="129">
        <f t="shared" si="11"/>
        <v>916.03464719399835</v>
      </c>
      <c r="M25" s="129">
        <f t="shared" si="12"/>
        <v>11781.034647193999</v>
      </c>
      <c r="N25" s="129">
        <f t="shared" si="13"/>
        <v>22525.878866527724</v>
      </c>
      <c r="O25" s="130">
        <f t="shared" si="14"/>
        <v>0.94439345845061129</v>
      </c>
      <c r="P25" s="131">
        <v>184.05170579859873</v>
      </c>
      <c r="Q25" s="133">
        <f t="shared" si="15"/>
        <v>0.1720604099244876</v>
      </c>
      <c r="R25" s="133">
        <f t="shared" si="16"/>
        <v>0.13620387730729458</v>
      </c>
      <c r="S25" s="132">
        <v>523</v>
      </c>
      <c r="T25" s="1">
        <v>9270</v>
      </c>
      <c r="U25" s="1">
        <v>18284.023668639056</v>
      </c>
      <c r="V25" s="12"/>
      <c r="W25" s="10"/>
      <c r="Y25" s="13"/>
      <c r="Z25" s="13"/>
      <c r="AA25" s="12"/>
    </row>
    <row r="26" spans="1:27">
      <c r="A26" s="125">
        <v>1145</v>
      </c>
      <c r="B26" s="125" t="s">
        <v>45</v>
      </c>
      <c r="C26" s="1">
        <v>19143</v>
      </c>
      <c r="D26" s="125">
        <f t="shared" si="3"/>
        <v>22389.473684210527</v>
      </c>
      <c r="E26" s="126">
        <f t="shared" si="4"/>
        <v>0.93867469548280824</v>
      </c>
      <c r="F26" s="127">
        <f t="shared" si="5"/>
        <v>877.64672784172728</v>
      </c>
      <c r="G26" s="127">
        <f t="shared" si="6"/>
        <v>750.3879523046769</v>
      </c>
      <c r="H26" s="127">
        <f t="shared" si="7"/>
        <v>0</v>
      </c>
      <c r="I26" s="128">
        <f t="shared" si="8"/>
        <v>0</v>
      </c>
      <c r="J26" s="127">
        <f t="shared" si="9"/>
        <v>-337.61974373784841</v>
      </c>
      <c r="K26" s="128">
        <f t="shared" si="10"/>
        <v>-288.66488089586039</v>
      </c>
      <c r="L26" s="129">
        <f t="shared" si="11"/>
        <v>461.72307140881651</v>
      </c>
      <c r="M26" s="129">
        <f t="shared" si="12"/>
        <v>19604.723071408818</v>
      </c>
      <c r="N26" s="129">
        <f t="shared" si="13"/>
        <v>22929.500668314406</v>
      </c>
      <c r="O26" s="130">
        <f t="shared" si="14"/>
        <v>0.96131523058451906</v>
      </c>
      <c r="P26" s="131">
        <v>98.172895693583996</v>
      </c>
      <c r="Q26" s="133">
        <f t="shared" si="15"/>
        <v>0.16533755402690692</v>
      </c>
      <c r="R26" s="133">
        <f t="shared" si="16"/>
        <v>0.17078942562469354</v>
      </c>
      <c r="S26" s="132">
        <v>855</v>
      </c>
      <c r="T26" s="1">
        <v>16427</v>
      </c>
      <c r="U26" s="1">
        <v>19123.399301513389</v>
      </c>
      <c r="V26" s="12"/>
      <c r="Y26" s="13"/>
      <c r="Z26" s="13"/>
      <c r="AA26" s="12"/>
    </row>
    <row r="27" spans="1:27">
      <c r="A27" s="125">
        <v>1146</v>
      </c>
      <c r="B27" s="125" t="s">
        <v>46</v>
      </c>
      <c r="C27" s="1">
        <v>236640</v>
      </c>
      <c r="D27" s="125">
        <f t="shared" si="3"/>
        <v>20973.145440042543</v>
      </c>
      <c r="E27" s="126">
        <f t="shared" si="4"/>
        <v>0.87929538616766123</v>
      </c>
      <c r="F27" s="127">
        <f t="shared" si="5"/>
        <v>1727.4436743425176</v>
      </c>
      <c r="G27" s="127">
        <f t="shared" si="6"/>
        <v>19490.746977606628</v>
      </c>
      <c r="H27" s="127">
        <f t="shared" si="7"/>
        <v>172.84783862833299</v>
      </c>
      <c r="I27" s="128">
        <f t="shared" si="8"/>
        <v>1950.2421632434812</v>
      </c>
      <c r="J27" s="127">
        <f t="shared" si="9"/>
        <v>-164.77190510951542</v>
      </c>
      <c r="K27" s="128">
        <f t="shared" si="10"/>
        <v>-1859.1214053506626</v>
      </c>
      <c r="L27" s="129">
        <f t="shared" si="11"/>
        <v>17631.625572255965</v>
      </c>
      <c r="M27" s="129">
        <f t="shared" si="12"/>
        <v>254271.62557225596</v>
      </c>
      <c r="N27" s="129">
        <f t="shared" si="13"/>
        <v>22535.817209275541</v>
      </c>
      <c r="O27" s="130">
        <f t="shared" si="14"/>
        <v>0.94481012169977863</v>
      </c>
      <c r="P27" s="131">
        <v>3385.89636046958</v>
      </c>
      <c r="Q27" s="133">
        <f t="shared" si="15"/>
        <v>9.1875530619024773E-2</v>
      </c>
      <c r="R27" s="133">
        <f t="shared" si="16"/>
        <v>8.1714498028845076E-2</v>
      </c>
      <c r="S27" s="132">
        <v>11283</v>
      </c>
      <c r="T27" s="1">
        <v>216728</v>
      </c>
      <c r="U27" s="1">
        <v>19388.799427446771</v>
      </c>
      <c r="V27" s="12"/>
      <c r="Y27" s="13"/>
      <c r="Z27" s="13"/>
      <c r="AA27" s="12"/>
    </row>
    <row r="28" spans="1:27">
      <c r="A28" s="125">
        <v>1149</v>
      </c>
      <c r="B28" s="125" t="s">
        <v>47</v>
      </c>
      <c r="C28" s="1">
        <v>855917</v>
      </c>
      <c r="D28" s="125">
        <f t="shared" si="3"/>
        <v>20119.813826661339</v>
      </c>
      <c r="E28" s="126">
        <f t="shared" si="4"/>
        <v>0.84351961029931932</v>
      </c>
      <c r="F28" s="127">
        <f t="shared" si="5"/>
        <v>2239.4426423712398</v>
      </c>
      <c r="G28" s="127">
        <f t="shared" si="6"/>
        <v>95268.129449114916</v>
      </c>
      <c r="H28" s="127">
        <f t="shared" si="7"/>
        <v>471.5139033117544</v>
      </c>
      <c r="I28" s="128">
        <f t="shared" si="8"/>
        <v>20058.672960785345</v>
      </c>
      <c r="J28" s="127">
        <f t="shared" si="9"/>
        <v>133.89415957390599</v>
      </c>
      <c r="K28" s="128">
        <f t="shared" si="10"/>
        <v>5695.9914424335348</v>
      </c>
      <c r="L28" s="129">
        <f t="shared" si="11"/>
        <v>100964.12089154845</v>
      </c>
      <c r="M28" s="129">
        <f t="shared" si="12"/>
        <v>956881.12089154846</v>
      </c>
      <c r="N28" s="129">
        <f t="shared" si="13"/>
        <v>22493.150628606487</v>
      </c>
      <c r="O28" s="130">
        <f t="shared" si="14"/>
        <v>0.94302133290636181</v>
      </c>
      <c r="P28" s="131">
        <v>9802.3277559812414</v>
      </c>
      <c r="Q28" s="133">
        <f t="shared" si="15"/>
        <v>8.8702219972245575E-2</v>
      </c>
      <c r="R28" s="133">
        <f t="shared" si="16"/>
        <v>8.3686220463194183E-2</v>
      </c>
      <c r="S28" s="132">
        <v>42541</v>
      </c>
      <c r="T28" s="1">
        <v>786181</v>
      </c>
      <c r="U28" s="1">
        <v>18566.08808596056</v>
      </c>
      <c r="V28" s="12"/>
      <c r="Y28" s="13"/>
      <c r="Z28" s="13"/>
      <c r="AA28" s="12"/>
    </row>
    <row r="29" spans="1:27">
      <c r="A29" s="125">
        <v>1151</v>
      </c>
      <c r="B29" s="125" t="s">
        <v>48</v>
      </c>
      <c r="C29" s="1">
        <v>4292</v>
      </c>
      <c r="D29" s="125">
        <f t="shared" si="3"/>
        <v>22829.787234042553</v>
      </c>
      <c r="E29" s="126">
        <f t="shared" si="4"/>
        <v>0.95713476261681185</v>
      </c>
      <c r="F29" s="127">
        <f t="shared" si="5"/>
        <v>613.45859794251157</v>
      </c>
      <c r="G29" s="127">
        <f t="shared" si="6"/>
        <v>115.33021641319218</v>
      </c>
      <c r="H29" s="127">
        <f t="shared" si="7"/>
        <v>0</v>
      </c>
      <c r="I29" s="128">
        <f t="shared" si="8"/>
        <v>0</v>
      </c>
      <c r="J29" s="127">
        <f t="shared" si="9"/>
        <v>-337.61974373784841</v>
      </c>
      <c r="K29" s="128">
        <f t="shared" si="10"/>
        <v>-63.472511822715504</v>
      </c>
      <c r="L29" s="129">
        <f t="shared" si="11"/>
        <v>51.857704590476672</v>
      </c>
      <c r="M29" s="129">
        <f t="shared" si="12"/>
        <v>4343.8577045904767</v>
      </c>
      <c r="N29" s="129">
        <f t="shared" si="13"/>
        <v>23105.626088247216</v>
      </c>
      <c r="O29" s="130">
        <f t="shared" si="14"/>
        <v>0.96869925743812046</v>
      </c>
      <c r="P29" s="131">
        <v>-122.46116445567988</v>
      </c>
      <c r="Q29" s="133">
        <f t="shared" si="15"/>
        <v>-8.3179297597042508E-3</v>
      </c>
      <c r="R29" s="133">
        <f t="shared" si="16"/>
        <v>1.2781688756046653E-2</v>
      </c>
      <c r="S29" s="132">
        <v>188</v>
      </c>
      <c r="T29" s="1">
        <v>4328</v>
      </c>
      <c r="U29" s="1">
        <v>22541.666666666668</v>
      </c>
      <c r="V29" s="12"/>
      <c r="Y29" s="13"/>
      <c r="Z29" s="13"/>
      <c r="AA29" s="12"/>
    </row>
    <row r="30" spans="1:27">
      <c r="A30" s="125">
        <v>1160</v>
      </c>
      <c r="B30" s="125" t="s">
        <v>49</v>
      </c>
      <c r="C30" s="1">
        <v>247932</v>
      </c>
      <c r="D30" s="125">
        <f t="shared" si="3"/>
        <v>28254.358974358976</v>
      </c>
      <c r="E30" s="126">
        <f t="shared" si="4"/>
        <v>1.1845589664317087</v>
      </c>
      <c r="F30" s="127">
        <f t="shared" si="5"/>
        <v>-2641.2844462473427</v>
      </c>
      <c r="G30" s="127">
        <f t="shared" si="6"/>
        <v>-23177.271015820432</v>
      </c>
      <c r="H30" s="127">
        <f t="shared" si="7"/>
        <v>0</v>
      </c>
      <c r="I30" s="128">
        <f t="shared" si="8"/>
        <v>0</v>
      </c>
      <c r="J30" s="127">
        <f t="shared" si="9"/>
        <v>-337.61974373784841</v>
      </c>
      <c r="K30" s="128">
        <f t="shared" si="10"/>
        <v>-2962.6132512996196</v>
      </c>
      <c r="L30" s="129">
        <f t="shared" si="11"/>
        <v>-26139.884267120051</v>
      </c>
      <c r="M30" s="129">
        <f t="shared" si="12"/>
        <v>221792.11573287996</v>
      </c>
      <c r="N30" s="129">
        <f t="shared" si="13"/>
        <v>25275.454784373786</v>
      </c>
      <c r="O30" s="130">
        <f t="shared" si="14"/>
        <v>1.0596689389640792</v>
      </c>
      <c r="P30" s="131">
        <v>-1733.2676494606021</v>
      </c>
      <c r="Q30" s="133">
        <f t="shared" si="15"/>
        <v>0.18403407896998988</v>
      </c>
      <c r="R30" s="133">
        <f t="shared" si="16"/>
        <v>0.17458879286994436</v>
      </c>
      <c r="S30" s="132">
        <v>8775</v>
      </c>
      <c r="T30" s="1">
        <v>209396</v>
      </c>
      <c r="U30" s="1">
        <v>24054.681217690984</v>
      </c>
      <c r="V30" s="12"/>
      <c r="Y30" s="13"/>
      <c r="Z30" s="13"/>
      <c r="AA30" s="12"/>
    </row>
    <row r="31" spans="1:27" ht="28" customHeight="1">
      <c r="A31" s="125">
        <v>1505</v>
      </c>
      <c r="B31" s="125" t="s">
        <v>50</v>
      </c>
      <c r="C31" s="1">
        <v>489135</v>
      </c>
      <c r="D31" s="125">
        <f t="shared" si="3"/>
        <v>20369.591471286389</v>
      </c>
      <c r="E31" s="126">
        <f t="shared" si="4"/>
        <v>0.85399149355185766</v>
      </c>
      <c r="F31" s="127">
        <f t="shared" ref="F31:F94" si="17">($D$364-D31)*0.6</f>
        <v>2089.5760555962102</v>
      </c>
      <c r="G31" s="127">
        <f t="shared" ref="G31:G94" si="18">F31*S31/1000</f>
        <v>50176.989823031799</v>
      </c>
      <c r="H31" s="127">
        <f t="shared" ref="H31:H94" si="19">IF(D31&lt;D$364*0.9,(D$364*0.9-D31)*0.35,0)</f>
        <v>384.09172769298692</v>
      </c>
      <c r="I31" s="128">
        <f t="shared" ref="I31:I94" si="20">H31*S31/1000</f>
        <v>9223.1946570916953</v>
      </c>
      <c r="J31" s="127">
        <f t="shared" ref="J31:J94" si="21">H31+I$366</f>
        <v>46.471983955138512</v>
      </c>
      <c r="K31" s="128">
        <f t="shared" ref="K31:K94" si="22">J31*S31/1000</f>
        <v>1115.9317507147412</v>
      </c>
      <c r="L31" s="129">
        <f t="shared" si="11"/>
        <v>51292.921573746542</v>
      </c>
      <c r="M31" s="129">
        <f t="shared" ref="M31:M94" si="23">C31+L31</f>
        <v>540427.92157374648</v>
      </c>
      <c r="N31" s="129">
        <f t="shared" ref="N31:N94" si="24">M31/S31*1000</f>
        <v>22505.639510837733</v>
      </c>
      <c r="O31" s="130">
        <f t="shared" si="14"/>
        <v>0.9435449270689884</v>
      </c>
      <c r="P31" s="131">
        <v>5588.1268859307456</v>
      </c>
      <c r="Q31" s="133">
        <f t="shared" si="15"/>
        <v>9.2284880384270976E-2</v>
      </c>
      <c r="R31" s="133">
        <f t="shared" si="16"/>
        <v>9.6196782258799393E-2</v>
      </c>
      <c r="S31" s="132">
        <v>24013</v>
      </c>
      <c r="T31" s="1">
        <v>447809</v>
      </c>
      <c r="U31" s="1">
        <v>18582.057346777874</v>
      </c>
      <c r="V31" s="12"/>
      <c r="Y31" s="1"/>
      <c r="Z31" s="1"/>
    </row>
    <row r="32" spans="1:27">
      <c r="A32" s="125">
        <v>1506</v>
      </c>
      <c r="B32" s="125" t="s">
        <v>51</v>
      </c>
      <c r="C32" s="1">
        <v>705064</v>
      </c>
      <c r="D32" s="125">
        <f t="shared" si="3"/>
        <v>22031.873007937003</v>
      </c>
      <c r="E32" s="126">
        <f t="shared" si="4"/>
        <v>0.92368235083728778</v>
      </c>
      <c r="F32" s="127">
        <f t="shared" si="17"/>
        <v>1092.2071336058411</v>
      </c>
      <c r="G32" s="127">
        <f t="shared" si="18"/>
        <v>34952.812689654129</v>
      </c>
      <c r="H32" s="127">
        <f t="shared" si="19"/>
        <v>0</v>
      </c>
      <c r="I32" s="128">
        <f t="shared" si="20"/>
        <v>0</v>
      </c>
      <c r="J32" s="127">
        <f t="shared" si="21"/>
        <v>-337.61974373784841</v>
      </c>
      <c r="K32" s="128">
        <f t="shared" si="22"/>
        <v>-10804.507039098624</v>
      </c>
      <c r="L32" s="129">
        <f t="shared" si="11"/>
        <v>24148.305650555507</v>
      </c>
      <c r="M32" s="129">
        <f t="shared" si="23"/>
        <v>729212.30565055553</v>
      </c>
      <c r="N32" s="129">
        <f t="shared" si="24"/>
        <v>22786.460397804996</v>
      </c>
      <c r="O32" s="130">
        <f t="shared" si="14"/>
        <v>0.95531829272631086</v>
      </c>
      <c r="P32" s="131">
        <v>3707.2266760071143</v>
      </c>
      <c r="Q32" s="133">
        <f t="shared" si="15"/>
        <v>7.86320209893447E-2</v>
      </c>
      <c r="R32" s="133">
        <f t="shared" si="16"/>
        <v>7.4182941970202407E-2</v>
      </c>
      <c r="S32" s="132">
        <v>32002</v>
      </c>
      <c r="T32" s="1">
        <v>653665</v>
      </c>
      <c r="U32" s="1">
        <v>20510.354565422025</v>
      </c>
      <c r="V32" s="12"/>
      <c r="Y32" s="1"/>
      <c r="Z32" s="1"/>
    </row>
    <row r="33" spans="1:26">
      <c r="A33" s="125">
        <v>1507</v>
      </c>
      <c r="B33" s="125" t="s">
        <v>52</v>
      </c>
      <c r="C33" s="1">
        <v>1540109</v>
      </c>
      <c r="D33" s="125">
        <f t="shared" si="3"/>
        <v>22947.656226718718</v>
      </c>
      <c r="E33" s="126">
        <f t="shared" si="4"/>
        <v>0.96207639913617271</v>
      </c>
      <c r="F33" s="127">
        <f t="shared" si="17"/>
        <v>542.73720233681229</v>
      </c>
      <c r="G33" s="127">
        <f t="shared" si="18"/>
        <v>36425.26459763282</v>
      </c>
      <c r="H33" s="127">
        <f t="shared" si="19"/>
        <v>0</v>
      </c>
      <c r="I33" s="128">
        <f t="shared" si="20"/>
        <v>0</v>
      </c>
      <c r="J33" s="127">
        <f t="shared" si="21"/>
        <v>-337.61974373784841</v>
      </c>
      <c r="K33" s="128">
        <f t="shared" si="22"/>
        <v>-22659.011481221958</v>
      </c>
      <c r="L33" s="129">
        <f t="shared" si="11"/>
        <v>13766.253116410862</v>
      </c>
      <c r="M33" s="129">
        <f t="shared" si="23"/>
        <v>1553875.2531164109</v>
      </c>
      <c r="N33" s="129">
        <f t="shared" si="24"/>
        <v>23152.773685317683</v>
      </c>
      <c r="O33" s="130">
        <f t="shared" si="14"/>
        <v>0.9706759120458649</v>
      </c>
      <c r="P33" s="131">
        <v>4906.8202591568042</v>
      </c>
      <c r="Q33" s="133">
        <f t="shared" si="15"/>
        <v>0.10334691643526678</v>
      </c>
      <c r="R33" s="133">
        <f t="shared" si="16"/>
        <v>9.6047604355860586E-2</v>
      </c>
      <c r="S33" s="132">
        <v>67114</v>
      </c>
      <c r="T33" s="1">
        <v>1395852</v>
      </c>
      <c r="U33" s="1">
        <v>20936.733163341836</v>
      </c>
      <c r="V33" s="13"/>
      <c r="W33" s="62"/>
      <c r="X33" s="1"/>
      <c r="Y33" s="1"/>
      <c r="Z33" s="1"/>
    </row>
    <row r="34" spans="1:26">
      <c r="A34" s="125">
        <v>1511</v>
      </c>
      <c r="B34" s="125" t="s">
        <v>53</v>
      </c>
      <c r="C34" s="1">
        <v>61141</v>
      </c>
      <c r="D34" s="125">
        <f t="shared" si="3"/>
        <v>20079.146141215104</v>
      </c>
      <c r="E34" s="126">
        <f t="shared" si="4"/>
        <v>0.84181462483201208</v>
      </c>
      <c r="F34" s="127">
        <f t="shared" si="17"/>
        <v>2263.843253638981</v>
      </c>
      <c r="G34" s="127">
        <f t="shared" si="18"/>
        <v>6893.402707330697</v>
      </c>
      <c r="H34" s="127">
        <f t="shared" si="19"/>
        <v>485.74759321793658</v>
      </c>
      <c r="I34" s="128">
        <f t="shared" si="20"/>
        <v>1479.1014213486169</v>
      </c>
      <c r="J34" s="127">
        <f t="shared" si="21"/>
        <v>148.12784948008817</v>
      </c>
      <c r="K34" s="128">
        <f t="shared" si="22"/>
        <v>451.04930166686847</v>
      </c>
      <c r="L34" s="129">
        <f t="shared" si="11"/>
        <v>7344.4520089975658</v>
      </c>
      <c r="M34" s="129">
        <f t="shared" si="23"/>
        <v>68485.45200899757</v>
      </c>
      <c r="N34" s="129">
        <f t="shared" si="24"/>
        <v>22491.117244334178</v>
      </c>
      <c r="O34" s="130">
        <f t="shared" si="14"/>
        <v>0.94293608363299664</v>
      </c>
      <c r="P34" s="131">
        <v>1294.5069677949077</v>
      </c>
      <c r="Q34" s="133">
        <f t="shared" si="15"/>
        <v>8.4752679014974103E-2</v>
      </c>
      <c r="R34" s="133">
        <f t="shared" si="16"/>
        <v>9.828982246409361E-2</v>
      </c>
      <c r="S34" s="132">
        <v>3045</v>
      </c>
      <c r="T34" s="1">
        <v>56364</v>
      </c>
      <c r="U34" s="1">
        <v>18282.192669477779</v>
      </c>
      <c r="V34" s="12"/>
      <c r="Y34" s="1"/>
      <c r="Z34" s="1"/>
    </row>
    <row r="35" spans="1:26">
      <c r="A35" s="125">
        <v>1514</v>
      </c>
      <c r="B35" s="125" t="s">
        <v>54</v>
      </c>
      <c r="C35" s="1">
        <v>54375</v>
      </c>
      <c r="D35" s="125">
        <f t="shared" si="3"/>
        <v>22450.45417010735</v>
      </c>
      <c r="E35" s="126">
        <f t="shared" si="4"/>
        <v>0.94123129149024198</v>
      </c>
      <c r="F35" s="127">
        <f t="shared" si="17"/>
        <v>841.05843630363302</v>
      </c>
      <c r="G35" s="127">
        <f t="shared" si="18"/>
        <v>2037.0435327273992</v>
      </c>
      <c r="H35" s="127">
        <f t="shared" si="19"/>
        <v>0</v>
      </c>
      <c r="I35" s="128">
        <f t="shared" si="20"/>
        <v>0</v>
      </c>
      <c r="J35" s="127">
        <f t="shared" si="21"/>
        <v>-337.61974373784841</v>
      </c>
      <c r="K35" s="128">
        <f t="shared" si="22"/>
        <v>-817.71501933306888</v>
      </c>
      <c r="L35" s="129">
        <f t="shared" si="11"/>
        <v>1219.3285133943305</v>
      </c>
      <c r="M35" s="129">
        <f t="shared" si="23"/>
        <v>55594.328513394328</v>
      </c>
      <c r="N35" s="129">
        <f t="shared" si="24"/>
        <v>22953.892862673132</v>
      </c>
      <c r="O35" s="130">
        <f t="shared" si="14"/>
        <v>0.96233786898749241</v>
      </c>
      <c r="P35" s="131">
        <v>618.22053025714069</v>
      </c>
      <c r="Q35" s="133">
        <f t="shared" si="15"/>
        <v>5.9528448947778645E-2</v>
      </c>
      <c r="R35" s="133">
        <f t="shared" si="16"/>
        <v>6.9590032071560115E-2</v>
      </c>
      <c r="S35" s="132">
        <v>2422</v>
      </c>
      <c r="T35" s="1">
        <v>51320</v>
      </c>
      <c r="U35" s="1">
        <v>20989.775051124747</v>
      </c>
      <c r="V35" s="12"/>
      <c r="Y35" s="1"/>
      <c r="Z35" s="1"/>
    </row>
    <row r="36" spans="1:26">
      <c r="A36" s="125">
        <v>1515</v>
      </c>
      <c r="B36" s="125" t="s">
        <v>55</v>
      </c>
      <c r="C36" s="1">
        <v>213460</v>
      </c>
      <c r="D36" s="125">
        <f t="shared" si="3"/>
        <v>24353.679406731317</v>
      </c>
      <c r="E36" s="126">
        <f t="shared" si="4"/>
        <v>1.0210236704724722</v>
      </c>
      <c r="F36" s="127">
        <f t="shared" si="17"/>
        <v>-300.87670567074673</v>
      </c>
      <c r="G36" s="127">
        <f t="shared" si="18"/>
        <v>-2637.1843252040949</v>
      </c>
      <c r="H36" s="127">
        <f t="shared" si="19"/>
        <v>0</v>
      </c>
      <c r="I36" s="128">
        <f t="shared" si="20"/>
        <v>0</v>
      </c>
      <c r="J36" s="127">
        <f t="shared" si="21"/>
        <v>-337.61974373784841</v>
      </c>
      <c r="K36" s="128">
        <f t="shared" si="22"/>
        <v>-2959.2370538622413</v>
      </c>
      <c r="L36" s="129">
        <f t="shared" si="11"/>
        <v>-5596.4213790663362</v>
      </c>
      <c r="M36" s="129">
        <f t="shared" si="23"/>
        <v>207863.57862093367</v>
      </c>
      <c r="N36" s="129">
        <f t="shared" si="24"/>
        <v>23715.182957322722</v>
      </c>
      <c r="O36" s="130">
        <f t="shared" si="14"/>
        <v>0.99425482058038461</v>
      </c>
      <c r="P36" s="131">
        <v>-39.987800287403843</v>
      </c>
      <c r="Q36" s="133">
        <f t="shared" si="15"/>
        <v>8.4709588901875091E-2</v>
      </c>
      <c r="R36" s="133">
        <f t="shared" si="16"/>
        <v>9.6218772218232607E-2</v>
      </c>
      <c r="S36" s="132">
        <v>8765</v>
      </c>
      <c r="T36" s="1">
        <v>196790</v>
      </c>
      <c r="U36" s="1">
        <v>22216.075863626102</v>
      </c>
      <c r="V36" s="12"/>
      <c r="Y36" s="1"/>
      <c r="Z36" s="1"/>
    </row>
    <row r="37" spans="1:26">
      <c r="A37" s="125">
        <v>1516</v>
      </c>
      <c r="B37" s="125" t="s">
        <v>56</v>
      </c>
      <c r="C37" s="1">
        <v>193534</v>
      </c>
      <c r="D37" s="125">
        <f t="shared" si="3"/>
        <v>22617.038681780996</v>
      </c>
      <c r="E37" s="126">
        <f t="shared" si="4"/>
        <v>0.94821531746480903</v>
      </c>
      <c r="F37" s="127">
        <f t="shared" si="17"/>
        <v>741.10772929944574</v>
      </c>
      <c r="G37" s="127">
        <f t="shared" si="18"/>
        <v>6341.6588396153575</v>
      </c>
      <c r="H37" s="127">
        <f t="shared" si="19"/>
        <v>0</v>
      </c>
      <c r="I37" s="128">
        <f t="shared" si="20"/>
        <v>0</v>
      </c>
      <c r="J37" s="127">
        <f t="shared" si="21"/>
        <v>-337.61974373784841</v>
      </c>
      <c r="K37" s="128">
        <f t="shared" si="22"/>
        <v>-2889.012147164769</v>
      </c>
      <c r="L37" s="129">
        <f t="shared" si="11"/>
        <v>3452.6466924505885</v>
      </c>
      <c r="M37" s="129">
        <f t="shared" si="23"/>
        <v>196986.64669245059</v>
      </c>
      <c r="N37" s="129">
        <f t="shared" si="24"/>
        <v>23020.526667342598</v>
      </c>
      <c r="O37" s="130">
        <f t="shared" si="14"/>
        <v>0.96513147937731958</v>
      </c>
      <c r="P37" s="131">
        <v>2131.6330625146215</v>
      </c>
      <c r="Q37" s="133">
        <f t="shared" si="15"/>
        <v>4.2332259767118713E-2</v>
      </c>
      <c r="R37" s="133">
        <f t="shared" si="16"/>
        <v>4.4524848370111371E-2</v>
      </c>
      <c r="S37" s="132">
        <v>8557</v>
      </c>
      <c r="T37" s="1">
        <v>185674</v>
      </c>
      <c r="U37" s="1">
        <v>21652.944606413992</v>
      </c>
      <c r="V37" s="12"/>
      <c r="Y37" s="1"/>
      <c r="Z37" s="1"/>
    </row>
    <row r="38" spans="1:26">
      <c r="A38" s="125">
        <v>1517</v>
      </c>
      <c r="B38" s="125" t="s">
        <v>57</v>
      </c>
      <c r="C38" s="1">
        <v>95422</v>
      </c>
      <c r="D38" s="125">
        <f t="shared" si="3"/>
        <v>18615.294576667966</v>
      </c>
      <c r="E38" s="126">
        <f t="shared" si="4"/>
        <v>0.78044290877633971</v>
      </c>
      <c r="F38" s="127">
        <f t="shared" si="17"/>
        <v>3142.1541923672635</v>
      </c>
      <c r="G38" s="127">
        <f t="shared" si="18"/>
        <v>16106.682390074591</v>
      </c>
      <c r="H38" s="127">
        <f t="shared" si="19"/>
        <v>998.09564080943483</v>
      </c>
      <c r="I38" s="128">
        <f t="shared" si="20"/>
        <v>5116.238254789163</v>
      </c>
      <c r="J38" s="127">
        <f t="shared" si="21"/>
        <v>660.47589707158636</v>
      </c>
      <c r="K38" s="128">
        <f t="shared" si="22"/>
        <v>3385.5994483889517</v>
      </c>
      <c r="L38" s="129">
        <f t="shared" si="11"/>
        <v>19492.281838463543</v>
      </c>
      <c r="M38" s="129">
        <f t="shared" si="23"/>
        <v>114914.28183846355</v>
      </c>
      <c r="N38" s="129">
        <f t="shared" si="24"/>
        <v>22417.924666106817</v>
      </c>
      <c r="O38" s="130">
        <f t="shared" si="14"/>
        <v>0.93986749783021284</v>
      </c>
      <c r="P38" s="131">
        <v>1865.8967379036731</v>
      </c>
      <c r="Q38" s="133">
        <f t="shared" si="15"/>
        <v>6.7658741258741259E-2</v>
      </c>
      <c r="R38" s="133">
        <f t="shared" si="16"/>
        <v>7.0574703486135204E-2</v>
      </c>
      <c r="S38" s="132">
        <v>5126</v>
      </c>
      <c r="T38" s="1">
        <v>89375</v>
      </c>
      <c r="U38" s="1">
        <v>17388.132295719846</v>
      </c>
      <c r="V38" s="12"/>
      <c r="X38" s="12"/>
      <c r="Y38" s="13"/>
      <c r="Z38" s="1"/>
    </row>
    <row r="39" spans="1:26">
      <c r="A39" s="125">
        <v>1520</v>
      </c>
      <c r="B39" s="125" t="s">
        <v>58</v>
      </c>
      <c r="C39" s="1">
        <v>204079</v>
      </c>
      <c r="D39" s="125">
        <f t="shared" si="3"/>
        <v>18838.64118895966</v>
      </c>
      <c r="E39" s="126">
        <f t="shared" si="4"/>
        <v>0.78980667570704133</v>
      </c>
      <c r="F39" s="127">
        <f t="shared" si="17"/>
        <v>3008.146224992247</v>
      </c>
      <c r="G39" s="127">
        <f t="shared" si="18"/>
        <v>32587.248055341013</v>
      </c>
      <c r="H39" s="127">
        <f t="shared" si="19"/>
        <v>919.92432650734179</v>
      </c>
      <c r="I39" s="128">
        <f t="shared" si="20"/>
        <v>9965.5402290540333</v>
      </c>
      <c r="J39" s="127">
        <f t="shared" si="21"/>
        <v>582.30458276949344</v>
      </c>
      <c r="K39" s="128">
        <f t="shared" si="22"/>
        <v>6308.1055451419224</v>
      </c>
      <c r="L39" s="129">
        <f t="shared" si="11"/>
        <v>38895.353600482937</v>
      </c>
      <c r="M39" s="129">
        <f t="shared" si="23"/>
        <v>242974.35360048292</v>
      </c>
      <c r="N39" s="129">
        <f t="shared" si="24"/>
        <v>22429.091996721399</v>
      </c>
      <c r="O39" s="130">
        <f t="shared" si="14"/>
        <v>0.94033568617674779</v>
      </c>
      <c r="P39" s="131">
        <v>4341.2305524210897</v>
      </c>
      <c r="Q39" s="133">
        <f t="shared" si="15"/>
        <v>9.3459996999507064E-2</v>
      </c>
      <c r="R39" s="134">
        <f t="shared" si="16"/>
        <v>9.3157183375303335E-2</v>
      </c>
      <c r="S39" s="132">
        <v>10833</v>
      </c>
      <c r="T39" s="1">
        <v>186636</v>
      </c>
      <c r="U39" s="1">
        <v>17233.240997229917</v>
      </c>
      <c r="V39" s="13"/>
      <c r="W39" s="62"/>
      <c r="X39" s="13"/>
      <c r="Y39" s="13"/>
      <c r="Z39" s="1"/>
    </row>
    <row r="40" spans="1:26">
      <c r="A40" s="125">
        <v>1525</v>
      </c>
      <c r="B40" s="125" t="s">
        <v>59</v>
      </c>
      <c r="C40" s="1">
        <v>93453</v>
      </c>
      <c r="D40" s="125">
        <f t="shared" si="3"/>
        <v>20920.752182672935</v>
      </c>
      <c r="E40" s="126">
        <f t="shared" si="4"/>
        <v>0.87709880818639974</v>
      </c>
      <c r="F40" s="127">
        <f t="shared" si="17"/>
        <v>1758.879628764282</v>
      </c>
      <c r="G40" s="127">
        <f t="shared" si="18"/>
        <v>7856.9153016900473</v>
      </c>
      <c r="H40" s="127">
        <f t="shared" si="19"/>
        <v>191.18547870769561</v>
      </c>
      <c r="I40" s="128">
        <f t="shared" si="20"/>
        <v>854.02553338727625</v>
      </c>
      <c r="J40" s="127">
        <f t="shared" si="21"/>
        <v>-146.4342650301528</v>
      </c>
      <c r="K40" s="128">
        <f t="shared" si="22"/>
        <v>-654.12186188969258</v>
      </c>
      <c r="L40" s="129">
        <f t="shared" si="11"/>
        <v>7202.7934398003545</v>
      </c>
      <c r="M40" s="129">
        <f t="shared" si="23"/>
        <v>100655.79343980036</v>
      </c>
      <c r="N40" s="129">
        <f t="shared" si="24"/>
        <v>22533.197546407064</v>
      </c>
      <c r="O40" s="130">
        <f t="shared" si="14"/>
        <v>0.94470029280071577</v>
      </c>
      <c r="P40" s="131">
        <v>127.65692122819382</v>
      </c>
      <c r="Q40" s="133">
        <f t="shared" si="15"/>
        <v>5.9605877817588096E-2</v>
      </c>
      <c r="R40" s="133">
        <f t="shared" si="16"/>
        <v>6.3163990234705508E-2</v>
      </c>
      <c r="S40" s="132">
        <v>4467</v>
      </c>
      <c r="T40" s="1">
        <v>88196</v>
      </c>
      <c r="U40" s="1">
        <v>19677.822400713969</v>
      </c>
      <c r="V40" s="12"/>
      <c r="W40" s="10"/>
      <c r="X40" s="12"/>
      <c r="Y40" s="13"/>
      <c r="Z40" s="1"/>
    </row>
    <row r="41" spans="1:26">
      <c r="A41" s="125">
        <v>1528</v>
      </c>
      <c r="B41" s="125" t="s">
        <v>60</v>
      </c>
      <c r="C41" s="1">
        <v>143993</v>
      </c>
      <c r="D41" s="125">
        <f t="shared" si="3"/>
        <v>19051.733262767928</v>
      </c>
      <c r="E41" s="126">
        <f t="shared" si="4"/>
        <v>0.79874052293869091</v>
      </c>
      <c r="F41" s="127">
        <f t="shared" si="17"/>
        <v>2880.2909807072865</v>
      </c>
      <c r="G41" s="127">
        <f t="shared" si="18"/>
        <v>21769.239232185671</v>
      </c>
      <c r="H41" s="127">
        <f t="shared" si="19"/>
        <v>845.34210067444815</v>
      </c>
      <c r="I41" s="128">
        <f t="shared" si="20"/>
        <v>6389.0955968974795</v>
      </c>
      <c r="J41" s="127">
        <f t="shared" si="21"/>
        <v>507.72235693659974</v>
      </c>
      <c r="K41" s="128">
        <f t="shared" si="22"/>
        <v>3837.3655737268209</v>
      </c>
      <c r="L41" s="129">
        <f t="shared" si="11"/>
        <v>25606.604805912491</v>
      </c>
      <c r="M41" s="129">
        <f t="shared" si="23"/>
        <v>169599.6048059125</v>
      </c>
      <c r="N41" s="129">
        <f t="shared" si="24"/>
        <v>22439.746600411814</v>
      </c>
      <c r="O41" s="130">
        <f t="shared" si="14"/>
        <v>0.94078237853833035</v>
      </c>
      <c r="P41" s="131">
        <v>1727.5988382902869</v>
      </c>
      <c r="Q41" s="133">
        <f t="shared" si="15"/>
        <v>1.8107641834945416E-2</v>
      </c>
      <c r="R41" s="133">
        <f t="shared" si="16"/>
        <v>2.3226468295613249E-2</v>
      </c>
      <c r="S41" s="132">
        <v>7558</v>
      </c>
      <c r="T41" s="1">
        <v>141432</v>
      </c>
      <c r="U41" s="1">
        <v>18619.273301737758</v>
      </c>
      <c r="V41" s="12"/>
      <c r="W41" s="10"/>
      <c r="X41" s="12"/>
      <c r="Y41" s="13"/>
      <c r="Z41" s="1"/>
    </row>
    <row r="42" spans="1:26">
      <c r="A42" s="125">
        <v>1531</v>
      </c>
      <c r="B42" s="125" t="s">
        <v>61</v>
      </c>
      <c r="C42" s="1">
        <v>181846</v>
      </c>
      <c r="D42" s="125">
        <f t="shared" si="3"/>
        <v>19047.449460563526</v>
      </c>
      <c r="E42" s="126">
        <f t="shared" si="4"/>
        <v>0.79856092529443889</v>
      </c>
      <c r="F42" s="127">
        <f t="shared" si="17"/>
        <v>2882.8612620299273</v>
      </c>
      <c r="G42" s="127">
        <f t="shared" si="18"/>
        <v>27522.676468599715</v>
      </c>
      <c r="H42" s="127">
        <f t="shared" si="19"/>
        <v>846.84143144598875</v>
      </c>
      <c r="I42" s="128">
        <f t="shared" si="20"/>
        <v>8084.7951460148543</v>
      </c>
      <c r="J42" s="127">
        <f t="shared" si="21"/>
        <v>509.22168770814034</v>
      </c>
      <c r="K42" s="128">
        <f t="shared" si="22"/>
        <v>4861.5394525496158</v>
      </c>
      <c r="L42" s="129">
        <f t="shared" si="11"/>
        <v>32384.215921149331</v>
      </c>
      <c r="M42" s="129">
        <f t="shared" si="23"/>
        <v>214230.21592114933</v>
      </c>
      <c r="N42" s="129">
        <f t="shared" si="24"/>
        <v>22439.532410301596</v>
      </c>
      <c r="O42" s="130">
        <f t="shared" si="14"/>
        <v>0.94077339865611775</v>
      </c>
      <c r="P42" s="131">
        <v>2954.4687098646864</v>
      </c>
      <c r="Q42" s="133">
        <f t="shared" si="15"/>
        <v>7.3414045298655917E-2</v>
      </c>
      <c r="R42" s="133">
        <f t="shared" si="16"/>
        <v>5.7898057213266262E-2</v>
      </c>
      <c r="S42" s="132">
        <v>9547</v>
      </c>
      <c r="T42" s="1">
        <v>169409</v>
      </c>
      <c r="U42" s="1">
        <v>18004.995217345095</v>
      </c>
      <c r="V42" s="12"/>
      <c r="W42" s="10"/>
      <c r="X42" s="12"/>
      <c r="Y42" s="13"/>
      <c r="Z42" s="1"/>
    </row>
    <row r="43" spans="1:26">
      <c r="A43" s="125">
        <v>1532</v>
      </c>
      <c r="B43" s="125" t="s">
        <v>62</v>
      </c>
      <c r="C43" s="1">
        <v>187113</v>
      </c>
      <c r="D43" s="125">
        <f t="shared" si="3"/>
        <v>21764.917994649295</v>
      </c>
      <c r="E43" s="126">
        <f t="shared" si="4"/>
        <v>0.91249030946374876</v>
      </c>
      <c r="F43" s="127">
        <f t="shared" si="17"/>
        <v>1252.3801415784662</v>
      </c>
      <c r="G43" s="127">
        <f t="shared" si="18"/>
        <v>10766.712077150074</v>
      </c>
      <c r="H43" s="127">
        <f t="shared" si="19"/>
        <v>0</v>
      </c>
      <c r="I43" s="128">
        <f t="shared" si="20"/>
        <v>0</v>
      </c>
      <c r="J43" s="127">
        <f t="shared" si="21"/>
        <v>-337.61974373784841</v>
      </c>
      <c r="K43" s="128">
        <f t="shared" si="22"/>
        <v>-2902.5169369142827</v>
      </c>
      <c r="L43" s="129">
        <f t="shared" si="11"/>
        <v>7864.1951402357918</v>
      </c>
      <c r="M43" s="129">
        <f t="shared" si="23"/>
        <v>194977.1951402358</v>
      </c>
      <c r="N43" s="129">
        <f t="shared" si="24"/>
        <v>22679.678392489914</v>
      </c>
      <c r="O43" s="130">
        <f t="shared" si="14"/>
        <v>0.95084147617689529</v>
      </c>
      <c r="P43" s="131">
        <v>1963.3136658219173</v>
      </c>
      <c r="Q43" s="133">
        <f t="shared" si="15"/>
        <v>0.11988724099543936</v>
      </c>
      <c r="R43" s="133">
        <f t="shared" si="16"/>
        <v>0.10803313619951219</v>
      </c>
      <c r="S43" s="132">
        <v>8597</v>
      </c>
      <c r="T43" s="1">
        <v>167082</v>
      </c>
      <c r="U43" s="1">
        <v>19642.840347989655</v>
      </c>
      <c r="V43" s="12"/>
      <c r="W43" s="10"/>
      <c r="X43" s="12"/>
      <c r="Y43" s="13"/>
      <c r="Z43" s="1"/>
    </row>
    <row r="44" spans="1:26">
      <c r="A44" s="125">
        <v>1535</v>
      </c>
      <c r="B44" s="125" t="s">
        <v>63</v>
      </c>
      <c r="C44" s="1">
        <v>148462</v>
      </c>
      <c r="D44" s="125">
        <f t="shared" si="3"/>
        <v>21404.55594002307</v>
      </c>
      <c r="E44" s="126">
        <f t="shared" si="4"/>
        <v>0.89738219452273604</v>
      </c>
      <c r="F44" s="127">
        <f t="shared" si="17"/>
        <v>1468.5973743542011</v>
      </c>
      <c r="G44" s="127">
        <f t="shared" si="18"/>
        <v>10186.191388520738</v>
      </c>
      <c r="H44" s="127">
        <f t="shared" si="19"/>
        <v>21.854163635148325</v>
      </c>
      <c r="I44" s="128">
        <f t="shared" si="20"/>
        <v>151.58047897338878</v>
      </c>
      <c r="J44" s="127">
        <f t="shared" si="21"/>
        <v>-315.76558010270008</v>
      </c>
      <c r="K44" s="128">
        <f t="shared" si="22"/>
        <v>-2190.1500635923276</v>
      </c>
      <c r="L44" s="129">
        <f t="shared" si="11"/>
        <v>7996.0413249284102</v>
      </c>
      <c r="M44" s="129">
        <f t="shared" si="23"/>
        <v>156458.0413249284</v>
      </c>
      <c r="N44" s="129">
        <f t="shared" si="24"/>
        <v>22557.387734274565</v>
      </c>
      <c r="O44" s="130">
        <f t="shared" si="14"/>
        <v>0.9457144621175323</v>
      </c>
      <c r="P44" s="131">
        <v>199.84365472099034</v>
      </c>
      <c r="Q44" s="133">
        <f t="shared" si="15"/>
        <v>0.12501894456063775</v>
      </c>
      <c r="R44" s="133">
        <f t="shared" si="16"/>
        <v>0.12858734375042088</v>
      </c>
      <c r="S44" s="132">
        <v>6936</v>
      </c>
      <c r="T44" s="1">
        <v>131964</v>
      </c>
      <c r="U44" s="1">
        <v>18965.794768611668</v>
      </c>
      <c r="V44" s="12"/>
      <c r="W44" s="10"/>
      <c r="X44" s="12"/>
      <c r="Y44" s="13"/>
      <c r="Z44" s="1"/>
    </row>
    <row r="45" spans="1:26">
      <c r="A45" s="125">
        <v>1539</v>
      </c>
      <c r="B45" s="125" t="s">
        <v>64</v>
      </c>
      <c r="C45" s="1">
        <v>138113</v>
      </c>
      <c r="D45" s="125">
        <f t="shared" si="3"/>
        <v>19677.019518449921</v>
      </c>
      <c r="E45" s="126">
        <f t="shared" si="4"/>
        <v>0.82495553781221165</v>
      </c>
      <c r="F45" s="127">
        <f t="shared" si="17"/>
        <v>2505.1192272980907</v>
      </c>
      <c r="G45" s="127">
        <f t="shared" si="18"/>
        <v>17583.431856405299</v>
      </c>
      <c r="H45" s="127">
        <f t="shared" si="19"/>
        <v>626.49191118575072</v>
      </c>
      <c r="I45" s="128">
        <f t="shared" si="20"/>
        <v>4397.3467246127848</v>
      </c>
      <c r="J45" s="127">
        <f t="shared" si="21"/>
        <v>288.87216744790231</v>
      </c>
      <c r="K45" s="128">
        <f t="shared" si="22"/>
        <v>2027.5937433168265</v>
      </c>
      <c r="L45" s="129">
        <f t="shared" si="11"/>
        <v>19611.025599722125</v>
      </c>
      <c r="M45" s="129">
        <f t="shared" si="23"/>
        <v>157724.02559972211</v>
      </c>
      <c r="N45" s="129">
        <f t="shared" si="24"/>
        <v>22471.010913195911</v>
      </c>
      <c r="O45" s="130">
        <f t="shared" si="14"/>
        <v>0.94209312928200617</v>
      </c>
      <c r="P45" s="131">
        <v>1620.1632370943953</v>
      </c>
      <c r="Q45" s="133">
        <f t="shared" si="15"/>
        <v>2.1848179934891979E-2</v>
      </c>
      <c r="R45" s="133">
        <f t="shared" si="16"/>
        <v>2.2867262034841126E-2</v>
      </c>
      <c r="S45" s="132">
        <v>7019</v>
      </c>
      <c r="T45" s="1">
        <v>135160</v>
      </c>
      <c r="U45" s="1">
        <v>19237.119271278112</v>
      </c>
      <c r="V45" s="12"/>
      <c r="W45" s="10"/>
      <c r="X45" s="12"/>
      <c r="Y45" s="13"/>
      <c r="Z45" s="1"/>
    </row>
    <row r="46" spans="1:26">
      <c r="A46" s="125">
        <v>1547</v>
      </c>
      <c r="B46" s="125" t="s">
        <v>65</v>
      </c>
      <c r="C46" s="1">
        <v>75708</v>
      </c>
      <c r="D46" s="125">
        <f t="shared" si="3"/>
        <v>21520.181921546333</v>
      </c>
      <c r="E46" s="126">
        <f t="shared" si="4"/>
        <v>0.90222979319910823</v>
      </c>
      <c r="F46" s="127">
        <f t="shared" si="17"/>
        <v>1399.2217854402436</v>
      </c>
      <c r="G46" s="127">
        <f t="shared" si="18"/>
        <v>4922.4622411787768</v>
      </c>
      <c r="H46" s="127">
        <f t="shared" si="19"/>
        <v>0</v>
      </c>
      <c r="I46" s="128">
        <f t="shared" si="20"/>
        <v>0</v>
      </c>
      <c r="J46" s="127">
        <f t="shared" si="21"/>
        <v>-337.61974373784841</v>
      </c>
      <c r="K46" s="128">
        <f t="shared" si="22"/>
        <v>-1187.7462584697507</v>
      </c>
      <c r="L46" s="129">
        <f t="shared" si="11"/>
        <v>3734.7159827090263</v>
      </c>
      <c r="M46" s="129">
        <f t="shared" si="23"/>
        <v>79442.715982709022</v>
      </c>
      <c r="N46" s="129">
        <f t="shared" si="24"/>
        <v>22581.78396324873</v>
      </c>
      <c r="O46" s="130">
        <f t="shared" si="14"/>
        <v>0.94673726967103911</v>
      </c>
      <c r="P46" s="131">
        <v>1081.5490608772252</v>
      </c>
      <c r="Q46" s="133">
        <f t="shared" si="15"/>
        <v>9.6978917626602906E-2</v>
      </c>
      <c r="R46" s="134">
        <f t="shared" si="16"/>
        <v>9.822619325778717E-2</v>
      </c>
      <c r="S46" s="132">
        <v>3518</v>
      </c>
      <c r="T46" s="1">
        <v>69015</v>
      </c>
      <c r="U46" s="1">
        <v>19595.400340715503</v>
      </c>
      <c r="V46" s="13"/>
      <c r="W46" s="62"/>
      <c r="X46" s="13"/>
      <c r="Y46" s="13"/>
      <c r="Z46" s="1"/>
    </row>
    <row r="47" spans="1:26">
      <c r="A47" s="125">
        <v>1554</v>
      </c>
      <c r="B47" s="125" t="s">
        <v>66</v>
      </c>
      <c r="C47" s="1">
        <v>124231</v>
      </c>
      <c r="D47" s="125">
        <f t="shared" si="3"/>
        <v>21316.231983527796</v>
      </c>
      <c r="E47" s="126">
        <f t="shared" si="4"/>
        <v>0.89367922838175406</v>
      </c>
      <c r="F47" s="127">
        <f t="shared" si="17"/>
        <v>1521.5917482513657</v>
      </c>
      <c r="G47" s="127">
        <f t="shared" si="18"/>
        <v>8867.8367088089599</v>
      </c>
      <c r="H47" s="127">
        <f t="shared" si="19"/>
        <v>52.767548408494434</v>
      </c>
      <c r="I47" s="128">
        <f t="shared" si="20"/>
        <v>307.52927212470553</v>
      </c>
      <c r="J47" s="127">
        <f t="shared" si="21"/>
        <v>-284.852195329354</v>
      </c>
      <c r="K47" s="128">
        <f t="shared" si="22"/>
        <v>-1660.1185943794751</v>
      </c>
      <c r="L47" s="129">
        <f t="shared" si="11"/>
        <v>7207.7181144294846</v>
      </c>
      <c r="M47" s="129">
        <f t="shared" si="23"/>
        <v>131438.71811442947</v>
      </c>
      <c r="N47" s="129">
        <f t="shared" si="24"/>
        <v>22552.971536449808</v>
      </c>
      <c r="O47" s="130">
        <f t="shared" si="14"/>
        <v>0.94552931381048344</v>
      </c>
      <c r="P47" s="131">
        <v>1265.6331739986244</v>
      </c>
      <c r="Q47" s="133">
        <f t="shared" si="15"/>
        <v>9.8028990631076549E-2</v>
      </c>
      <c r="R47" s="134">
        <f t="shared" si="16"/>
        <v>9.4260874671463948E-2</v>
      </c>
      <c r="S47" s="132">
        <v>5828</v>
      </c>
      <c r="T47" s="1">
        <v>113140</v>
      </c>
      <c r="U47" s="1">
        <v>19480.027548209368</v>
      </c>
      <c r="V47" s="12"/>
      <c r="W47" s="61"/>
      <c r="X47" s="12"/>
      <c r="Y47" s="13"/>
      <c r="Z47" s="1"/>
    </row>
    <row r="48" spans="1:26">
      <c r="A48" s="125">
        <v>1557</v>
      </c>
      <c r="B48" s="125" t="s">
        <v>67</v>
      </c>
      <c r="C48" s="1">
        <v>45196</v>
      </c>
      <c r="D48" s="125">
        <f t="shared" si="3"/>
        <v>16933.683027351068</v>
      </c>
      <c r="E48" s="126">
        <f t="shared" si="4"/>
        <v>0.70994164415355454</v>
      </c>
      <c r="F48" s="127">
        <f t="shared" si="17"/>
        <v>4151.1211219574025</v>
      </c>
      <c r="G48" s="127">
        <f t="shared" si="18"/>
        <v>11079.342274504308</v>
      </c>
      <c r="H48" s="127">
        <f t="shared" si="19"/>
        <v>1586.6596830703493</v>
      </c>
      <c r="I48" s="128">
        <f t="shared" si="20"/>
        <v>4234.794694114762</v>
      </c>
      <c r="J48" s="127">
        <f t="shared" si="21"/>
        <v>1249.0399393325008</v>
      </c>
      <c r="K48" s="128">
        <f t="shared" si="22"/>
        <v>3333.6875980784448</v>
      </c>
      <c r="L48" s="129">
        <f t="shared" si="11"/>
        <v>14413.029872582752</v>
      </c>
      <c r="M48" s="129">
        <f t="shared" si="23"/>
        <v>59609.029872582752</v>
      </c>
      <c r="N48" s="129">
        <f t="shared" si="24"/>
        <v>22333.844088640973</v>
      </c>
      <c r="O48" s="130">
        <f t="shared" si="14"/>
        <v>0.93634243459907363</v>
      </c>
      <c r="P48" s="131">
        <v>614.06042595881991</v>
      </c>
      <c r="Q48" s="133">
        <f t="shared" si="15"/>
        <v>5.2440387481371087E-2</v>
      </c>
      <c r="R48" s="134">
        <f t="shared" si="16"/>
        <v>4.8102866214119196E-2</v>
      </c>
      <c r="S48" s="132">
        <v>2669</v>
      </c>
      <c r="T48" s="1">
        <v>42944</v>
      </c>
      <c r="U48" s="1">
        <v>16156.50865312265</v>
      </c>
      <c r="V48" s="12"/>
      <c r="W48" s="61"/>
      <c r="X48" s="12"/>
      <c r="Y48" s="13"/>
      <c r="Z48" s="1"/>
    </row>
    <row r="49" spans="1:26">
      <c r="A49" s="125">
        <v>1560</v>
      </c>
      <c r="B49" s="125" t="s">
        <v>68</v>
      </c>
      <c r="C49" s="1">
        <v>51148</v>
      </c>
      <c r="D49" s="125">
        <f t="shared" si="3"/>
        <v>17279.72972972973</v>
      </c>
      <c r="E49" s="126">
        <f t="shared" si="4"/>
        <v>0.72444959050189561</v>
      </c>
      <c r="F49" s="127">
        <f t="shared" si="17"/>
        <v>3943.4931005302051</v>
      </c>
      <c r="G49" s="127">
        <f t="shared" si="18"/>
        <v>11672.739577569406</v>
      </c>
      <c r="H49" s="127">
        <f t="shared" si="19"/>
        <v>1465.5433372378175</v>
      </c>
      <c r="I49" s="128">
        <f t="shared" si="20"/>
        <v>4338.0082782239397</v>
      </c>
      <c r="J49" s="127">
        <f t="shared" si="21"/>
        <v>1127.923593499969</v>
      </c>
      <c r="K49" s="128">
        <f t="shared" si="22"/>
        <v>3338.6538367599082</v>
      </c>
      <c r="L49" s="129">
        <f t="shared" si="11"/>
        <v>15011.393414329314</v>
      </c>
      <c r="M49" s="129">
        <f t="shared" si="23"/>
        <v>66159.393414329315</v>
      </c>
      <c r="N49" s="129">
        <f t="shared" si="24"/>
        <v>22351.146423759903</v>
      </c>
      <c r="O49" s="130">
        <f t="shared" si="14"/>
        <v>0.93706783191649046</v>
      </c>
      <c r="P49" s="131">
        <v>746.7206484968483</v>
      </c>
      <c r="Q49" s="133">
        <f t="shared" si="15"/>
        <v>4.2815201435328659E-2</v>
      </c>
      <c r="R49" s="134">
        <f t="shared" si="16"/>
        <v>5.1622762258262164E-2</v>
      </c>
      <c r="S49" s="132">
        <v>2960</v>
      </c>
      <c r="T49" s="1">
        <v>49048</v>
      </c>
      <c r="U49" s="1">
        <v>16431.490787269682</v>
      </c>
      <c r="V49" s="12"/>
      <c r="W49" s="61"/>
      <c r="X49" s="12"/>
      <c r="Y49" s="13"/>
      <c r="Z49" s="1"/>
    </row>
    <row r="50" spans="1:26">
      <c r="A50" s="125">
        <v>1563</v>
      </c>
      <c r="B50" s="125" t="s">
        <v>69</v>
      </c>
      <c r="C50" s="1">
        <v>155610</v>
      </c>
      <c r="D50" s="125">
        <f t="shared" si="3"/>
        <v>22448.06693594922</v>
      </c>
      <c r="E50" s="126">
        <f t="shared" si="4"/>
        <v>0.94113120712345277</v>
      </c>
      <c r="F50" s="127">
        <f t="shared" si="17"/>
        <v>842.49077679851109</v>
      </c>
      <c r="G50" s="127">
        <f t="shared" si="18"/>
        <v>5840.1460647672784</v>
      </c>
      <c r="H50" s="127">
        <f t="shared" si="19"/>
        <v>0</v>
      </c>
      <c r="I50" s="128">
        <f t="shared" si="20"/>
        <v>0</v>
      </c>
      <c r="J50" s="127">
        <f t="shared" si="21"/>
        <v>-337.61974373784841</v>
      </c>
      <c r="K50" s="128">
        <f t="shared" si="22"/>
        <v>-2340.3800635907651</v>
      </c>
      <c r="L50" s="129">
        <f t="shared" si="11"/>
        <v>3499.7660011765133</v>
      </c>
      <c r="M50" s="129">
        <f t="shared" si="23"/>
        <v>159109.76600117653</v>
      </c>
      <c r="N50" s="129">
        <f t="shared" si="24"/>
        <v>22952.937969009883</v>
      </c>
      <c r="O50" s="130">
        <f t="shared" si="14"/>
        <v>0.96229783524077683</v>
      </c>
      <c r="P50" s="131">
        <v>1332.208553155469</v>
      </c>
      <c r="Q50" s="133">
        <f t="shared" si="15"/>
        <v>8.0257412408277745E-2</v>
      </c>
      <c r="R50" s="134">
        <f t="shared" si="16"/>
        <v>8.3997484234272779E-2</v>
      </c>
      <c r="S50" s="132">
        <v>6932</v>
      </c>
      <c r="T50" s="1">
        <v>144049</v>
      </c>
      <c r="U50" s="1">
        <v>20708.59689476711</v>
      </c>
      <c r="V50" s="12"/>
      <c r="W50" s="61"/>
      <c r="X50" s="12"/>
      <c r="Y50" s="13"/>
      <c r="Z50" s="1"/>
    </row>
    <row r="51" spans="1:26">
      <c r="A51" s="125">
        <v>1566</v>
      </c>
      <c r="B51" s="125" t="s">
        <v>70</v>
      </c>
      <c r="C51" s="1">
        <v>111319</v>
      </c>
      <c r="D51" s="125">
        <f t="shared" si="3"/>
        <v>19032.142246537871</v>
      </c>
      <c r="E51" s="126">
        <f t="shared" si="4"/>
        <v>0.79791917307342286</v>
      </c>
      <c r="F51" s="127">
        <f t="shared" si="17"/>
        <v>2892.0455904453206</v>
      </c>
      <c r="G51" s="127">
        <f t="shared" si="18"/>
        <v>16915.574658514677</v>
      </c>
      <c r="H51" s="127">
        <f t="shared" si="19"/>
        <v>852.19895635496812</v>
      </c>
      <c r="I51" s="128">
        <f t="shared" si="20"/>
        <v>4984.511695720209</v>
      </c>
      <c r="J51" s="127">
        <f t="shared" si="21"/>
        <v>514.57921261711977</v>
      </c>
      <c r="K51" s="128">
        <f t="shared" si="22"/>
        <v>3009.7738145975336</v>
      </c>
      <c r="L51" s="129">
        <f t="shared" si="11"/>
        <v>19925.348473112212</v>
      </c>
      <c r="M51" s="129">
        <f t="shared" si="23"/>
        <v>131244.34847311222</v>
      </c>
      <c r="N51" s="129">
        <f t="shared" si="24"/>
        <v>22438.767049600312</v>
      </c>
      <c r="O51" s="130">
        <f t="shared" si="14"/>
        <v>0.94074131104506697</v>
      </c>
      <c r="P51" s="131">
        <v>1368.2221361682641</v>
      </c>
      <c r="Q51" s="133">
        <f t="shared" si="15"/>
        <v>9.4248557470190994E-2</v>
      </c>
      <c r="R51" s="134">
        <f t="shared" si="16"/>
        <v>9.855146682594676E-2</v>
      </c>
      <c r="S51" s="132">
        <v>5849</v>
      </c>
      <c r="T51" s="1">
        <v>101731</v>
      </c>
      <c r="U51" s="1">
        <v>17324.76158038147</v>
      </c>
      <c r="V51" s="12"/>
      <c r="W51" s="61"/>
      <c r="X51" s="12"/>
      <c r="Y51" s="13"/>
      <c r="Z51" s="1"/>
    </row>
    <row r="52" spans="1:26">
      <c r="A52" s="125">
        <v>1573</v>
      </c>
      <c r="B52" s="125" t="s">
        <v>71</v>
      </c>
      <c r="C52" s="1">
        <v>41599</v>
      </c>
      <c r="D52" s="125">
        <f t="shared" si="3"/>
        <v>19622.169811320757</v>
      </c>
      <c r="E52" s="126">
        <f t="shared" si="4"/>
        <v>0.82265597361240206</v>
      </c>
      <c r="F52" s="127">
        <f t="shared" si="17"/>
        <v>2538.0290515755892</v>
      </c>
      <c r="G52" s="127">
        <f t="shared" si="18"/>
        <v>5380.6215893402486</v>
      </c>
      <c r="H52" s="127">
        <f t="shared" si="19"/>
        <v>645.68930868095811</v>
      </c>
      <c r="I52" s="128">
        <f t="shared" si="20"/>
        <v>1368.8613344036312</v>
      </c>
      <c r="J52" s="127">
        <f t="shared" si="21"/>
        <v>308.0695649431097</v>
      </c>
      <c r="K52" s="128">
        <f t="shared" si="22"/>
        <v>653.10747767939256</v>
      </c>
      <c r="L52" s="129">
        <f t="shared" si="11"/>
        <v>6033.7290670196417</v>
      </c>
      <c r="M52" s="129">
        <f t="shared" si="23"/>
        <v>47632.729067019638</v>
      </c>
      <c r="N52" s="129">
        <f t="shared" si="24"/>
        <v>22468.268427839452</v>
      </c>
      <c r="O52" s="130">
        <f t="shared" si="14"/>
        <v>0.94197815107201566</v>
      </c>
      <c r="P52" s="131">
        <v>567.69114013963372</v>
      </c>
      <c r="Q52" s="133">
        <f t="shared" si="15"/>
        <v>4.2659849111462013E-2</v>
      </c>
      <c r="R52" s="134">
        <f t="shared" si="16"/>
        <v>4.6594414579807335E-2</v>
      </c>
      <c r="S52" s="132">
        <v>2120</v>
      </c>
      <c r="T52" s="1">
        <v>39897</v>
      </c>
      <c r="U52" s="1">
        <v>18748.590225563908</v>
      </c>
      <c r="V52" s="12"/>
      <c r="W52" s="61"/>
      <c r="X52" s="12"/>
      <c r="Y52" s="13"/>
      <c r="Z52" s="1"/>
    </row>
    <row r="53" spans="1:26">
      <c r="A53" s="125">
        <v>1576</v>
      </c>
      <c r="B53" s="125" t="s">
        <v>72</v>
      </c>
      <c r="C53" s="1">
        <v>67835</v>
      </c>
      <c r="D53" s="125">
        <f t="shared" si="3"/>
        <v>20045.803782505911</v>
      </c>
      <c r="E53" s="126">
        <f t="shared" si="4"/>
        <v>0.8404167523831344</v>
      </c>
      <c r="F53" s="127">
        <f t="shared" si="17"/>
        <v>2283.8486688644966</v>
      </c>
      <c r="G53" s="127">
        <f t="shared" si="18"/>
        <v>7728.5438954374567</v>
      </c>
      <c r="H53" s="127">
        <f t="shared" si="19"/>
        <v>497.41741876615413</v>
      </c>
      <c r="I53" s="128">
        <f t="shared" si="20"/>
        <v>1683.2605451046657</v>
      </c>
      <c r="J53" s="127">
        <f t="shared" si="21"/>
        <v>159.79767502830572</v>
      </c>
      <c r="K53" s="128">
        <f t="shared" si="22"/>
        <v>540.75533229578662</v>
      </c>
      <c r="L53" s="129">
        <f t="shared" si="11"/>
        <v>8269.2992277332432</v>
      </c>
      <c r="M53" s="129">
        <f t="shared" si="23"/>
        <v>76104.299227733238</v>
      </c>
      <c r="N53" s="129">
        <f t="shared" si="24"/>
        <v>22489.450126398711</v>
      </c>
      <c r="O53" s="130">
        <f t="shared" si="14"/>
        <v>0.94286619001055239</v>
      </c>
      <c r="P53" s="131">
        <v>130.46887652478654</v>
      </c>
      <c r="Q53" s="133">
        <f t="shared" si="15"/>
        <v>5.2260106102441597E-2</v>
      </c>
      <c r="R53" s="134">
        <f t="shared" si="16"/>
        <v>7.8380037814204384E-2</v>
      </c>
      <c r="S53" s="132">
        <v>3384</v>
      </c>
      <c r="T53" s="1">
        <v>64466</v>
      </c>
      <c r="U53" s="1">
        <v>18588.81199538639</v>
      </c>
      <c r="V53" s="12"/>
      <c r="W53" s="61"/>
      <c r="X53" s="12"/>
      <c r="Y53" s="13"/>
      <c r="Z53" s="1"/>
    </row>
    <row r="54" spans="1:26">
      <c r="A54" s="125">
        <v>1577</v>
      </c>
      <c r="B54" s="125" t="s">
        <v>73</v>
      </c>
      <c r="C54" s="1">
        <v>189284</v>
      </c>
      <c r="D54" s="125">
        <f t="shared" si="3"/>
        <v>17511.703210287724</v>
      </c>
      <c r="E54" s="126">
        <f t="shared" si="4"/>
        <v>0.73417503734776857</v>
      </c>
      <c r="F54" s="127">
        <f t="shared" si="17"/>
        <v>3804.3090121954087</v>
      </c>
      <c r="G54" s="127">
        <f t="shared" si="18"/>
        <v>41120.776112820167</v>
      </c>
      <c r="H54" s="127">
        <f t="shared" si="19"/>
        <v>1384.3526190425196</v>
      </c>
      <c r="I54" s="128">
        <f t="shared" si="20"/>
        <v>14963.467459230595</v>
      </c>
      <c r="J54" s="127">
        <f t="shared" si="21"/>
        <v>1046.7328753046711</v>
      </c>
      <c r="K54" s="128">
        <f t="shared" si="22"/>
        <v>11314.135649168189</v>
      </c>
      <c r="L54" s="129">
        <f t="shared" si="11"/>
        <v>52434.911761988355</v>
      </c>
      <c r="M54" s="129">
        <f t="shared" si="23"/>
        <v>241718.91176198836</v>
      </c>
      <c r="N54" s="129">
        <f t="shared" si="24"/>
        <v>22362.7450977878</v>
      </c>
      <c r="O54" s="130">
        <f t="shared" si="14"/>
        <v>0.93755410425878405</v>
      </c>
      <c r="P54" s="131">
        <v>4588.6797093251589</v>
      </c>
      <c r="Q54" s="133">
        <f t="shared" si="15"/>
        <v>6.1032758582030985E-2</v>
      </c>
      <c r="R54" s="134">
        <f t="shared" si="16"/>
        <v>5.828422335765357E-2</v>
      </c>
      <c r="S54" s="132">
        <v>10809</v>
      </c>
      <c r="T54" s="1">
        <v>178396</v>
      </c>
      <c r="U54" s="1">
        <v>16547.259066876912</v>
      </c>
      <c r="V54" s="13"/>
      <c r="W54" s="62"/>
      <c r="X54" s="13"/>
      <c r="Y54" s="13"/>
      <c r="Z54" s="13"/>
    </row>
    <row r="55" spans="1:26">
      <c r="A55" s="125">
        <v>1578</v>
      </c>
      <c r="B55" s="125" t="s">
        <v>74</v>
      </c>
      <c r="C55" s="1">
        <v>50353</v>
      </c>
      <c r="D55" s="125">
        <f t="shared" si="3"/>
        <v>20213.970293054997</v>
      </c>
      <c r="E55" s="126">
        <f t="shared" si="4"/>
        <v>0.84746710337871822</v>
      </c>
      <c r="F55" s="127">
        <f t="shared" si="17"/>
        <v>2182.9487625350448</v>
      </c>
      <c r="G55" s="127">
        <f t="shared" si="18"/>
        <v>5437.7253674747963</v>
      </c>
      <c r="H55" s="127">
        <f t="shared" si="19"/>
        <v>438.55914007397382</v>
      </c>
      <c r="I55" s="128">
        <f t="shared" si="20"/>
        <v>1092.4508179242687</v>
      </c>
      <c r="J55" s="127">
        <f t="shared" si="21"/>
        <v>100.93939633612541</v>
      </c>
      <c r="K55" s="128">
        <f t="shared" si="22"/>
        <v>251.4400362732884</v>
      </c>
      <c r="L55" s="129">
        <f t="shared" si="11"/>
        <v>5689.1654037480848</v>
      </c>
      <c r="M55" s="129">
        <f t="shared" si="23"/>
        <v>56042.165403748084</v>
      </c>
      <c r="N55" s="129">
        <f t="shared" si="24"/>
        <v>22497.858451926168</v>
      </c>
      <c r="O55" s="130">
        <f t="shared" si="14"/>
        <v>0.94321870756033166</v>
      </c>
      <c r="P55" s="131">
        <v>1054.4708396640717</v>
      </c>
      <c r="Q55" s="133">
        <f t="shared" si="15"/>
        <v>2.1711340624556135E-2</v>
      </c>
      <c r="R55" s="133">
        <f t="shared" si="16"/>
        <v>2.6223112903508348E-2</v>
      </c>
      <c r="S55" s="132">
        <v>2491</v>
      </c>
      <c r="T55" s="1">
        <v>49283</v>
      </c>
      <c r="U55" s="1">
        <v>19697.44204636291</v>
      </c>
      <c r="V55" s="12"/>
      <c r="W55" s="10"/>
      <c r="X55" s="12"/>
      <c r="Y55" s="13"/>
      <c r="Z55" s="13"/>
    </row>
    <row r="56" spans="1:26">
      <c r="A56" s="125">
        <v>1579</v>
      </c>
      <c r="B56" s="125" t="s">
        <v>75</v>
      </c>
      <c r="C56" s="1">
        <v>248771</v>
      </c>
      <c r="D56" s="125">
        <f t="shared" si="3"/>
        <v>18722.88703243772</v>
      </c>
      <c r="E56" s="126">
        <f t="shared" si="4"/>
        <v>0.78495370331668413</v>
      </c>
      <c r="F56" s="127">
        <f t="shared" si="17"/>
        <v>3077.5987189054108</v>
      </c>
      <c r="G56" s="127">
        <f t="shared" si="18"/>
        <v>40892.054178096187</v>
      </c>
      <c r="H56" s="127">
        <f t="shared" si="19"/>
        <v>960.43828129002077</v>
      </c>
      <c r="I56" s="128">
        <f t="shared" si="20"/>
        <v>12761.343443500506</v>
      </c>
      <c r="J56" s="127">
        <f t="shared" si="21"/>
        <v>622.8185375521723</v>
      </c>
      <c r="K56" s="128">
        <f t="shared" si="22"/>
        <v>8275.3899084557142</v>
      </c>
      <c r="L56" s="129">
        <f t="shared" si="11"/>
        <v>49167.444086551899</v>
      </c>
      <c r="M56" s="129">
        <f t="shared" si="23"/>
        <v>297938.4440865519</v>
      </c>
      <c r="N56" s="129">
        <f t="shared" si="24"/>
        <v>22423.304288895302</v>
      </c>
      <c r="O56" s="130">
        <f t="shared" si="14"/>
        <v>0.94009303755722995</v>
      </c>
      <c r="P56" s="131">
        <v>4078.4667589789387</v>
      </c>
      <c r="Q56" s="133">
        <f t="shared" si="15"/>
        <v>6.1885065713932035E-2</v>
      </c>
      <c r="R56" s="133">
        <f t="shared" si="16"/>
        <v>6.4282638677838011E-2</v>
      </c>
      <c r="S56" s="132">
        <v>13287</v>
      </c>
      <c r="T56" s="1">
        <v>234273</v>
      </c>
      <c r="U56" s="1">
        <v>17592.025230907861</v>
      </c>
      <c r="V56" s="12"/>
      <c r="Y56" s="13"/>
      <c r="Z56" s="13"/>
    </row>
    <row r="57" spans="1:26" ht="31" customHeight="1">
      <c r="A57" s="125">
        <v>1804</v>
      </c>
      <c r="B57" s="125" t="s">
        <v>76</v>
      </c>
      <c r="C57" s="1">
        <v>1202287</v>
      </c>
      <c r="D57" s="125">
        <f t="shared" si="3"/>
        <v>22769.293411359205</v>
      </c>
      <c r="E57" s="126">
        <f t="shared" si="4"/>
        <v>0.95459856987790315</v>
      </c>
      <c r="F57" s="127">
        <f t="shared" si="17"/>
        <v>649.75489155252001</v>
      </c>
      <c r="G57" s="127">
        <f t="shared" si="18"/>
        <v>34309.007538647711</v>
      </c>
      <c r="H57" s="127">
        <f t="shared" si="19"/>
        <v>0</v>
      </c>
      <c r="I57" s="128">
        <f t="shared" si="20"/>
        <v>0</v>
      </c>
      <c r="J57" s="127">
        <f t="shared" si="21"/>
        <v>-337.61974373784841</v>
      </c>
      <c r="K57" s="128">
        <f t="shared" si="22"/>
        <v>-17827.335328589612</v>
      </c>
      <c r="L57" s="129">
        <f t="shared" si="11"/>
        <v>16481.672210058099</v>
      </c>
      <c r="M57" s="129">
        <f t="shared" si="23"/>
        <v>1218768.6722100582</v>
      </c>
      <c r="N57" s="129">
        <f t="shared" si="24"/>
        <v>23081.428559173877</v>
      </c>
      <c r="O57" s="130">
        <f t="shared" si="14"/>
        <v>0.967684780342557</v>
      </c>
      <c r="P57" s="131">
        <v>5132.2124108867574</v>
      </c>
      <c r="Q57" s="133">
        <f t="shared" si="15"/>
        <v>9.4055383114619986E-2</v>
      </c>
      <c r="R57" s="133">
        <f t="shared" si="16"/>
        <v>8.902052793410288E-2</v>
      </c>
      <c r="S57" s="132">
        <v>52803</v>
      </c>
      <c r="T57" s="1">
        <v>1098927</v>
      </c>
      <c r="U57" s="1">
        <v>20908.047945205479</v>
      </c>
      <c r="V57" s="12"/>
      <c r="Y57" s="13"/>
      <c r="Z57" s="13"/>
    </row>
    <row r="58" spans="1:26">
      <c r="A58" s="125">
        <v>1806</v>
      </c>
      <c r="B58" s="125" t="s">
        <v>77</v>
      </c>
      <c r="C58" s="1">
        <v>434278</v>
      </c>
      <c r="D58" s="125">
        <f t="shared" si="3"/>
        <v>20170.831398049235</v>
      </c>
      <c r="E58" s="126">
        <f t="shared" si="4"/>
        <v>0.84565851289087857</v>
      </c>
      <c r="F58" s="127">
        <f t="shared" si="17"/>
        <v>2208.8320995385025</v>
      </c>
      <c r="G58" s="127">
        <f t="shared" si="18"/>
        <v>47556.155103063953</v>
      </c>
      <c r="H58" s="127">
        <f t="shared" si="19"/>
        <v>453.65775332599077</v>
      </c>
      <c r="I58" s="128">
        <f t="shared" si="20"/>
        <v>9767.2514291085809</v>
      </c>
      <c r="J58" s="127">
        <f t="shared" si="21"/>
        <v>116.03800958814236</v>
      </c>
      <c r="K58" s="128">
        <f t="shared" si="22"/>
        <v>2498.2983464327049</v>
      </c>
      <c r="L58" s="129">
        <f t="shared" si="11"/>
        <v>50054.453449496657</v>
      </c>
      <c r="M58" s="129">
        <f t="shared" si="23"/>
        <v>484332.45344949665</v>
      </c>
      <c r="N58" s="129">
        <f t="shared" si="24"/>
        <v>22495.701507175876</v>
      </c>
      <c r="O58" s="130">
        <f t="shared" si="14"/>
        <v>0.94312827803593957</v>
      </c>
      <c r="P58" s="131">
        <v>8827.822993965252</v>
      </c>
      <c r="Q58" s="133">
        <f t="shared" si="15"/>
        <v>3.8875479335066875E-2</v>
      </c>
      <c r="R58" s="133">
        <f t="shared" si="16"/>
        <v>4.5196551689590518E-2</v>
      </c>
      <c r="S58" s="132">
        <v>21530</v>
      </c>
      <c r="T58" s="1">
        <v>418027</v>
      </c>
      <c r="U58" s="1">
        <v>19298.601172614377</v>
      </c>
      <c r="V58" s="12"/>
      <c r="Y58" s="13"/>
      <c r="Z58" s="13"/>
    </row>
    <row r="59" spans="1:26">
      <c r="A59" s="125">
        <v>1811</v>
      </c>
      <c r="B59" s="125" t="s">
        <v>78</v>
      </c>
      <c r="C59" s="1">
        <v>32091</v>
      </c>
      <c r="D59" s="125">
        <f t="shared" si="3"/>
        <v>22824.324324324323</v>
      </c>
      <c r="E59" s="126">
        <f t="shared" si="4"/>
        <v>0.95690573110010291</v>
      </c>
      <c r="F59" s="127">
        <f t="shared" si="17"/>
        <v>616.73634377344933</v>
      </c>
      <c r="G59" s="127">
        <f t="shared" si="18"/>
        <v>867.13129934546976</v>
      </c>
      <c r="H59" s="127">
        <f t="shared" si="19"/>
        <v>0</v>
      </c>
      <c r="I59" s="128">
        <f t="shared" si="20"/>
        <v>0</v>
      </c>
      <c r="J59" s="127">
        <f t="shared" si="21"/>
        <v>-337.61974373784841</v>
      </c>
      <c r="K59" s="128">
        <f t="shared" si="22"/>
        <v>-474.69335969541481</v>
      </c>
      <c r="L59" s="129">
        <f t="shared" si="11"/>
        <v>392.43793965005494</v>
      </c>
      <c r="M59" s="129">
        <f t="shared" si="23"/>
        <v>32483.437939650055</v>
      </c>
      <c r="N59" s="129">
        <f t="shared" si="24"/>
        <v>23103.440924359926</v>
      </c>
      <c r="O59" s="130">
        <f t="shared" si="14"/>
        <v>0.96860764483143691</v>
      </c>
      <c r="P59" s="131">
        <v>373.85320625167083</v>
      </c>
      <c r="Q59" s="133">
        <f t="shared" si="15"/>
        <v>0.13355704697986578</v>
      </c>
      <c r="R59" s="133">
        <f t="shared" si="16"/>
        <v>0.12630099191384955</v>
      </c>
      <c r="S59" s="132">
        <v>1406</v>
      </c>
      <c r="T59" s="1">
        <v>28310</v>
      </c>
      <c r="U59" s="1">
        <v>20264.853256979241</v>
      </c>
      <c r="V59" s="12"/>
      <c r="Y59" s="1"/>
      <c r="Z59" s="1"/>
    </row>
    <row r="60" spans="1:26">
      <c r="A60" s="125">
        <v>1812</v>
      </c>
      <c r="B60" s="125" t="s">
        <v>79</v>
      </c>
      <c r="C60" s="1">
        <v>37348</v>
      </c>
      <c r="D60" s="125">
        <f t="shared" si="3"/>
        <v>18853.104492680464</v>
      </c>
      <c r="E60" s="126">
        <f t="shared" si="4"/>
        <v>0.79041304713887073</v>
      </c>
      <c r="F60" s="127">
        <f t="shared" si="17"/>
        <v>2999.4682427597645</v>
      </c>
      <c r="G60" s="127">
        <f t="shared" si="18"/>
        <v>5941.9465889070934</v>
      </c>
      <c r="H60" s="127">
        <f t="shared" si="19"/>
        <v>914.86217020506035</v>
      </c>
      <c r="I60" s="128">
        <f t="shared" si="20"/>
        <v>1812.3419591762247</v>
      </c>
      <c r="J60" s="127">
        <f t="shared" si="21"/>
        <v>577.242426467212</v>
      </c>
      <c r="K60" s="128">
        <f t="shared" si="22"/>
        <v>1143.517246831547</v>
      </c>
      <c r="L60" s="129">
        <f t="shared" si="11"/>
        <v>7085.4638357386402</v>
      </c>
      <c r="M60" s="129">
        <f t="shared" si="23"/>
        <v>44433.463835738643</v>
      </c>
      <c r="N60" s="129">
        <f t="shared" si="24"/>
        <v>22429.815161907442</v>
      </c>
      <c r="O60" s="130">
        <f t="shared" si="14"/>
        <v>0.94036600474833931</v>
      </c>
      <c r="P60" s="131">
        <v>68.652923875763008</v>
      </c>
      <c r="Q60" s="133">
        <f t="shared" si="15"/>
        <v>0.21137815834711815</v>
      </c>
      <c r="R60" s="133">
        <f t="shared" si="16"/>
        <v>0.21688164316545436</v>
      </c>
      <c r="S60" s="132">
        <v>1981</v>
      </c>
      <c r="T60" s="1">
        <v>30831</v>
      </c>
      <c r="U60" s="1">
        <v>15492.964824120603</v>
      </c>
      <c r="V60" s="12"/>
      <c r="Y60" s="1"/>
      <c r="Z60" s="1"/>
    </row>
    <row r="61" spans="1:26">
      <c r="A61" s="125">
        <v>1813</v>
      </c>
      <c r="B61" s="125" t="s">
        <v>80</v>
      </c>
      <c r="C61" s="1">
        <v>182349</v>
      </c>
      <c r="D61" s="125">
        <f t="shared" si="3"/>
        <v>23447.216150186447</v>
      </c>
      <c r="E61" s="126">
        <f t="shared" si="4"/>
        <v>0.98302035992999781</v>
      </c>
      <c r="F61" s="127">
        <f t="shared" si="17"/>
        <v>243.0012482561753</v>
      </c>
      <c r="G61" s="127">
        <f t="shared" si="18"/>
        <v>1889.8207076882752</v>
      </c>
      <c r="H61" s="127">
        <f t="shared" si="19"/>
        <v>0</v>
      </c>
      <c r="I61" s="128">
        <f t="shared" si="20"/>
        <v>0</v>
      </c>
      <c r="J61" s="127">
        <f t="shared" si="21"/>
        <v>-337.61974373784841</v>
      </c>
      <c r="K61" s="128">
        <f t="shared" si="22"/>
        <v>-2625.668747049247</v>
      </c>
      <c r="L61" s="129">
        <f t="shared" si="11"/>
        <v>-735.84803936097182</v>
      </c>
      <c r="M61" s="129">
        <f t="shared" si="23"/>
        <v>181613.15196063902</v>
      </c>
      <c r="N61" s="129">
        <f t="shared" si="24"/>
        <v>23352.597654704772</v>
      </c>
      <c r="O61" s="130">
        <f t="shared" si="14"/>
        <v>0.97905349636339478</v>
      </c>
      <c r="P61" s="131">
        <v>-1772.9387019777698</v>
      </c>
      <c r="Q61" s="133">
        <f t="shared" si="15"/>
        <v>0.35111364680428564</v>
      </c>
      <c r="R61" s="133">
        <f t="shared" si="16"/>
        <v>0.35563067841247792</v>
      </c>
      <c r="S61" s="132">
        <v>7777</v>
      </c>
      <c r="T61" s="1">
        <v>134962</v>
      </c>
      <c r="U61" s="1">
        <v>17296.168140458798</v>
      </c>
      <c r="V61" s="12"/>
      <c r="Y61" s="1"/>
      <c r="Z61" s="1"/>
    </row>
    <row r="62" spans="1:26">
      <c r="A62" s="125">
        <v>1815</v>
      </c>
      <c r="B62" s="125" t="s">
        <v>81</v>
      </c>
      <c r="C62" s="1">
        <v>25791</v>
      </c>
      <c r="D62" s="125">
        <f t="shared" si="3"/>
        <v>21949.787234042553</v>
      </c>
      <c r="E62" s="126">
        <f t="shared" si="4"/>
        <v>0.92024091939050112</v>
      </c>
      <c r="F62" s="127">
        <f t="shared" si="17"/>
        <v>1141.4585979425115</v>
      </c>
      <c r="G62" s="127">
        <f t="shared" si="18"/>
        <v>1341.213852582451</v>
      </c>
      <c r="H62" s="127">
        <f t="shared" si="19"/>
        <v>0</v>
      </c>
      <c r="I62" s="128">
        <f t="shared" si="20"/>
        <v>0</v>
      </c>
      <c r="J62" s="127">
        <f t="shared" si="21"/>
        <v>-337.61974373784841</v>
      </c>
      <c r="K62" s="128">
        <f t="shared" si="22"/>
        <v>-396.70319889197191</v>
      </c>
      <c r="L62" s="129">
        <f t="shared" si="11"/>
        <v>944.5106536904791</v>
      </c>
      <c r="M62" s="129">
        <f t="shared" si="23"/>
        <v>26735.510653690479</v>
      </c>
      <c r="N62" s="129">
        <f t="shared" si="24"/>
        <v>22753.626088247216</v>
      </c>
      <c r="O62" s="130">
        <f t="shared" si="14"/>
        <v>0.95394172014759626</v>
      </c>
      <c r="P62" s="131">
        <v>-811.24432936801463</v>
      </c>
      <c r="Q62" s="133">
        <f t="shared" si="15"/>
        <v>0.35066771406127256</v>
      </c>
      <c r="R62" s="133">
        <f t="shared" si="16"/>
        <v>0.35871424512376537</v>
      </c>
      <c r="S62" s="132">
        <v>1175</v>
      </c>
      <c r="T62" s="1">
        <v>19095</v>
      </c>
      <c r="U62" s="1">
        <v>16154.822335025379</v>
      </c>
      <c r="V62" s="12"/>
      <c r="Y62" s="1"/>
      <c r="Z62" s="1"/>
    </row>
    <row r="63" spans="1:26">
      <c r="A63" s="125">
        <v>1816</v>
      </c>
      <c r="B63" s="125" t="s">
        <v>82</v>
      </c>
      <c r="C63" s="1">
        <v>9672</v>
      </c>
      <c r="D63" s="125">
        <f t="shared" si="3"/>
        <v>20935.064935064936</v>
      </c>
      <c r="E63" s="126">
        <f t="shared" si="4"/>
        <v>0.87769886778059014</v>
      </c>
      <c r="F63" s="127">
        <f t="shared" si="17"/>
        <v>1750.2919773290814</v>
      </c>
      <c r="G63" s="127">
        <f t="shared" si="18"/>
        <v>808.63489352603563</v>
      </c>
      <c r="H63" s="127">
        <f t="shared" si="19"/>
        <v>186.17601537049521</v>
      </c>
      <c r="I63" s="128">
        <f t="shared" si="20"/>
        <v>86.01331910116879</v>
      </c>
      <c r="J63" s="127">
        <f t="shared" si="21"/>
        <v>-151.4437283673532</v>
      </c>
      <c r="K63" s="128">
        <f t="shared" si="22"/>
        <v>-69.967002505717176</v>
      </c>
      <c r="L63" s="129">
        <f t="shared" si="11"/>
        <v>738.66789102031839</v>
      </c>
      <c r="M63" s="129">
        <f t="shared" si="23"/>
        <v>10410.667891020319</v>
      </c>
      <c r="N63" s="129">
        <f t="shared" si="24"/>
        <v>22533.913184026667</v>
      </c>
      <c r="O63" s="130">
        <f t="shared" si="14"/>
        <v>0.94473029578042533</v>
      </c>
      <c r="P63" s="131">
        <v>-620.68377040353244</v>
      </c>
      <c r="Q63" s="133">
        <f t="shared" si="15"/>
        <v>0.35842696629213483</v>
      </c>
      <c r="R63" s="133">
        <f t="shared" si="16"/>
        <v>0.3672479206187072</v>
      </c>
      <c r="S63" s="132">
        <v>462</v>
      </c>
      <c r="T63" s="1">
        <v>7120</v>
      </c>
      <c r="U63" s="1">
        <v>15311.827956989247</v>
      </c>
      <c r="V63" s="12"/>
      <c r="Y63" s="1"/>
      <c r="Z63" s="1"/>
    </row>
    <row r="64" spans="1:26">
      <c r="A64" s="125">
        <v>1818</v>
      </c>
      <c r="B64" s="125" t="s">
        <v>55</v>
      </c>
      <c r="C64" s="1">
        <v>39189</v>
      </c>
      <c r="D64" s="125">
        <f t="shared" si="3"/>
        <v>21473.424657534244</v>
      </c>
      <c r="E64" s="126">
        <f t="shared" si="4"/>
        <v>0.90026950323529775</v>
      </c>
      <c r="F64" s="127">
        <f t="shared" si="17"/>
        <v>1427.2761438474968</v>
      </c>
      <c r="G64" s="127">
        <f t="shared" si="18"/>
        <v>2604.7789625216815</v>
      </c>
      <c r="H64" s="127">
        <f t="shared" si="19"/>
        <v>0</v>
      </c>
      <c r="I64" s="128">
        <f t="shared" si="20"/>
        <v>0</v>
      </c>
      <c r="J64" s="127">
        <f t="shared" si="21"/>
        <v>-337.61974373784841</v>
      </c>
      <c r="K64" s="128">
        <f t="shared" si="22"/>
        <v>-616.15603232157332</v>
      </c>
      <c r="L64" s="129">
        <f t="shared" si="11"/>
        <v>1988.6229302001082</v>
      </c>
      <c r="M64" s="129">
        <f t="shared" si="23"/>
        <v>41177.622930200108</v>
      </c>
      <c r="N64" s="129">
        <f t="shared" si="24"/>
        <v>22563.081057643896</v>
      </c>
      <c r="O64" s="130">
        <f t="shared" si="14"/>
        <v>0.94595315368551502</v>
      </c>
      <c r="P64" s="131">
        <v>137.22752589566221</v>
      </c>
      <c r="Q64" s="133">
        <f t="shared" si="15"/>
        <v>0.11519307930906918</v>
      </c>
      <c r="R64" s="133">
        <f t="shared" si="16"/>
        <v>9.56390088773484E-2</v>
      </c>
      <c r="S64" s="132">
        <v>1825</v>
      </c>
      <c r="T64" s="1">
        <v>35141</v>
      </c>
      <c r="U64" s="1">
        <v>19598.996095928611</v>
      </c>
      <c r="V64" s="12"/>
      <c r="Y64" s="1"/>
      <c r="Z64" s="1"/>
    </row>
    <row r="65" spans="1:26">
      <c r="A65" s="125">
        <v>1820</v>
      </c>
      <c r="B65" s="125" t="s">
        <v>83</v>
      </c>
      <c r="C65" s="1">
        <v>137021</v>
      </c>
      <c r="D65" s="125">
        <f t="shared" si="3"/>
        <v>18685.531160507297</v>
      </c>
      <c r="E65" s="126">
        <f t="shared" si="4"/>
        <v>0.78338756504102147</v>
      </c>
      <c r="F65" s="127">
        <f t="shared" si="17"/>
        <v>3100.0122420636653</v>
      </c>
      <c r="G65" s="127">
        <f t="shared" si="18"/>
        <v>22732.389771052854</v>
      </c>
      <c r="H65" s="127">
        <f t="shared" si="19"/>
        <v>973.51283646566912</v>
      </c>
      <c r="I65" s="128">
        <f t="shared" si="20"/>
        <v>7138.7696298027513</v>
      </c>
      <c r="J65" s="127">
        <f t="shared" si="21"/>
        <v>635.89309272782066</v>
      </c>
      <c r="K65" s="128">
        <f t="shared" si="22"/>
        <v>4663.0040489731091</v>
      </c>
      <c r="L65" s="129">
        <f t="shared" si="11"/>
        <v>27395.393820025965</v>
      </c>
      <c r="M65" s="129">
        <f t="shared" si="23"/>
        <v>164416.39382002596</v>
      </c>
      <c r="N65" s="129">
        <f t="shared" si="24"/>
        <v>22421.436495298782</v>
      </c>
      <c r="O65" s="130">
        <f t="shared" si="14"/>
        <v>0.94001473064344676</v>
      </c>
      <c r="P65" s="131">
        <v>2788.0909342660125</v>
      </c>
      <c r="Q65" s="133">
        <f t="shared" si="15"/>
        <v>6.4480543190310824E-2</v>
      </c>
      <c r="R65" s="133">
        <f t="shared" si="16"/>
        <v>7.3335488387993822E-2</v>
      </c>
      <c r="S65" s="132">
        <v>7333</v>
      </c>
      <c r="T65" s="1">
        <v>128721</v>
      </c>
      <c r="U65" s="1">
        <v>17408.845009467135</v>
      </c>
      <c r="V65" s="12"/>
      <c r="Y65" s="1"/>
      <c r="Z65" s="1"/>
    </row>
    <row r="66" spans="1:26">
      <c r="A66" s="125">
        <v>1822</v>
      </c>
      <c r="B66" s="125" t="s">
        <v>84</v>
      </c>
      <c r="C66" s="1">
        <v>34436</v>
      </c>
      <c r="D66" s="125">
        <f t="shared" si="3"/>
        <v>15257.421355782011</v>
      </c>
      <c r="E66" s="126">
        <f t="shared" si="4"/>
        <v>0.63966467220225653</v>
      </c>
      <c r="F66" s="127">
        <f t="shared" si="17"/>
        <v>5156.8781248988362</v>
      </c>
      <c r="G66" s="127">
        <f t="shared" si="18"/>
        <v>11639.073927896672</v>
      </c>
      <c r="H66" s="127">
        <f t="shared" si="19"/>
        <v>2173.3512681195189</v>
      </c>
      <c r="I66" s="128">
        <f t="shared" si="20"/>
        <v>4905.2538121457537</v>
      </c>
      <c r="J66" s="127">
        <f t="shared" si="21"/>
        <v>1835.7315243816704</v>
      </c>
      <c r="K66" s="128">
        <f t="shared" si="22"/>
        <v>4143.2460505294302</v>
      </c>
      <c r="L66" s="129">
        <f t="shared" si="11"/>
        <v>15782.319978426101</v>
      </c>
      <c r="M66" s="129">
        <f t="shared" si="23"/>
        <v>50218.319978426101</v>
      </c>
      <c r="N66" s="129">
        <f t="shared" si="24"/>
        <v>22250.031005062516</v>
      </c>
      <c r="O66" s="130">
        <f t="shared" si="14"/>
        <v>0.93282858600150853</v>
      </c>
      <c r="P66" s="131">
        <v>1013.01261947885</v>
      </c>
      <c r="Q66" s="133">
        <f t="shared" si="15"/>
        <v>4.8950622924853027E-2</v>
      </c>
      <c r="R66" s="133">
        <f t="shared" si="16"/>
        <v>5.8710464786360286E-2</v>
      </c>
      <c r="S66" s="132">
        <v>2257</v>
      </c>
      <c r="T66" s="1">
        <v>32829</v>
      </c>
      <c r="U66" s="1">
        <v>14411.325724319579</v>
      </c>
      <c r="V66" s="12"/>
      <c r="Y66" s="1"/>
      <c r="Z66" s="1"/>
    </row>
    <row r="67" spans="1:26">
      <c r="A67" s="125">
        <v>1824</v>
      </c>
      <c r="B67" s="125" t="s">
        <v>85</v>
      </c>
      <c r="C67" s="1">
        <v>250391</v>
      </c>
      <c r="D67" s="125">
        <f t="shared" si="3"/>
        <v>18921.710874329328</v>
      </c>
      <c r="E67" s="126">
        <f t="shared" si="4"/>
        <v>0.79328935746714069</v>
      </c>
      <c r="F67" s="127">
        <f t="shared" si="17"/>
        <v>2958.304413770446</v>
      </c>
      <c r="G67" s="127">
        <f t="shared" si="18"/>
        <v>39147.242307424312</v>
      </c>
      <c r="H67" s="127">
        <f t="shared" si="19"/>
        <v>890.84993662795796</v>
      </c>
      <c r="I67" s="128">
        <f t="shared" si="20"/>
        <v>11788.617211397766</v>
      </c>
      <c r="J67" s="127">
        <f t="shared" si="21"/>
        <v>553.23019289010949</v>
      </c>
      <c r="K67" s="128">
        <f t="shared" si="22"/>
        <v>7320.8951425148189</v>
      </c>
      <c r="L67" s="129">
        <f t="shared" si="11"/>
        <v>46468.137449939131</v>
      </c>
      <c r="M67" s="129">
        <f t="shared" si="23"/>
        <v>296859.13744993915</v>
      </c>
      <c r="N67" s="129">
        <f t="shared" si="24"/>
        <v>22433.245480989885</v>
      </c>
      <c r="O67" s="130">
        <f t="shared" si="14"/>
        <v>0.94050982026475283</v>
      </c>
      <c r="P67" s="131">
        <v>3857.4148620131382</v>
      </c>
      <c r="Q67" s="133">
        <f t="shared" si="15"/>
        <v>7.0266550403501576E-2</v>
      </c>
      <c r="R67" s="133">
        <f t="shared" si="16"/>
        <v>7.3097301500314224E-2</v>
      </c>
      <c r="S67" s="132">
        <v>13233</v>
      </c>
      <c r="T67" s="1">
        <v>233952</v>
      </c>
      <c r="U67" s="1">
        <v>17632.800723545373</v>
      </c>
      <c r="V67" s="12"/>
      <c r="Y67" s="1"/>
      <c r="Z67" s="1"/>
    </row>
    <row r="68" spans="1:26">
      <c r="A68" s="125">
        <v>1825</v>
      </c>
      <c r="B68" s="125" t="s">
        <v>86</v>
      </c>
      <c r="C68" s="1">
        <v>25519</v>
      </c>
      <c r="D68" s="125">
        <f t="shared" si="3"/>
        <v>17466.803559206026</v>
      </c>
      <c r="E68" s="126">
        <f t="shared" si="4"/>
        <v>0.73229262747512747</v>
      </c>
      <c r="F68" s="127">
        <f t="shared" si="17"/>
        <v>3831.2488028444277</v>
      </c>
      <c r="G68" s="127">
        <f t="shared" si="18"/>
        <v>5597.4545009557096</v>
      </c>
      <c r="H68" s="127">
        <f t="shared" si="19"/>
        <v>1400.0674969211138</v>
      </c>
      <c r="I68" s="128">
        <f t="shared" si="20"/>
        <v>2045.4986130017473</v>
      </c>
      <c r="J68" s="127">
        <f t="shared" si="21"/>
        <v>1062.4477531832654</v>
      </c>
      <c r="K68" s="128">
        <f t="shared" si="22"/>
        <v>1552.2361674007509</v>
      </c>
      <c r="L68" s="129">
        <f t="shared" si="11"/>
        <v>7149.6906683564603</v>
      </c>
      <c r="M68" s="129">
        <f t="shared" si="23"/>
        <v>32668.690668356459</v>
      </c>
      <c r="N68" s="129">
        <f t="shared" si="24"/>
        <v>22360.500115233717</v>
      </c>
      <c r="O68" s="130">
        <f t="shared" si="14"/>
        <v>0.93745998376515205</v>
      </c>
      <c r="P68" s="131">
        <v>530.9013234641543</v>
      </c>
      <c r="Q68" s="133">
        <f t="shared" si="15"/>
        <v>7.1191705494690005E-2</v>
      </c>
      <c r="R68" s="133">
        <f t="shared" si="16"/>
        <v>6.5326179386574215E-2</v>
      </c>
      <c r="S68" s="132">
        <v>1461</v>
      </c>
      <c r="T68" s="1">
        <v>23823</v>
      </c>
      <c r="U68" s="1">
        <v>16395.732966276668</v>
      </c>
      <c r="V68" s="12"/>
      <c r="Y68" s="1"/>
      <c r="Z68" s="1"/>
    </row>
    <row r="69" spans="1:26">
      <c r="A69" s="125">
        <v>1826</v>
      </c>
      <c r="B69" s="125" t="s">
        <v>87</v>
      </c>
      <c r="C69" s="1">
        <v>20903</v>
      </c>
      <c r="D69" s="125">
        <f t="shared" si="3"/>
        <v>16420.267085624509</v>
      </c>
      <c r="E69" s="126">
        <f t="shared" si="4"/>
        <v>0.68841677226270415</v>
      </c>
      <c r="F69" s="127">
        <f t="shared" si="17"/>
        <v>4459.1706869933378</v>
      </c>
      <c r="G69" s="127">
        <f t="shared" si="18"/>
        <v>5676.5242845425182</v>
      </c>
      <c r="H69" s="127">
        <f t="shared" si="19"/>
        <v>1766.3552626746446</v>
      </c>
      <c r="I69" s="128">
        <f t="shared" si="20"/>
        <v>2248.5702493848225</v>
      </c>
      <c r="J69" s="127">
        <f t="shared" si="21"/>
        <v>1428.7355189367961</v>
      </c>
      <c r="K69" s="128">
        <f t="shared" si="22"/>
        <v>1818.7803156065415</v>
      </c>
      <c r="L69" s="129">
        <f t="shared" si="11"/>
        <v>7495.3046001490602</v>
      </c>
      <c r="M69" s="129">
        <f t="shared" si="23"/>
        <v>28398.304600149058</v>
      </c>
      <c r="N69" s="129">
        <f t="shared" si="24"/>
        <v>22308.173291554642</v>
      </c>
      <c r="O69" s="130">
        <f t="shared" si="14"/>
        <v>0.9352661910045309</v>
      </c>
      <c r="P69" s="131">
        <v>632.42805254610994</v>
      </c>
      <c r="Q69" s="133">
        <f t="shared" si="15"/>
        <v>4.2231751096928602E-2</v>
      </c>
      <c r="R69" s="133">
        <f t="shared" si="16"/>
        <v>3.7319425482960446E-2</v>
      </c>
      <c r="S69" s="132">
        <v>1273</v>
      </c>
      <c r="T69" s="1">
        <v>20056</v>
      </c>
      <c r="U69" s="1">
        <v>15829.518547750591</v>
      </c>
      <c r="V69" s="12"/>
      <c r="Y69" s="1"/>
      <c r="Z69" s="1"/>
    </row>
    <row r="70" spans="1:26">
      <c r="A70" s="125">
        <v>1827</v>
      </c>
      <c r="B70" s="125" t="s">
        <v>88</v>
      </c>
      <c r="C70" s="1">
        <v>31429</v>
      </c>
      <c r="D70" s="125">
        <f t="shared" si="3"/>
        <v>22957.633308984663</v>
      </c>
      <c r="E70" s="126">
        <f t="shared" si="4"/>
        <v>0.96249468653273607</v>
      </c>
      <c r="F70" s="127">
        <f t="shared" si="17"/>
        <v>536.75095297724545</v>
      </c>
      <c r="G70" s="127">
        <f t="shared" si="18"/>
        <v>734.81205462584899</v>
      </c>
      <c r="H70" s="127">
        <f t="shared" si="19"/>
        <v>0</v>
      </c>
      <c r="I70" s="128">
        <f t="shared" si="20"/>
        <v>0</v>
      </c>
      <c r="J70" s="127">
        <f t="shared" si="21"/>
        <v>-337.61974373784841</v>
      </c>
      <c r="K70" s="128">
        <f t="shared" si="22"/>
        <v>-462.20142917711445</v>
      </c>
      <c r="L70" s="129">
        <f t="shared" si="11"/>
        <v>272.61062544873454</v>
      </c>
      <c r="M70" s="129">
        <f t="shared" si="23"/>
        <v>31701.610625448735</v>
      </c>
      <c r="N70" s="129">
        <f t="shared" si="24"/>
        <v>23156.764518224059</v>
      </c>
      <c r="O70" s="130">
        <f t="shared" si="14"/>
        <v>0.97084322700449011</v>
      </c>
      <c r="P70" s="131">
        <v>-15.011351807586948</v>
      </c>
      <c r="Q70" s="133">
        <f t="shared" si="15"/>
        <v>0.35120378331900259</v>
      </c>
      <c r="R70" s="133">
        <f t="shared" si="16"/>
        <v>0.35317778446336939</v>
      </c>
      <c r="S70" s="132">
        <v>1369</v>
      </c>
      <c r="T70" s="1">
        <v>23260</v>
      </c>
      <c r="U70" s="1">
        <v>16965.718453683443</v>
      </c>
      <c r="V70" s="12"/>
      <c r="Y70" s="1"/>
      <c r="Z70" s="1"/>
    </row>
    <row r="71" spans="1:26">
      <c r="A71" s="125">
        <v>1828</v>
      </c>
      <c r="B71" s="125" t="s">
        <v>89</v>
      </c>
      <c r="C71" s="1">
        <v>28046</v>
      </c>
      <c r="D71" s="125">
        <f t="shared" si="3"/>
        <v>16517.078916372204</v>
      </c>
      <c r="E71" s="126">
        <f t="shared" si="4"/>
        <v>0.69247559101958778</v>
      </c>
      <c r="F71" s="127">
        <f t="shared" si="17"/>
        <v>4401.0835885447204</v>
      </c>
      <c r="G71" s="127">
        <f t="shared" si="18"/>
        <v>7473.0399333489349</v>
      </c>
      <c r="H71" s="127">
        <f t="shared" si="19"/>
        <v>1732.4711219129515</v>
      </c>
      <c r="I71" s="128">
        <f t="shared" si="20"/>
        <v>2941.7359650081917</v>
      </c>
      <c r="J71" s="127">
        <f t="shared" si="21"/>
        <v>1394.851378175103</v>
      </c>
      <c r="K71" s="128">
        <f t="shared" si="22"/>
        <v>2368.4576401413251</v>
      </c>
      <c r="L71" s="129">
        <f t="shared" si="11"/>
        <v>9841.49757349026</v>
      </c>
      <c r="M71" s="129">
        <f t="shared" si="23"/>
        <v>37887.497573490262</v>
      </c>
      <c r="N71" s="129">
        <f t="shared" si="24"/>
        <v>22313.013883092026</v>
      </c>
      <c r="O71" s="130">
        <f t="shared" si="14"/>
        <v>0.93546913194237502</v>
      </c>
      <c r="P71" s="131">
        <v>385.50964903636668</v>
      </c>
      <c r="Q71" s="133">
        <f t="shared" si="15"/>
        <v>-1.6730146299789982E-3</v>
      </c>
      <c r="R71" s="133">
        <f t="shared" si="16"/>
        <v>9.0813966081155679E-5</v>
      </c>
      <c r="S71" s="132">
        <v>1698</v>
      </c>
      <c r="T71" s="1">
        <v>28093</v>
      </c>
      <c r="U71" s="1">
        <v>16515.579071134627</v>
      </c>
      <c r="V71" s="12"/>
      <c r="Y71" s="1"/>
      <c r="Z71" s="1"/>
    </row>
    <row r="72" spans="1:26">
      <c r="A72" s="125">
        <v>1832</v>
      </c>
      <c r="B72" s="125" t="s">
        <v>90</v>
      </c>
      <c r="C72" s="1">
        <v>102612</v>
      </c>
      <c r="D72" s="125">
        <f t="shared" ref="D72:D135" si="25">C72/S72*1000</f>
        <v>23215.384615384613</v>
      </c>
      <c r="E72" s="126">
        <f t="shared" ref="E72:E135" si="26">D72/D$364</f>
        <v>0.97330086413466399</v>
      </c>
      <c r="F72" s="127">
        <f t="shared" si="17"/>
        <v>382.1001691372752</v>
      </c>
      <c r="G72" s="127">
        <f t="shared" si="18"/>
        <v>1688.8827475867565</v>
      </c>
      <c r="H72" s="127">
        <f t="shared" si="19"/>
        <v>0</v>
      </c>
      <c r="I72" s="128">
        <f t="shared" si="20"/>
        <v>0</v>
      </c>
      <c r="J72" s="127">
        <f t="shared" si="21"/>
        <v>-337.61974373784841</v>
      </c>
      <c r="K72" s="128">
        <f t="shared" si="22"/>
        <v>-1492.27926732129</v>
      </c>
      <c r="L72" s="129">
        <f t="shared" ref="L72:L135" si="27">+G72+K72</f>
        <v>196.60348026546649</v>
      </c>
      <c r="M72" s="129">
        <f t="shared" si="23"/>
        <v>102808.60348026546</v>
      </c>
      <c r="N72" s="129">
        <f t="shared" si="24"/>
        <v>23259.865040784043</v>
      </c>
      <c r="O72" s="130">
        <f t="shared" ref="O72:O135" si="28">N72/N$364</f>
        <v>0.97516569804526143</v>
      </c>
      <c r="P72" s="131">
        <v>1381.9066654568903</v>
      </c>
      <c r="Q72" s="133">
        <f t="shared" ref="Q72:Q135" si="29">(C72-T72)/T72</f>
        <v>2.4685440383463153E-2</v>
      </c>
      <c r="R72" s="133">
        <f t="shared" ref="R72:R135" si="30">(D72-U72)/U72</f>
        <v>2.6540074664700177E-2</v>
      </c>
      <c r="S72" s="132">
        <v>4420</v>
      </c>
      <c r="T72" s="1">
        <v>100140</v>
      </c>
      <c r="U72" s="1">
        <v>22615.176151761516</v>
      </c>
      <c r="V72" s="12"/>
      <c r="Y72" s="1"/>
      <c r="Z72" s="1"/>
    </row>
    <row r="73" spans="1:26">
      <c r="A73" s="125">
        <v>1833</v>
      </c>
      <c r="B73" s="125" t="s">
        <v>91</v>
      </c>
      <c r="C73" s="1">
        <v>515886</v>
      </c>
      <c r="D73" s="125">
        <f t="shared" si="25"/>
        <v>19771.807450559561</v>
      </c>
      <c r="E73" s="126">
        <f t="shared" si="26"/>
        <v>0.82892950497925622</v>
      </c>
      <c r="F73" s="127">
        <f t="shared" si="17"/>
        <v>2448.2464680323064</v>
      </c>
      <c r="G73" s="127">
        <f t="shared" si="18"/>
        <v>63879.64684389894</v>
      </c>
      <c r="H73" s="127">
        <f t="shared" si="19"/>
        <v>593.31613494737644</v>
      </c>
      <c r="I73" s="128">
        <f t="shared" si="20"/>
        <v>15480.804593046947</v>
      </c>
      <c r="J73" s="127">
        <f t="shared" si="21"/>
        <v>255.69639120952803</v>
      </c>
      <c r="K73" s="128">
        <f t="shared" si="22"/>
        <v>6671.630239439005</v>
      </c>
      <c r="L73" s="129">
        <f t="shared" si="27"/>
        <v>70551.277083337947</v>
      </c>
      <c r="M73" s="129">
        <f t="shared" si="23"/>
        <v>586437.27708333801</v>
      </c>
      <c r="N73" s="129">
        <f t="shared" si="24"/>
        <v>22475.750309801395</v>
      </c>
      <c r="O73" s="130">
        <f t="shared" si="28"/>
        <v>0.94229182764035857</v>
      </c>
      <c r="P73" s="131">
        <v>8491.249919114809</v>
      </c>
      <c r="Q73" s="133">
        <f t="shared" si="29"/>
        <v>4.1751984006785002E-2</v>
      </c>
      <c r="R73" s="133">
        <f t="shared" si="30"/>
        <v>4.1392649043729079E-2</v>
      </c>
      <c r="S73" s="132">
        <v>26092</v>
      </c>
      <c r="T73" s="1">
        <v>495210</v>
      </c>
      <c r="U73" s="1">
        <v>18985.929532645783</v>
      </c>
      <c r="V73" s="12"/>
      <c r="Y73" s="1"/>
      <c r="Z73" s="1"/>
    </row>
    <row r="74" spans="1:26">
      <c r="A74" s="125">
        <v>1834</v>
      </c>
      <c r="B74" s="125" t="s">
        <v>92</v>
      </c>
      <c r="C74" s="1">
        <v>58884</v>
      </c>
      <c r="D74" s="125">
        <f t="shared" si="25"/>
        <v>31505.617977528091</v>
      </c>
      <c r="E74" s="126">
        <f t="shared" si="26"/>
        <v>1.320867420921541</v>
      </c>
      <c r="F74" s="127">
        <f t="shared" si="17"/>
        <v>-4592.039848148811</v>
      </c>
      <c r="G74" s="127">
        <f t="shared" si="18"/>
        <v>-8582.5224761901281</v>
      </c>
      <c r="H74" s="127">
        <f t="shared" si="19"/>
        <v>0</v>
      </c>
      <c r="I74" s="128">
        <f t="shared" si="20"/>
        <v>0</v>
      </c>
      <c r="J74" s="127">
        <f t="shared" si="21"/>
        <v>-337.61974373784841</v>
      </c>
      <c r="K74" s="128">
        <f t="shared" si="22"/>
        <v>-631.01130104603862</v>
      </c>
      <c r="L74" s="129">
        <f t="shared" si="27"/>
        <v>-9213.5337772361672</v>
      </c>
      <c r="M74" s="129">
        <f t="shared" si="23"/>
        <v>49670.466222763833</v>
      </c>
      <c r="N74" s="129">
        <f t="shared" si="24"/>
        <v>26575.958385641432</v>
      </c>
      <c r="O74" s="130">
        <f t="shared" si="28"/>
        <v>1.1141923207600122</v>
      </c>
      <c r="P74" s="131">
        <v>-2641.0038104663063</v>
      </c>
      <c r="Q74" s="133">
        <f t="shared" si="29"/>
        <v>0.1689827682045581</v>
      </c>
      <c r="R74" s="133">
        <f t="shared" si="30"/>
        <v>0.17336098081955648</v>
      </c>
      <c r="S74" s="132">
        <v>1869</v>
      </c>
      <c r="T74" s="1">
        <v>50372</v>
      </c>
      <c r="U74" s="1">
        <v>26850.746268656716</v>
      </c>
      <c r="V74" s="12"/>
      <c r="Y74" s="1"/>
      <c r="Z74" s="1"/>
    </row>
    <row r="75" spans="1:26">
      <c r="A75" s="125">
        <v>1835</v>
      </c>
      <c r="B75" s="125" t="s">
        <v>93</v>
      </c>
      <c r="C75" s="1">
        <v>9639</v>
      </c>
      <c r="D75" s="125">
        <f t="shared" si="25"/>
        <v>21420</v>
      </c>
      <c r="E75" s="126">
        <f t="shared" si="26"/>
        <v>0.8980296839858799</v>
      </c>
      <c r="F75" s="127">
        <f t="shared" si="17"/>
        <v>1459.3309383680432</v>
      </c>
      <c r="G75" s="127">
        <f t="shared" si="18"/>
        <v>656.69892226561956</v>
      </c>
      <c r="H75" s="127">
        <f t="shared" si="19"/>
        <v>16.448742643222975</v>
      </c>
      <c r="I75" s="128">
        <f t="shared" si="20"/>
        <v>7.4019341894503388</v>
      </c>
      <c r="J75" s="127">
        <f t="shared" si="21"/>
        <v>-321.17100109462541</v>
      </c>
      <c r="K75" s="128">
        <f t="shared" si="22"/>
        <v>-144.52695049258145</v>
      </c>
      <c r="L75" s="129">
        <f t="shared" si="27"/>
        <v>512.17197177303808</v>
      </c>
      <c r="M75" s="129">
        <f t="shared" si="23"/>
        <v>10151.171971773038</v>
      </c>
      <c r="N75" s="129">
        <f t="shared" si="24"/>
        <v>22558.159937273416</v>
      </c>
      <c r="O75" s="130">
        <f t="shared" si="28"/>
        <v>0.9457468365906897</v>
      </c>
      <c r="P75" s="131">
        <v>123.80872139659971</v>
      </c>
      <c r="Q75" s="133">
        <f t="shared" si="29"/>
        <v>2.4009348772973546E-2</v>
      </c>
      <c r="R75" s="133">
        <f t="shared" si="30"/>
        <v>5.8047381281205812E-3</v>
      </c>
      <c r="S75" s="132">
        <v>450</v>
      </c>
      <c r="T75" s="1">
        <v>9413</v>
      </c>
      <c r="U75" s="1">
        <v>21296.38009049774</v>
      </c>
      <c r="V75" s="12"/>
      <c r="Y75" s="1"/>
      <c r="Z75" s="1"/>
    </row>
    <row r="76" spans="1:26">
      <c r="A76" s="125">
        <v>1836</v>
      </c>
      <c r="B76" s="125" t="s">
        <v>94</v>
      </c>
      <c r="C76" s="1">
        <v>20708</v>
      </c>
      <c r="D76" s="125">
        <f t="shared" si="25"/>
        <v>17960.104076322637</v>
      </c>
      <c r="E76" s="126">
        <f t="shared" si="26"/>
        <v>0.75297416377280724</v>
      </c>
      <c r="F76" s="127">
        <f t="shared" si="17"/>
        <v>3535.2684925744607</v>
      </c>
      <c r="G76" s="127">
        <f t="shared" si="18"/>
        <v>4076.1645719383532</v>
      </c>
      <c r="H76" s="127">
        <f t="shared" si="19"/>
        <v>1227.4123159302999</v>
      </c>
      <c r="I76" s="128">
        <f t="shared" si="20"/>
        <v>1415.2064002676357</v>
      </c>
      <c r="J76" s="127">
        <f t="shared" si="21"/>
        <v>889.79257219245142</v>
      </c>
      <c r="K76" s="128">
        <f t="shared" si="22"/>
        <v>1025.9308357378966</v>
      </c>
      <c r="L76" s="129">
        <f t="shared" si="27"/>
        <v>5102.09540767625</v>
      </c>
      <c r="M76" s="129">
        <f t="shared" si="23"/>
        <v>25810.09540767625</v>
      </c>
      <c r="N76" s="129">
        <f t="shared" si="24"/>
        <v>22385.165141089547</v>
      </c>
      <c r="O76" s="130">
        <f t="shared" si="28"/>
        <v>0.93849406058003604</v>
      </c>
      <c r="P76" s="131">
        <v>365.82383706650944</v>
      </c>
      <c r="Q76" s="133">
        <f t="shared" si="29"/>
        <v>-1.2164289462386109E-2</v>
      </c>
      <c r="R76" s="133">
        <f t="shared" si="30"/>
        <v>3.3243596624772213E-2</v>
      </c>
      <c r="S76" s="132">
        <v>1153</v>
      </c>
      <c r="T76" s="1">
        <v>20963</v>
      </c>
      <c r="U76" s="1">
        <v>17382.255389718077</v>
      </c>
      <c r="V76" s="12"/>
      <c r="Y76" s="1"/>
      <c r="Z76" s="1"/>
    </row>
    <row r="77" spans="1:26">
      <c r="A77" s="125">
        <v>1837</v>
      </c>
      <c r="B77" s="125" t="s">
        <v>95</v>
      </c>
      <c r="C77" s="1">
        <v>128490</v>
      </c>
      <c r="D77" s="125">
        <f t="shared" si="25"/>
        <v>20677.502413904087</v>
      </c>
      <c r="E77" s="126">
        <f t="shared" si="26"/>
        <v>0.86690060496617904</v>
      </c>
      <c r="F77" s="127">
        <f t="shared" si="17"/>
        <v>1904.829490025591</v>
      </c>
      <c r="G77" s="127">
        <f t="shared" si="18"/>
        <v>11836.610451019023</v>
      </c>
      <c r="H77" s="127">
        <f t="shared" si="19"/>
        <v>276.3228977767925</v>
      </c>
      <c r="I77" s="128">
        <f t="shared" si="20"/>
        <v>1717.0704867849886</v>
      </c>
      <c r="J77" s="127">
        <f t="shared" si="21"/>
        <v>-61.296845961055908</v>
      </c>
      <c r="K77" s="128">
        <f t="shared" si="22"/>
        <v>-380.89860080200145</v>
      </c>
      <c r="L77" s="129">
        <f t="shared" si="27"/>
        <v>11455.711850217021</v>
      </c>
      <c r="M77" s="129">
        <f t="shared" si="23"/>
        <v>139945.71185021702</v>
      </c>
      <c r="N77" s="129">
        <f t="shared" si="24"/>
        <v>22521.03505796862</v>
      </c>
      <c r="O77" s="130">
        <f t="shared" si="28"/>
        <v>0.94419038263970467</v>
      </c>
      <c r="P77" s="131">
        <v>2898.4516249187272</v>
      </c>
      <c r="Q77" s="133">
        <f t="shared" si="29"/>
        <v>-3.9635855388547983E-2</v>
      </c>
      <c r="R77" s="133">
        <f t="shared" si="30"/>
        <v>-3.4535756133289228E-2</v>
      </c>
      <c r="S77" s="132">
        <v>6214</v>
      </c>
      <c r="T77" s="1">
        <v>133793</v>
      </c>
      <c r="U77" s="1">
        <v>21417.160236913718</v>
      </c>
      <c r="V77" s="12"/>
      <c r="Y77" s="1"/>
      <c r="Z77" s="1"/>
    </row>
    <row r="78" spans="1:26">
      <c r="A78" s="125">
        <v>1838</v>
      </c>
      <c r="B78" s="125" t="s">
        <v>96</v>
      </c>
      <c r="C78" s="1">
        <v>38563</v>
      </c>
      <c r="D78" s="125">
        <f t="shared" si="25"/>
        <v>20360.612460401266</v>
      </c>
      <c r="E78" s="126">
        <f t="shared" si="26"/>
        <v>0.85361505012012684</v>
      </c>
      <c r="F78" s="127">
        <f t="shared" si="17"/>
        <v>2094.9634621272839</v>
      </c>
      <c r="G78" s="127">
        <f t="shared" si="18"/>
        <v>3967.8607972690756</v>
      </c>
      <c r="H78" s="127">
        <f t="shared" si="19"/>
        <v>387.23438150277997</v>
      </c>
      <c r="I78" s="128">
        <f t="shared" si="20"/>
        <v>733.42191856626528</v>
      </c>
      <c r="J78" s="127">
        <f t="shared" si="21"/>
        <v>49.614637764931558</v>
      </c>
      <c r="K78" s="128">
        <f t="shared" si="22"/>
        <v>93.970123926780374</v>
      </c>
      <c r="L78" s="129">
        <f t="shared" si="27"/>
        <v>4061.8309211958558</v>
      </c>
      <c r="M78" s="129">
        <f t="shared" si="23"/>
        <v>42624.830921195855</v>
      </c>
      <c r="N78" s="129">
        <f t="shared" si="24"/>
        <v>22505.190560293482</v>
      </c>
      <c r="O78" s="130">
        <f t="shared" si="28"/>
        <v>0.94352610489740218</v>
      </c>
      <c r="P78" s="131">
        <v>802.84986765305348</v>
      </c>
      <c r="Q78" s="133">
        <f t="shared" si="29"/>
        <v>3.4869499596658772E-3</v>
      </c>
      <c r="R78" s="133">
        <f t="shared" si="30"/>
        <v>1.7262377995014906E-2</v>
      </c>
      <c r="S78" s="132">
        <v>1894</v>
      </c>
      <c r="T78" s="1">
        <v>38429</v>
      </c>
      <c r="U78" s="1">
        <v>20015.104166666668</v>
      </c>
      <c r="V78" s="12"/>
      <c r="Y78" s="1"/>
      <c r="Z78" s="1"/>
    </row>
    <row r="79" spans="1:26">
      <c r="A79" s="125">
        <v>1839</v>
      </c>
      <c r="B79" s="125" t="s">
        <v>97</v>
      </c>
      <c r="C79" s="1">
        <v>19757</v>
      </c>
      <c r="D79" s="125">
        <f t="shared" si="25"/>
        <v>19522.727272727272</v>
      </c>
      <c r="E79" s="126">
        <f t="shared" si="26"/>
        <v>0.8184868628977493</v>
      </c>
      <c r="F79" s="127">
        <f t="shared" si="17"/>
        <v>2597.6945747316799</v>
      </c>
      <c r="G79" s="127">
        <f t="shared" si="18"/>
        <v>2628.8669096284602</v>
      </c>
      <c r="H79" s="127">
        <f t="shared" si="19"/>
        <v>680.49419718867773</v>
      </c>
      <c r="I79" s="128">
        <f t="shared" si="20"/>
        <v>688.66012755494182</v>
      </c>
      <c r="J79" s="127">
        <f t="shared" si="21"/>
        <v>342.87445345082932</v>
      </c>
      <c r="K79" s="128">
        <f t="shared" si="22"/>
        <v>346.98894689223926</v>
      </c>
      <c r="L79" s="129">
        <f t="shared" si="27"/>
        <v>2975.8558565206995</v>
      </c>
      <c r="M79" s="129">
        <f t="shared" si="23"/>
        <v>22732.855856520699</v>
      </c>
      <c r="N79" s="129">
        <f t="shared" si="24"/>
        <v>22463.296300909784</v>
      </c>
      <c r="O79" s="130">
        <f t="shared" si="28"/>
        <v>0.94176969553628331</v>
      </c>
      <c r="P79" s="131">
        <v>476.16888387797917</v>
      </c>
      <c r="Q79" s="133">
        <f t="shared" si="29"/>
        <v>-3.8214390030182066E-2</v>
      </c>
      <c r="R79" s="133">
        <f t="shared" si="30"/>
        <v>-5.0569343517936634E-2</v>
      </c>
      <c r="S79" s="132">
        <v>1012</v>
      </c>
      <c r="T79" s="1">
        <v>20542</v>
      </c>
      <c r="U79" s="1">
        <v>20562.562562562562</v>
      </c>
      <c r="V79" s="12"/>
      <c r="Y79" s="1"/>
      <c r="Z79" s="1"/>
    </row>
    <row r="80" spans="1:26">
      <c r="A80" s="125">
        <v>1840</v>
      </c>
      <c r="B80" s="125" t="s">
        <v>98</v>
      </c>
      <c r="C80" s="1">
        <v>84507</v>
      </c>
      <c r="D80" s="125">
        <f t="shared" si="25"/>
        <v>18303.443794671864</v>
      </c>
      <c r="E80" s="126">
        <f t="shared" si="26"/>
        <v>0.76736862029796871</v>
      </c>
      <c r="F80" s="127">
        <f t="shared" si="17"/>
        <v>3329.2646615649246</v>
      </c>
      <c r="G80" s="127">
        <f t="shared" si="18"/>
        <v>15371.214942445258</v>
      </c>
      <c r="H80" s="127">
        <f t="shared" si="19"/>
        <v>1107.2434145080704</v>
      </c>
      <c r="I80" s="128">
        <f t="shared" si="20"/>
        <v>5112.1428447837607</v>
      </c>
      <c r="J80" s="127">
        <f t="shared" si="21"/>
        <v>769.62367077022191</v>
      </c>
      <c r="K80" s="128">
        <f t="shared" si="22"/>
        <v>3553.3524879461147</v>
      </c>
      <c r="L80" s="129">
        <f t="shared" si="27"/>
        <v>18924.567430391373</v>
      </c>
      <c r="M80" s="129">
        <f t="shared" si="23"/>
        <v>103431.56743039137</v>
      </c>
      <c r="N80" s="129">
        <f t="shared" si="24"/>
        <v>22402.332127007012</v>
      </c>
      <c r="O80" s="130">
        <f t="shared" si="28"/>
        <v>0.93921378340629424</v>
      </c>
      <c r="P80" s="131">
        <v>-1108.4878094223059</v>
      </c>
      <c r="Q80" s="133">
        <f t="shared" si="29"/>
        <v>0.11003546565086036</v>
      </c>
      <c r="R80" s="133">
        <f t="shared" si="30"/>
        <v>0.11364181869066181</v>
      </c>
      <c r="S80" s="132">
        <v>4617</v>
      </c>
      <c r="T80" s="1">
        <v>76130</v>
      </c>
      <c r="U80" s="1">
        <v>16435.664939550948</v>
      </c>
      <c r="V80" s="12"/>
      <c r="Y80" s="1"/>
      <c r="Z80" s="1"/>
    </row>
    <row r="81" spans="1:28">
      <c r="A81" s="125">
        <v>1841</v>
      </c>
      <c r="B81" s="125" t="s">
        <v>99</v>
      </c>
      <c r="C81" s="1">
        <v>191400</v>
      </c>
      <c r="D81" s="125">
        <f t="shared" si="25"/>
        <v>19931.271477663231</v>
      </c>
      <c r="E81" s="126">
        <f t="shared" si="26"/>
        <v>0.83561500590675508</v>
      </c>
      <c r="F81" s="127">
        <f t="shared" si="17"/>
        <v>2352.5680517701044</v>
      </c>
      <c r="G81" s="127">
        <f t="shared" si="18"/>
        <v>22591.711001148313</v>
      </c>
      <c r="H81" s="127">
        <f t="shared" si="19"/>
        <v>537.50372546109202</v>
      </c>
      <c r="I81" s="128">
        <f t="shared" si="20"/>
        <v>5161.6482756028672</v>
      </c>
      <c r="J81" s="127">
        <f t="shared" si="21"/>
        <v>199.88398172324361</v>
      </c>
      <c r="K81" s="128">
        <f t="shared" si="22"/>
        <v>1919.4858764883083</v>
      </c>
      <c r="L81" s="129">
        <f t="shared" si="27"/>
        <v>24511.196877636619</v>
      </c>
      <c r="M81" s="129">
        <f t="shared" si="23"/>
        <v>215911.19687763663</v>
      </c>
      <c r="N81" s="129">
        <f t="shared" si="24"/>
        <v>22483.723511156579</v>
      </c>
      <c r="O81" s="130">
        <f t="shared" si="28"/>
        <v>0.94262610268673352</v>
      </c>
      <c r="P81" s="131">
        <v>2089.2373437551323</v>
      </c>
      <c r="Q81" s="130">
        <f t="shared" si="29"/>
        <v>5.1584794325617682E-2</v>
      </c>
      <c r="R81" s="130">
        <f t="shared" si="30"/>
        <v>5.5636511225549766E-2</v>
      </c>
      <c r="S81" s="132">
        <v>9603</v>
      </c>
      <c r="T81" s="1">
        <v>182011</v>
      </c>
      <c r="U81" s="1">
        <v>18880.809128630706</v>
      </c>
      <c r="Y81" s="1"/>
      <c r="Z81" s="1"/>
    </row>
    <row r="82" spans="1:28">
      <c r="A82" s="125">
        <v>1845</v>
      </c>
      <c r="B82" s="125" t="s">
        <v>100</v>
      </c>
      <c r="C82" s="1">
        <v>45291</v>
      </c>
      <c r="D82" s="125">
        <f t="shared" si="25"/>
        <v>24232.744783306582</v>
      </c>
      <c r="E82" s="126">
        <f t="shared" si="26"/>
        <v>1.0159535079301256</v>
      </c>
      <c r="F82" s="127">
        <f t="shared" si="17"/>
        <v>-228.31593161590573</v>
      </c>
      <c r="G82" s="127">
        <f t="shared" si="18"/>
        <v>-426.72247619012779</v>
      </c>
      <c r="H82" s="127">
        <f t="shared" si="19"/>
        <v>0</v>
      </c>
      <c r="I82" s="128">
        <f t="shared" si="20"/>
        <v>0</v>
      </c>
      <c r="J82" s="127">
        <f t="shared" si="21"/>
        <v>-337.61974373784841</v>
      </c>
      <c r="K82" s="128">
        <f t="shared" si="22"/>
        <v>-631.01130104603862</v>
      </c>
      <c r="L82" s="129">
        <f t="shared" si="27"/>
        <v>-1057.7337772361664</v>
      </c>
      <c r="M82" s="129">
        <f t="shared" si="23"/>
        <v>44233.266222763836</v>
      </c>
      <c r="N82" s="129">
        <f t="shared" si="24"/>
        <v>23666.809107952831</v>
      </c>
      <c r="O82" s="130">
        <f t="shared" si="28"/>
        <v>0.99222675556344608</v>
      </c>
      <c r="P82" s="131">
        <v>660.19618953368968</v>
      </c>
      <c r="Q82" s="130">
        <f t="shared" si="29"/>
        <v>-1.5091877786234642E-2</v>
      </c>
      <c r="R82" s="130">
        <f t="shared" si="30"/>
        <v>7.5678596429745093E-3</v>
      </c>
      <c r="S82" s="132">
        <v>1869</v>
      </c>
      <c r="T82" s="1">
        <v>45985</v>
      </c>
      <c r="U82" s="1">
        <v>24050.732217573222</v>
      </c>
      <c r="Y82" s="1"/>
      <c r="Z82" s="1"/>
    </row>
    <row r="83" spans="1:28">
      <c r="A83" s="125">
        <v>1848</v>
      </c>
      <c r="B83" s="125" t="s">
        <v>101</v>
      </c>
      <c r="C83" s="1">
        <v>51272</v>
      </c>
      <c r="D83" s="125">
        <f t="shared" si="25"/>
        <v>19788.498649170204</v>
      </c>
      <c r="E83" s="126">
        <f t="shared" si="26"/>
        <v>0.82962928050743834</v>
      </c>
      <c r="F83" s="127">
        <f t="shared" si="17"/>
        <v>2438.231748865921</v>
      </c>
      <c r="G83" s="127">
        <f t="shared" si="18"/>
        <v>6317.4584613116012</v>
      </c>
      <c r="H83" s="127">
        <f t="shared" si="19"/>
        <v>587.47421543365158</v>
      </c>
      <c r="I83" s="128">
        <f t="shared" si="20"/>
        <v>1522.1456921885913</v>
      </c>
      <c r="J83" s="127">
        <f t="shared" si="21"/>
        <v>249.85447169580317</v>
      </c>
      <c r="K83" s="128">
        <f t="shared" si="22"/>
        <v>647.37293616382601</v>
      </c>
      <c r="L83" s="129">
        <f t="shared" si="27"/>
        <v>6964.8313974754274</v>
      </c>
      <c r="M83" s="129">
        <f t="shared" si="23"/>
        <v>58236.831397475427</v>
      </c>
      <c r="N83" s="129">
        <f t="shared" si="24"/>
        <v>22476.584869731931</v>
      </c>
      <c r="O83" s="130">
        <f t="shared" si="28"/>
        <v>0.94232681641676774</v>
      </c>
      <c r="P83" s="131">
        <v>692.70768589707586</v>
      </c>
      <c r="Q83" s="130">
        <f t="shared" si="29"/>
        <v>0.10671731997927819</v>
      </c>
      <c r="R83" s="130">
        <f t="shared" si="30"/>
        <v>0.10458162464932953</v>
      </c>
      <c r="S83" s="132">
        <v>2591</v>
      </c>
      <c r="T83" s="1">
        <v>46328</v>
      </c>
      <c r="U83" s="1">
        <v>17914.926527455533</v>
      </c>
      <c r="Y83" s="1"/>
      <c r="Z83" s="1"/>
    </row>
    <row r="84" spans="1:28">
      <c r="A84" s="125">
        <v>1851</v>
      </c>
      <c r="B84" s="125" t="s">
        <v>102</v>
      </c>
      <c r="C84" s="1">
        <v>39418</v>
      </c>
      <c r="D84" s="125">
        <f t="shared" si="25"/>
        <v>19948.380566801621</v>
      </c>
      <c r="E84" s="126">
        <f t="shared" si="26"/>
        <v>0.83633230142086501</v>
      </c>
      <c r="F84" s="127">
        <f t="shared" si="17"/>
        <v>2342.3025982870704</v>
      </c>
      <c r="G84" s="127">
        <f t="shared" si="18"/>
        <v>4628.3899342152517</v>
      </c>
      <c r="H84" s="127">
        <f t="shared" si="19"/>
        <v>531.51554426265557</v>
      </c>
      <c r="I84" s="128">
        <f t="shared" si="20"/>
        <v>1050.2747154630074</v>
      </c>
      <c r="J84" s="127">
        <f t="shared" si="21"/>
        <v>193.89580052480716</v>
      </c>
      <c r="K84" s="128">
        <f t="shared" si="22"/>
        <v>383.13810183701895</v>
      </c>
      <c r="L84" s="129">
        <f t="shared" si="27"/>
        <v>5011.5280360522711</v>
      </c>
      <c r="M84" s="129">
        <f t="shared" si="23"/>
        <v>44429.528036052274</v>
      </c>
      <c r="N84" s="129">
        <f t="shared" si="24"/>
        <v>22484.578965613498</v>
      </c>
      <c r="O84" s="130">
        <f t="shared" si="28"/>
        <v>0.94266196746243902</v>
      </c>
      <c r="P84" s="131">
        <v>1004.5360815641116</v>
      </c>
      <c r="Q84" s="130">
        <f t="shared" si="29"/>
        <v>0.12391651459854014</v>
      </c>
      <c r="R84" s="130">
        <f t="shared" si="30"/>
        <v>0.13927367345186048</v>
      </c>
      <c r="S84" s="132">
        <v>1976</v>
      </c>
      <c r="T84" s="1">
        <v>35072</v>
      </c>
      <c r="U84" s="1">
        <v>17509.735396904642</v>
      </c>
      <c r="Y84" s="1"/>
      <c r="Z84" s="1"/>
    </row>
    <row r="85" spans="1:28">
      <c r="A85" s="125">
        <v>1853</v>
      </c>
      <c r="B85" s="125" t="s">
        <v>103</v>
      </c>
      <c r="C85" s="1">
        <v>22497</v>
      </c>
      <c r="D85" s="125">
        <f t="shared" si="25"/>
        <v>16864.317841079461</v>
      </c>
      <c r="E85" s="126">
        <f t="shared" si="26"/>
        <v>0.70703352107665851</v>
      </c>
      <c r="F85" s="127">
        <f t="shared" si="17"/>
        <v>4192.7402337203666</v>
      </c>
      <c r="G85" s="127">
        <f t="shared" si="18"/>
        <v>5593.1154717829695</v>
      </c>
      <c r="H85" s="127">
        <f t="shared" si="19"/>
        <v>1610.9374982654117</v>
      </c>
      <c r="I85" s="128">
        <f t="shared" si="20"/>
        <v>2148.9906226860594</v>
      </c>
      <c r="J85" s="127">
        <f t="shared" si="21"/>
        <v>1273.3177545275632</v>
      </c>
      <c r="K85" s="128">
        <f t="shared" si="22"/>
        <v>1698.6058845397692</v>
      </c>
      <c r="L85" s="129">
        <f t="shared" si="27"/>
        <v>7291.7213563227388</v>
      </c>
      <c r="M85" s="129">
        <f t="shared" si="23"/>
        <v>29788.721356322738</v>
      </c>
      <c r="N85" s="129">
        <f t="shared" si="24"/>
        <v>22330.37582932739</v>
      </c>
      <c r="O85" s="130">
        <f t="shared" si="28"/>
        <v>0.93619702844522867</v>
      </c>
      <c r="P85" s="131">
        <v>639.16352874824133</v>
      </c>
      <c r="Q85" s="130">
        <f t="shared" si="29"/>
        <v>0.1066456785872399</v>
      </c>
      <c r="R85" s="130">
        <f t="shared" si="30"/>
        <v>9.8349983845206726E-2</v>
      </c>
      <c r="S85" s="132">
        <v>1334</v>
      </c>
      <c r="T85" s="1">
        <v>20329</v>
      </c>
      <c r="U85" s="1">
        <v>15354.229607250754</v>
      </c>
      <c r="Y85" s="1"/>
      <c r="Z85" s="1"/>
    </row>
    <row r="86" spans="1:28">
      <c r="A86" s="125">
        <v>1856</v>
      </c>
      <c r="B86" s="125" t="s">
        <v>104</v>
      </c>
      <c r="C86" s="1">
        <v>11445</v>
      </c>
      <c r="D86" s="125">
        <f t="shared" si="25"/>
        <v>24402.985074626864</v>
      </c>
      <c r="E86" s="126">
        <f t="shared" si="26"/>
        <v>1.0230908018150937</v>
      </c>
      <c r="F86" s="127">
        <f t="shared" si="17"/>
        <v>-330.46010640807509</v>
      </c>
      <c r="G86" s="127">
        <f t="shared" si="18"/>
        <v>-154.98578990538721</v>
      </c>
      <c r="H86" s="127">
        <f t="shared" si="19"/>
        <v>0</v>
      </c>
      <c r="I86" s="128">
        <f t="shared" si="20"/>
        <v>0</v>
      </c>
      <c r="J86" s="127">
        <f t="shared" si="21"/>
        <v>-337.61974373784841</v>
      </c>
      <c r="K86" s="128">
        <f t="shared" si="22"/>
        <v>-158.34365981305092</v>
      </c>
      <c r="L86" s="129">
        <f t="shared" si="27"/>
        <v>-313.32944971843813</v>
      </c>
      <c r="M86" s="129">
        <f t="shared" si="23"/>
        <v>11131.670550281562</v>
      </c>
      <c r="N86" s="129">
        <f t="shared" si="24"/>
        <v>23734.905224480943</v>
      </c>
      <c r="O86" s="130">
        <f t="shared" si="28"/>
        <v>0.99508167311743334</v>
      </c>
      <c r="P86" s="131">
        <v>-45.624926221881935</v>
      </c>
      <c r="Q86" s="130">
        <f t="shared" si="29"/>
        <v>-3.8073625819465454E-2</v>
      </c>
      <c r="R86" s="130">
        <f t="shared" si="30"/>
        <v>8.9567292132375256E-4</v>
      </c>
      <c r="S86" s="132">
        <v>469</v>
      </c>
      <c r="T86" s="1">
        <v>11898</v>
      </c>
      <c r="U86" s="1">
        <v>24381.147540983606</v>
      </c>
      <c r="Y86" s="1"/>
      <c r="Z86" s="1"/>
    </row>
    <row r="87" spans="1:28">
      <c r="A87" s="125">
        <v>1857</v>
      </c>
      <c r="B87" s="125" t="s">
        <v>105</v>
      </c>
      <c r="C87" s="1">
        <v>15622</v>
      </c>
      <c r="D87" s="125">
        <f t="shared" si="25"/>
        <v>23041.297935103245</v>
      </c>
      <c r="E87" s="126">
        <f t="shared" si="26"/>
        <v>0.96600231107774392</v>
      </c>
      <c r="F87" s="127">
        <f t="shared" si="17"/>
        <v>486.55217730609655</v>
      </c>
      <c r="G87" s="127">
        <f t="shared" si="18"/>
        <v>329.88237621353346</v>
      </c>
      <c r="H87" s="127">
        <f t="shared" si="19"/>
        <v>0</v>
      </c>
      <c r="I87" s="128">
        <f t="shared" si="20"/>
        <v>0</v>
      </c>
      <c r="J87" s="127">
        <f t="shared" si="21"/>
        <v>-337.61974373784841</v>
      </c>
      <c r="K87" s="128">
        <f t="shared" si="22"/>
        <v>-228.90618625426123</v>
      </c>
      <c r="L87" s="129">
        <f t="shared" si="27"/>
        <v>100.97618995927223</v>
      </c>
      <c r="M87" s="129">
        <f t="shared" si="23"/>
        <v>15722.976189959272</v>
      </c>
      <c r="N87" s="129">
        <f t="shared" si="24"/>
        <v>23190.230368671491</v>
      </c>
      <c r="O87" s="130">
        <f t="shared" si="28"/>
        <v>0.97224627682249321</v>
      </c>
      <c r="P87" s="131">
        <v>4.4262260587709079</v>
      </c>
      <c r="Q87" s="130">
        <f t="shared" si="29"/>
        <v>1.8648930620761606E-2</v>
      </c>
      <c r="R87" s="130">
        <f t="shared" si="30"/>
        <v>4.8697571642023048E-2</v>
      </c>
      <c r="S87" s="132">
        <v>678</v>
      </c>
      <c r="T87" s="1">
        <v>15336</v>
      </c>
      <c r="U87" s="1">
        <v>21971.346704871059</v>
      </c>
      <c r="Y87" s="1"/>
      <c r="Z87" s="1"/>
    </row>
    <row r="88" spans="1:28">
      <c r="A88" s="125">
        <v>1859</v>
      </c>
      <c r="B88" s="125" t="s">
        <v>106</v>
      </c>
      <c r="C88" s="1">
        <v>25924</v>
      </c>
      <c r="D88" s="125">
        <f t="shared" si="25"/>
        <v>21319.07894736842</v>
      </c>
      <c r="E88" s="126">
        <f t="shared" si="26"/>
        <v>0.89379858683358016</v>
      </c>
      <c r="F88" s="127">
        <f t="shared" si="17"/>
        <v>1519.8835699469912</v>
      </c>
      <c r="G88" s="127">
        <f t="shared" si="18"/>
        <v>1848.1784210555413</v>
      </c>
      <c r="H88" s="127">
        <f t="shared" si="19"/>
        <v>51.771111064276006</v>
      </c>
      <c r="I88" s="128">
        <f t="shared" si="20"/>
        <v>62.953671054159628</v>
      </c>
      <c r="J88" s="127">
        <f t="shared" si="21"/>
        <v>-285.84863267357241</v>
      </c>
      <c r="K88" s="128">
        <f t="shared" si="22"/>
        <v>-347.591937331064</v>
      </c>
      <c r="L88" s="129">
        <f t="shared" si="27"/>
        <v>1500.5864837244774</v>
      </c>
      <c r="M88" s="129">
        <f t="shared" si="23"/>
        <v>27424.586483724477</v>
      </c>
      <c r="N88" s="129">
        <f t="shared" si="24"/>
        <v>22553.11388464184</v>
      </c>
      <c r="O88" s="130">
        <f t="shared" si="28"/>
        <v>0.94553528173307477</v>
      </c>
      <c r="P88" s="131">
        <v>74.776050193301444</v>
      </c>
      <c r="Q88" s="130">
        <f t="shared" si="29"/>
        <v>7.1092809137174159E-3</v>
      </c>
      <c r="R88" s="130">
        <f t="shared" si="30"/>
        <v>2.5330008035511442E-2</v>
      </c>
      <c r="S88" s="132">
        <v>1216</v>
      </c>
      <c r="T88" s="1">
        <v>25741</v>
      </c>
      <c r="U88" s="1">
        <v>20792.407108239098</v>
      </c>
      <c r="Y88" s="1"/>
      <c r="Z88" s="1"/>
    </row>
    <row r="89" spans="1:28">
      <c r="A89" s="125">
        <v>1860</v>
      </c>
      <c r="B89" s="125" t="s">
        <v>107</v>
      </c>
      <c r="C89" s="1">
        <v>224659</v>
      </c>
      <c r="D89" s="125">
        <f t="shared" si="25"/>
        <v>19424.08784367975</v>
      </c>
      <c r="E89" s="126">
        <f t="shared" si="26"/>
        <v>0.81435142240773561</v>
      </c>
      <c r="F89" s="127">
        <f t="shared" si="17"/>
        <v>2656.878232160193</v>
      </c>
      <c r="G89" s="127">
        <f t="shared" si="18"/>
        <v>30729.453633164794</v>
      </c>
      <c r="H89" s="127">
        <f t="shared" si="19"/>
        <v>715.0179973553104</v>
      </c>
      <c r="I89" s="128">
        <f t="shared" si="20"/>
        <v>8269.8981574115205</v>
      </c>
      <c r="J89" s="127">
        <f t="shared" si="21"/>
        <v>377.39825361746199</v>
      </c>
      <c r="K89" s="128">
        <f t="shared" si="22"/>
        <v>4364.9882013395654</v>
      </c>
      <c r="L89" s="129">
        <f t="shared" si="27"/>
        <v>35094.44183450436</v>
      </c>
      <c r="M89" s="129">
        <f t="shared" si="23"/>
        <v>259753.44183450437</v>
      </c>
      <c r="N89" s="129">
        <f t="shared" si="24"/>
        <v>22458.364329457407</v>
      </c>
      <c r="O89" s="130">
        <f t="shared" si="28"/>
        <v>0.94156292351178261</v>
      </c>
      <c r="P89" s="131">
        <v>1745.6896353089905</v>
      </c>
      <c r="Q89" s="130">
        <f t="shared" si="29"/>
        <v>0.11216776154573492</v>
      </c>
      <c r="R89" s="130">
        <f t="shared" si="30"/>
        <v>0.1078406346851471</v>
      </c>
      <c r="S89" s="132">
        <v>11566</v>
      </c>
      <c r="T89" s="1">
        <v>202001</v>
      </c>
      <c r="U89" s="1">
        <v>17533.287041055464</v>
      </c>
      <c r="Y89" s="1"/>
      <c r="Z89" s="1"/>
    </row>
    <row r="90" spans="1:28">
      <c r="A90" s="125">
        <v>1865</v>
      </c>
      <c r="B90" s="125" t="s">
        <v>108</v>
      </c>
      <c r="C90" s="1">
        <v>216863</v>
      </c>
      <c r="D90" s="125">
        <f t="shared" si="25"/>
        <v>22301.830522418757</v>
      </c>
      <c r="E90" s="126">
        <f t="shared" si="26"/>
        <v>0.93500027153848586</v>
      </c>
      <c r="F90" s="127">
        <f t="shared" si="17"/>
        <v>930.23262491678906</v>
      </c>
      <c r="G90" s="127">
        <f t="shared" si="18"/>
        <v>9045.5820446908565</v>
      </c>
      <c r="H90" s="127">
        <f t="shared" si="19"/>
        <v>0</v>
      </c>
      <c r="I90" s="128">
        <f t="shared" si="20"/>
        <v>0</v>
      </c>
      <c r="J90" s="127">
        <f t="shared" si="21"/>
        <v>-337.61974373784841</v>
      </c>
      <c r="K90" s="128">
        <f t="shared" si="22"/>
        <v>-3283.0143881068379</v>
      </c>
      <c r="L90" s="129">
        <f t="shared" si="27"/>
        <v>5762.5676565840186</v>
      </c>
      <c r="M90" s="129">
        <f t="shared" si="23"/>
        <v>222625.56765658403</v>
      </c>
      <c r="N90" s="129">
        <f t="shared" si="24"/>
        <v>22894.443403597699</v>
      </c>
      <c r="O90" s="130">
        <f t="shared" si="28"/>
        <v>0.95984546100679013</v>
      </c>
      <c r="P90" s="131">
        <v>1228.074664005142</v>
      </c>
      <c r="Q90" s="130">
        <f t="shared" si="29"/>
        <v>0.19392311122611333</v>
      </c>
      <c r="R90" s="130">
        <f t="shared" si="30"/>
        <v>0.18729293352082627</v>
      </c>
      <c r="S90" s="132">
        <v>9724</v>
      </c>
      <c r="T90" s="1">
        <v>181639</v>
      </c>
      <c r="U90" s="1">
        <v>18783.764219234748</v>
      </c>
      <c r="Y90" s="1"/>
      <c r="Z90" s="1"/>
    </row>
    <row r="91" spans="1:28">
      <c r="A91" s="125">
        <v>1866</v>
      </c>
      <c r="B91" s="125" t="s">
        <v>109</v>
      </c>
      <c r="C91" s="1">
        <v>202275</v>
      </c>
      <c r="D91" s="125">
        <f t="shared" si="25"/>
        <v>24950.659923522882</v>
      </c>
      <c r="E91" s="126">
        <f t="shared" si="26"/>
        <v>1.0460519722857335</v>
      </c>
      <c r="F91" s="127">
        <f t="shared" si="17"/>
        <v>-659.06501574568608</v>
      </c>
      <c r="G91" s="127">
        <f t="shared" si="18"/>
        <v>-5343.0400826502764</v>
      </c>
      <c r="H91" s="127">
        <f t="shared" si="19"/>
        <v>0</v>
      </c>
      <c r="I91" s="128">
        <f t="shared" si="20"/>
        <v>0</v>
      </c>
      <c r="J91" s="127">
        <f t="shared" si="21"/>
        <v>-337.61974373784841</v>
      </c>
      <c r="K91" s="128">
        <f t="shared" si="22"/>
        <v>-2737.0832624827372</v>
      </c>
      <c r="L91" s="129">
        <f t="shared" si="27"/>
        <v>-8080.1233451330136</v>
      </c>
      <c r="M91" s="129">
        <f t="shared" si="23"/>
        <v>194194.876654867</v>
      </c>
      <c r="N91" s="129">
        <f t="shared" si="24"/>
        <v>23953.975164039348</v>
      </c>
      <c r="O91" s="130">
        <f t="shared" si="28"/>
        <v>1.0042661413056893</v>
      </c>
      <c r="P91" s="131">
        <v>2148.4262753074436</v>
      </c>
      <c r="Q91" s="130">
        <f t="shared" si="29"/>
        <v>0.34714387516566658</v>
      </c>
      <c r="R91" s="130">
        <f t="shared" si="30"/>
        <v>0.34016471607389925</v>
      </c>
      <c r="S91" s="132">
        <v>8107</v>
      </c>
      <c r="T91" s="1">
        <v>150151</v>
      </c>
      <c r="U91" s="1">
        <v>18617.606943583385</v>
      </c>
      <c r="Y91" s="1"/>
      <c r="Z91" s="1"/>
    </row>
    <row r="92" spans="1:28">
      <c r="A92" s="125">
        <v>1867</v>
      </c>
      <c r="B92" s="125" t="s">
        <v>110</v>
      </c>
      <c r="C92" s="1">
        <v>83811</v>
      </c>
      <c r="D92" s="125">
        <f t="shared" si="25"/>
        <v>32674.853801169589</v>
      </c>
      <c r="E92" s="126">
        <f t="shared" si="26"/>
        <v>1.3698874245261043</v>
      </c>
      <c r="F92" s="127">
        <f t="shared" si="17"/>
        <v>-5293.5813423337104</v>
      </c>
      <c r="G92" s="127">
        <f t="shared" si="18"/>
        <v>-13578.036143085968</v>
      </c>
      <c r="H92" s="127">
        <f t="shared" si="19"/>
        <v>0</v>
      </c>
      <c r="I92" s="128">
        <f t="shared" si="20"/>
        <v>0</v>
      </c>
      <c r="J92" s="127">
        <f t="shared" si="21"/>
        <v>-337.61974373784841</v>
      </c>
      <c r="K92" s="128">
        <f t="shared" si="22"/>
        <v>-865.99464268758118</v>
      </c>
      <c r="L92" s="129">
        <f t="shared" si="27"/>
        <v>-14444.03078577355</v>
      </c>
      <c r="M92" s="129">
        <f t="shared" si="23"/>
        <v>69366.969214226454</v>
      </c>
      <c r="N92" s="129">
        <f t="shared" si="24"/>
        <v>27043.652715098033</v>
      </c>
      <c r="O92" s="130">
        <f t="shared" si="28"/>
        <v>1.1338003222018374</v>
      </c>
      <c r="P92" s="131">
        <v>490.71868708074908</v>
      </c>
      <c r="Q92" s="130">
        <f t="shared" si="29"/>
        <v>0.47820028925182545</v>
      </c>
      <c r="R92" s="130">
        <f t="shared" si="30"/>
        <v>0.48453954975154084</v>
      </c>
      <c r="S92" s="132">
        <v>2565</v>
      </c>
      <c r="T92" s="1">
        <v>56698</v>
      </c>
      <c r="U92" s="1">
        <v>22010.093167701863</v>
      </c>
      <c r="Y92" s="1"/>
      <c r="Z92" s="1"/>
    </row>
    <row r="93" spans="1:28">
      <c r="A93" s="125">
        <v>1868</v>
      </c>
      <c r="B93" s="125" t="s">
        <v>111</v>
      </c>
      <c r="C93" s="1">
        <v>93740</v>
      </c>
      <c r="D93" s="125">
        <f t="shared" si="25"/>
        <v>21027.366532077165</v>
      </c>
      <c r="E93" s="126">
        <f t="shared" si="26"/>
        <v>0.88156859579162106</v>
      </c>
      <c r="F93" s="127">
        <f t="shared" si="17"/>
        <v>1694.9110191217442</v>
      </c>
      <c r="G93" s="127">
        <f t="shared" si="18"/>
        <v>7555.9133232447357</v>
      </c>
      <c r="H93" s="127">
        <f t="shared" si="19"/>
        <v>153.87045641621515</v>
      </c>
      <c r="I93" s="128">
        <f t="shared" si="20"/>
        <v>685.95449470348717</v>
      </c>
      <c r="J93" s="127">
        <f t="shared" si="21"/>
        <v>-183.74928732163326</v>
      </c>
      <c r="K93" s="128">
        <f t="shared" si="22"/>
        <v>-819.15432287984106</v>
      </c>
      <c r="L93" s="129">
        <f t="shared" si="27"/>
        <v>6736.7590003648947</v>
      </c>
      <c r="M93" s="129">
        <f t="shared" si="23"/>
        <v>100476.75900036489</v>
      </c>
      <c r="N93" s="129">
        <f t="shared" si="24"/>
        <v>22538.528263877273</v>
      </c>
      <c r="O93" s="130">
        <f t="shared" si="28"/>
        <v>0.94492378218097672</v>
      </c>
      <c r="P93" s="131">
        <v>1270.5566050672242</v>
      </c>
      <c r="Q93" s="130">
        <f t="shared" si="29"/>
        <v>9.1523055426176059E-2</v>
      </c>
      <c r="R93" s="130">
        <f t="shared" si="30"/>
        <v>8.1239527313143572E-2</v>
      </c>
      <c r="S93" s="132">
        <v>4458</v>
      </c>
      <c r="T93" s="1">
        <v>85880</v>
      </c>
      <c r="U93" s="1">
        <v>19447.46376811594</v>
      </c>
      <c r="Y93" s="1"/>
      <c r="Z93" s="1"/>
    </row>
    <row r="94" spans="1:28">
      <c r="A94" s="125">
        <v>1870</v>
      </c>
      <c r="B94" s="125" t="s">
        <v>112</v>
      </c>
      <c r="C94" s="1">
        <v>222379</v>
      </c>
      <c r="D94" s="125">
        <f t="shared" si="25"/>
        <v>21243.695070691632</v>
      </c>
      <c r="E94" s="126">
        <f t="shared" si="26"/>
        <v>0.89063813123368818</v>
      </c>
      <c r="F94" s="127">
        <f t="shared" si="17"/>
        <v>1565.1138959530638</v>
      </c>
      <c r="G94" s="127">
        <f t="shared" si="18"/>
        <v>16383.612262836672</v>
      </c>
      <c r="H94" s="127">
        <f t="shared" si="19"/>
        <v>78.155467901151667</v>
      </c>
      <c r="I94" s="128">
        <f t="shared" si="20"/>
        <v>818.13143798925569</v>
      </c>
      <c r="J94" s="127">
        <f t="shared" si="21"/>
        <v>-259.46427583669674</v>
      </c>
      <c r="K94" s="128">
        <f t="shared" si="22"/>
        <v>-2716.0720394585414</v>
      </c>
      <c r="L94" s="129">
        <f t="shared" si="27"/>
        <v>13667.540223378131</v>
      </c>
      <c r="M94" s="129">
        <f t="shared" si="23"/>
        <v>236046.54022337814</v>
      </c>
      <c r="N94" s="129">
        <f t="shared" si="24"/>
        <v>22549.344690808</v>
      </c>
      <c r="O94" s="130">
        <f t="shared" si="28"/>
        <v>0.94537725895308022</v>
      </c>
      <c r="P94" s="131">
        <v>1984.501063670592</v>
      </c>
      <c r="Q94" s="130">
        <f t="shared" si="29"/>
        <v>0.17612930181883571</v>
      </c>
      <c r="R94" s="130">
        <f t="shared" si="30"/>
        <v>0.18129761934688943</v>
      </c>
      <c r="S94" s="132">
        <v>10468</v>
      </c>
      <c r="T94" s="1">
        <v>189077</v>
      </c>
      <c r="U94" s="1">
        <v>17983.35552596538</v>
      </c>
      <c r="Y94" s="13"/>
      <c r="Z94" s="13"/>
      <c r="AA94" s="13"/>
      <c r="AB94" s="13"/>
    </row>
    <row r="95" spans="1:28">
      <c r="A95" s="125">
        <v>1871</v>
      </c>
      <c r="B95" s="125" t="s">
        <v>113</v>
      </c>
      <c r="C95" s="1">
        <v>92471</v>
      </c>
      <c r="D95" s="125">
        <f t="shared" si="25"/>
        <v>20225.503062117234</v>
      </c>
      <c r="E95" s="126">
        <f t="shared" si="26"/>
        <v>0.8479506126670675</v>
      </c>
      <c r="F95" s="127">
        <f t="shared" ref="F95:F158" si="31">($D$364-D95)*0.6</f>
        <v>2176.029101097703</v>
      </c>
      <c r="G95" s="127">
        <f t="shared" ref="G95:G158" si="32">F95*S95/1000</f>
        <v>9948.8050502186979</v>
      </c>
      <c r="H95" s="127">
        <f t="shared" ref="H95:H158" si="33">IF(D95&lt;D$364*0.9,(D$364*0.9-D95)*0.35,0)</f>
        <v>434.52267090219118</v>
      </c>
      <c r="I95" s="128">
        <f t="shared" ref="I95:I158" si="34">H95*S95/1000</f>
        <v>1986.6376513648179</v>
      </c>
      <c r="J95" s="127">
        <f t="shared" ref="J95:J158" si="35">H95+I$366</f>
        <v>96.902927164342771</v>
      </c>
      <c r="K95" s="128">
        <f t="shared" ref="K95:K158" si="36">J95*S95/1000</f>
        <v>443.04018299537512</v>
      </c>
      <c r="L95" s="129">
        <f t="shared" si="27"/>
        <v>10391.845233214073</v>
      </c>
      <c r="M95" s="129">
        <f t="shared" ref="M95:M158" si="37">C95+L95</f>
        <v>102862.84523321407</v>
      </c>
      <c r="N95" s="129">
        <f t="shared" ref="N95:N158" si="38">M95/S95*1000</f>
        <v>22498.43509037928</v>
      </c>
      <c r="O95" s="130">
        <f t="shared" si="28"/>
        <v>0.94324288302474912</v>
      </c>
      <c r="P95" s="131">
        <v>1848.1606097728509</v>
      </c>
      <c r="Q95" s="130">
        <f t="shared" si="29"/>
        <v>7.480676468878944E-2</v>
      </c>
      <c r="R95" s="130">
        <f t="shared" si="30"/>
        <v>7.8568118196011671E-2</v>
      </c>
      <c r="S95" s="132">
        <v>4572</v>
      </c>
      <c r="T95" s="1">
        <v>86035</v>
      </c>
      <c r="U95" s="1">
        <v>18752.179598953793</v>
      </c>
      <c r="Y95" s="13"/>
      <c r="Z95" s="13"/>
      <c r="AA95" s="12"/>
      <c r="AB95" s="12"/>
    </row>
    <row r="96" spans="1:28">
      <c r="A96" s="125">
        <v>1874</v>
      </c>
      <c r="B96" s="125" t="s">
        <v>114</v>
      </c>
      <c r="C96" s="1">
        <v>24405</v>
      </c>
      <c r="D96" s="125">
        <f t="shared" si="25"/>
        <v>24852.342158859472</v>
      </c>
      <c r="E96" s="126">
        <f t="shared" si="26"/>
        <v>1.0419300175177186</v>
      </c>
      <c r="F96" s="127">
        <f t="shared" si="31"/>
        <v>-600.0743569476399</v>
      </c>
      <c r="G96" s="127">
        <f t="shared" si="32"/>
        <v>-589.27301852258233</v>
      </c>
      <c r="H96" s="127">
        <f t="shared" si="33"/>
        <v>0</v>
      </c>
      <c r="I96" s="128">
        <f t="shared" si="34"/>
        <v>0</v>
      </c>
      <c r="J96" s="127">
        <f t="shared" si="35"/>
        <v>-337.61974373784841</v>
      </c>
      <c r="K96" s="128">
        <f t="shared" si="36"/>
        <v>-331.54258835056714</v>
      </c>
      <c r="L96" s="129">
        <f t="shared" si="27"/>
        <v>-920.81560687314948</v>
      </c>
      <c r="M96" s="129">
        <f t="shared" si="37"/>
        <v>23484.184393126852</v>
      </c>
      <c r="N96" s="129">
        <f t="shared" si="38"/>
        <v>23914.648058173985</v>
      </c>
      <c r="O96" s="130">
        <f t="shared" si="28"/>
        <v>1.0026173593984833</v>
      </c>
      <c r="P96" s="131">
        <v>42.318811194265891</v>
      </c>
      <c r="Q96" s="130">
        <f t="shared" si="29"/>
        <v>0.16971817484662577</v>
      </c>
      <c r="R96" s="130">
        <f t="shared" si="30"/>
        <v>0.17805628810928006</v>
      </c>
      <c r="S96" s="132">
        <v>982</v>
      </c>
      <c r="T96" s="1">
        <v>20864</v>
      </c>
      <c r="U96" s="1">
        <v>21096.056622851363</v>
      </c>
      <c r="Y96" s="13"/>
      <c r="Z96" s="13"/>
      <c r="AA96" s="12"/>
      <c r="AB96" s="12"/>
    </row>
    <row r="97" spans="1:28">
      <c r="A97" s="125">
        <v>1875</v>
      </c>
      <c r="B97" s="125" t="s">
        <v>115</v>
      </c>
      <c r="C97" s="1">
        <v>50836</v>
      </c>
      <c r="D97" s="125">
        <f t="shared" si="25"/>
        <v>18772.525849335303</v>
      </c>
      <c r="E97" s="126">
        <f t="shared" si="26"/>
        <v>0.78703480187186481</v>
      </c>
      <c r="F97" s="127">
        <f t="shared" si="31"/>
        <v>3047.8154287668613</v>
      </c>
      <c r="G97" s="127">
        <f t="shared" si="32"/>
        <v>8253.4841811006609</v>
      </c>
      <c r="H97" s="127">
        <f t="shared" si="33"/>
        <v>943.06469537586679</v>
      </c>
      <c r="I97" s="128">
        <f t="shared" si="34"/>
        <v>2553.8191950778473</v>
      </c>
      <c r="J97" s="127">
        <f t="shared" si="35"/>
        <v>605.44495163801844</v>
      </c>
      <c r="K97" s="128">
        <f t="shared" si="36"/>
        <v>1639.544929035754</v>
      </c>
      <c r="L97" s="129">
        <f t="shared" si="27"/>
        <v>9893.0291101364146</v>
      </c>
      <c r="M97" s="129">
        <f t="shared" si="37"/>
        <v>60729.029110136413</v>
      </c>
      <c r="N97" s="129">
        <f t="shared" si="38"/>
        <v>22425.786229740184</v>
      </c>
      <c r="O97" s="130">
        <f t="shared" si="28"/>
        <v>0.94019709248498906</v>
      </c>
      <c r="P97" s="131">
        <v>1280.1117959896928</v>
      </c>
      <c r="Q97" s="130">
        <f t="shared" si="29"/>
        <v>2.4403022670025188E-2</v>
      </c>
      <c r="R97" s="130">
        <f t="shared" si="30"/>
        <v>2.1755008948204667E-2</v>
      </c>
      <c r="S97" s="132">
        <v>2708</v>
      </c>
      <c r="T97" s="1">
        <v>49625</v>
      </c>
      <c r="U97" s="1">
        <v>18372.824879674194</v>
      </c>
      <c r="V97" s="1"/>
      <c r="W97" s="89"/>
      <c r="Y97" s="12"/>
      <c r="Z97" s="12"/>
      <c r="AA97" s="12"/>
      <c r="AB97" s="12"/>
    </row>
    <row r="98" spans="1:28" ht="29.15" customHeight="1">
      <c r="A98" s="125">
        <v>3001</v>
      </c>
      <c r="B98" s="125" t="s">
        <v>116</v>
      </c>
      <c r="C98" s="1">
        <v>556680</v>
      </c>
      <c r="D98" s="125">
        <f t="shared" si="25"/>
        <v>17703.854471441293</v>
      </c>
      <c r="E98" s="126">
        <f t="shared" si="26"/>
        <v>0.7422309447395159</v>
      </c>
      <c r="F98" s="127">
        <f t="shared" si="31"/>
        <v>3689.0182555032675</v>
      </c>
      <c r="G98" s="127">
        <f t="shared" si="32"/>
        <v>115997.49002604475</v>
      </c>
      <c r="H98" s="127">
        <f t="shared" si="33"/>
        <v>1317.0996776387703</v>
      </c>
      <c r="I98" s="128">
        <f t="shared" si="34"/>
        <v>41414.882263673491</v>
      </c>
      <c r="J98" s="127">
        <f t="shared" si="35"/>
        <v>979.47993390092188</v>
      </c>
      <c r="K98" s="128">
        <f t="shared" si="36"/>
        <v>30798.767041580588</v>
      </c>
      <c r="L98" s="129">
        <f t="shared" si="27"/>
        <v>146796.25706762532</v>
      </c>
      <c r="M98" s="129">
        <f t="shared" si="37"/>
        <v>703476.25706762529</v>
      </c>
      <c r="N98" s="129">
        <f t="shared" si="38"/>
        <v>22372.352660845478</v>
      </c>
      <c r="O98" s="130">
        <f t="shared" si="28"/>
        <v>0.93795689962837137</v>
      </c>
      <c r="P98" s="131">
        <v>6103.4879295050923</v>
      </c>
      <c r="Q98" s="130">
        <f t="shared" si="29"/>
        <v>7.9906651742326223E-2</v>
      </c>
      <c r="R98" s="130">
        <f t="shared" si="30"/>
        <v>7.7949054771542764E-2</v>
      </c>
      <c r="S98" s="132">
        <v>31444</v>
      </c>
      <c r="T98" s="1">
        <v>515489</v>
      </c>
      <c r="U98" s="1">
        <v>16423.646732723741</v>
      </c>
      <c r="Y98" s="13"/>
      <c r="Z98" s="13"/>
      <c r="AA98" s="12"/>
      <c r="AB98" s="12"/>
    </row>
    <row r="99" spans="1:28">
      <c r="A99" s="125">
        <v>3002</v>
      </c>
      <c r="B99" s="125" t="s">
        <v>117</v>
      </c>
      <c r="C99" s="1">
        <v>1095171</v>
      </c>
      <c r="D99" s="125">
        <f t="shared" si="25"/>
        <v>21777.112746072777</v>
      </c>
      <c r="E99" s="126">
        <f t="shared" si="26"/>
        <v>0.91300157224465983</v>
      </c>
      <c r="F99" s="127">
        <f t="shared" si="31"/>
        <v>1245.0632907243773</v>
      </c>
      <c r="G99" s="127">
        <f t="shared" si="32"/>
        <v>62614.23289052894</v>
      </c>
      <c r="H99" s="127">
        <f t="shared" si="33"/>
        <v>0</v>
      </c>
      <c r="I99" s="128">
        <f t="shared" si="34"/>
        <v>0</v>
      </c>
      <c r="J99" s="127">
        <f t="shared" si="35"/>
        <v>-337.61974373784841</v>
      </c>
      <c r="K99" s="128">
        <f t="shared" si="36"/>
        <v>-16978.896912576394</v>
      </c>
      <c r="L99" s="129">
        <f t="shared" si="27"/>
        <v>45635.335977952549</v>
      </c>
      <c r="M99" s="129">
        <f t="shared" si="37"/>
        <v>1140806.3359779525</v>
      </c>
      <c r="N99" s="129">
        <f t="shared" si="38"/>
        <v>22684.556293059304</v>
      </c>
      <c r="O99" s="130">
        <f t="shared" si="28"/>
        <v>0.95104598128925966</v>
      </c>
      <c r="P99" s="131">
        <v>3787.6385081056651</v>
      </c>
      <c r="Q99" s="130">
        <f t="shared" si="29"/>
        <v>0.15307132343496324</v>
      </c>
      <c r="R99" s="130">
        <f t="shared" si="30"/>
        <v>0.13880983281701645</v>
      </c>
      <c r="S99" s="132">
        <v>50290</v>
      </c>
      <c r="T99" s="1">
        <v>949786</v>
      </c>
      <c r="U99" s="1">
        <v>19122.694692759924</v>
      </c>
      <c r="Y99" s="13"/>
      <c r="Z99" s="13"/>
      <c r="AA99" s="12"/>
      <c r="AB99" s="12"/>
    </row>
    <row r="100" spans="1:28">
      <c r="A100" s="125">
        <v>3003</v>
      </c>
      <c r="B100" s="125" t="s">
        <v>118</v>
      </c>
      <c r="C100" s="1">
        <v>1079383</v>
      </c>
      <c r="D100" s="125">
        <f t="shared" si="25"/>
        <v>18551.837338008318</v>
      </c>
      <c r="E100" s="126">
        <f t="shared" si="26"/>
        <v>0.77778247535056289</v>
      </c>
      <c r="F100" s="127">
        <f t="shared" si="31"/>
        <v>3180.2285355630524</v>
      </c>
      <c r="G100" s="127">
        <f t="shared" si="32"/>
        <v>185032.05665612951</v>
      </c>
      <c r="H100" s="127">
        <f t="shared" si="33"/>
        <v>1020.3056743403117</v>
      </c>
      <c r="I100" s="128">
        <f t="shared" si="34"/>
        <v>59363.424744468015</v>
      </c>
      <c r="J100" s="127">
        <f t="shared" si="35"/>
        <v>682.68593060246326</v>
      </c>
      <c r="K100" s="128">
        <f t="shared" si="36"/>
        <v>39720.032814312515</v>
      </c>
      <c r="L100" s="129">
        <f t="shared" si="27"/>
        <v>224752.08947044204</v>
      </c>
      <c r="M100" s="129">
        <f t="shared" si="37"/>
        <v>1304135.0894704419</v>
      </c>
      <c r="N100" s="129">
        <f t="shared" si="38"/>
        <v>22414.751804173833</v>
      </c>
      <c r="O100" s="130">
        <f t="shared" si="28"/>
        <v>0.93973447615892391</v>
      </c>
      <c r="P100" s="131">
        <v>11884.093875285238</v>
      </c>
      <c r="Q100" s="130">
        <f t="shared" si="29"/>
        <v>8.462172292171187E-2</v>
      </c>
      <c r="R100" s="130">
        <f t="shared" si="30"/>
        <v>6.9521802060163743E-2</v>
      </c>
      <c r="S100" s="132">
        <v>58182</v>
      </c>
      <c r="T100" s="1">
        <v>995170</v>
      </c>
      <c r="U100" s="1">
        <v>17345.917869343932</v>
      </c>
      <c r="Y100" s="1"/>
      <c r="Z100" s="1"/>
    </row>
    <row r="101" spans="1:28">
      <c r="A101" s="125">
        <v>3004</v>
      </c>
      <c r="B101" s="125" t="s">
        <v>119</v>
      </c>
      <c r="C101" s="1">
        <v>1667068</v>
      </c>
      <c r="D101" s="125">
        <f t="shared" si="25"/>
        <v>19871.596814952558</v>
      </c>
      <c r="E101" s="126">
        <f t="shared" si="26"/>
        <v>0.83311315630376581</v>
      </c>
      <c r="F101" s="127">
        <f t="shared" si="31"/>
        <v>2388.3728493965086</v>
      </c>
      <c r="G101" s="127">
        <f t="shared" si="32"/>
        <v>200365.3750815719</v>
      </c>
      <c r="H101" s="127">
        <f t="shared" si="33"/>
        <v>558.38985740982764</v>
      </c>
      <c r="I101" s="128">
        <f t="shared" si="34"/>
        <v>46844.441917825257</v>
      </c>
      <c r="J101" s="127">
        <f t="shared" si="35"/>
        <v>220.77011367197923</v>
      </c>
      <c r="K101" s="128">
        <f t="shared" si="36"/>
        <v>18520.84637616968</v>
      </c>
      <c r="L101" s="129">
        <f t="shared" si="27"/>
        <v>218886.22145774157</v>
      </c>
      <c r="M101" s="129">
        <f t="shared" si="37"/>
        <v>1885954.2214577417</v>
      </c>
      <c r="N101" s="129">
        <f t="shared" si="38"/>
        <v>22480.739778021045</v>
      </c>
      <c r="O101" s="130">
        <f t="shared" si="28"/>
        <v>0.94250101020658406</v>
      </c>
      <c r="P101" s="131">
        <v>5923.0970417900244</v>
      </c>
      <c r="Q101" s="130">
        <f t="shared" si="29"/>
        <v>0.10339158279600068</v>
      </c>
      <c r="R101" s="130">
        <f t="shared" si="30"/>
        <v>9.419796819181446E-2</v>
      </c>
      <c r="S101" s="132">
        <v>83892</v>
      </c>
      <c r="T101" s="1">
        <v>1510858</v>
      </c>
      <c r="U101" s="1">
        <v>18160.878920101448</v>
      </c>
      <c r="Y101" s="1"/>
      <c r="Z101" s="1"/>
    </row>
    <row r="102" spans="1:28">
      <c r="A102" s="125">
        <v>3005</v>
      </c>
      <c r="B102" s="125" t="s">
        <v>120</v>
      </c>
      <c r="C102" s="1">
        <v>2226401</v>
      </c>
      <c r="D102" s="125">
        <f t="shared" si="25"/>
        <v>21769.196171032432</v>
      </c>
      <c r="E102" s="126">
        <f t="shared" si="26"/>
        <v>0.91266967124644638</v>
      </c>
      <c r="F102" s="127">
        <f t="shared" si="31"/>
        <v>1249.813235748584</v>
      </c>
      <c r="G102" s="127">
        <f t="shared" si="32"/>
        <v>127822.14905971492</v>
      </c>
      <c r="H102" s="127">
        <f t="shared" si="33"/>
        <v>0</v>
      </c>
      <c r="I102" s="128">
        <f t="shared" si="34"/>
        <v>0</v>
      </c>
      <c r="J102" s="127">
        <f t="shared" si="35"/>
        <v>-337.61974373784841</v>
      </c>
      <c r="K102" s="128">
        <f t="shared" si="36"/>
        <v>-34529.384051300971</v>
      </c>
      <c r="L102" s="129">
        <f t="shared" si="27"/>
        <v>93292.76500841396</v>
      </c>
      <c r="M102" s="129">
        <f t="shared" si="37"/>
        <v>2319693.7650084142</v>
      </c>
      <c r="N102" s="129">
        <f t="shared" si="38"/>
        <v>22681.38966304317</v>
      </c>
      <c r="O102" s="130">
        <f t="shared" si="28"/>
        <v>0.95091322088997443</v>
      </c>
      <c r="P102" s="131">
        <v>-3992.8014488071494</v>
      </c>
      <c r="Q102" s="130">
        <f t="shared" si="29"/>
        <v>0.10061823236757389</v>
      </c>
      <c r="R102" s="130">
        <f t="shared" si="30"/>
        <v>9.6162941643725353E-2</v>
      </c>
      <c r="S102" s="132">
        <v>102273</v>
      </c>
      <c r="T102" s="1">
        <v>2022864</v>
      </c>
      <c r="U102" s="1">
        <v>19859.452772950841</v>
      </c>
      <c r="Y102" s="13"/>
      <c r="Z102" s="13"/>
    </row>
    <row r="103" spans="1:28">
      <c r="A103" s="125">
        <v>3006</v>
      </c>
      <c r="B103" s="125" t="s">
        <v>121</v>
      </c>
      <c r="C103" s="1">
        <v>656334</v>
      </c>
      <c r="D103" s="125">
        <f t="shared" si="25"/>
        <v>23542.236091681913</v>
      </c>
      <c r="E103" s="126">
        <f t="shared" si="26"/>
        <v>0.98700405404921032</v>
      </c>
      <c r="F103" s="127">
        <f t="shared" si="31"/>
        <v>185.98928335889576</v>
      </c>
      <c r="G103" s="127">
        <f t="shared" si="32"/>
        <v>5185.1952307626552</v>
      </c>
      <c r="H103" s="127">
        <f t="shared" si="33"/>
        <v>0</v>
      </c>
      <c r="I103" s="128">
        <f t="shared" si="34"/>
        <v>0</v>
      </c>
      <c r="J103" s="127">
        <f t="shared" si="35"/>
        <v>-337.61974373784841</v>
      </c>
      <c r="K103" s="128">
        <f t="shared" si="36"/>
        <v>-9412.5008356674753</v>
      </c>
      <c r="L103" s="129">
        <f t="shared" si="27"/>
        <v>-4227.30560490482</v>
      </c>
      <c r="M103" s="129">
        <f t="shared" si="37"/>
        <v>652106.69439509523</v>
      </c>
      <c r="N103" s="129">
        <f t="shared" si="38"/>
        <v>23390.605631302962</v>
      </c>
      <c r="O103" s="130">
        <f t="shared" si="28"/>
        <v>0.98064697401107992</v>
      </c>
      <c r="P103" s="131">
        <v>2254.9084901069118</v>
      </c>
      <c r="Q103" s="130">
        <f t="shared" si="29"/>
        <v>6.1345605904288177E-2</v>
      </c>
      <c r="R103" s="130">
        <f t="shared" si="30"/>
        <v>5.4302708487153663E-2</v>
      </c>
      <c r="S103" s="132">
        <v>27879</v>
      </c>
      <c r="T103" s="1">
        <v>618398</v>
      </c>
      <c r="U103" s="1">
        <v>22329.67429768181</v>
      </c>
      <c r="Y103" s="13"/>
      <c r="Z103" s="13"/>
    </row>
    <row r="104" spans="1:28">
      <c r="A104" s="125">
        <v>3007</v>
      </c>
      <c r="B104" s="125" t="s">
        <v>122</v>
      </c>
      <c r="C104" s="1">
        <v>650425</v>
      </c>
      <c r="D104" s="125">
        <f t="shared" si="25"/>
        <v>20974.009222533939</v>
      </c>
      <c r="E104" s="126">
        <f t="shared" si="26"/>
        <v>0.87933160009472844</v>
      </c>
      <c r="F104" s="127">
        <f t="shared" si="31"/>
        <v>1726.9254048476796</v>
      </c>
      <c r="G104" s="127">
        <f t="shared" si="32"/>
        <v>53553.683729731398</v>
      </c>
      <c r="H104" s="127">
        <f t="shared" si="33"/>
        <v>172.54551475634415</v>
      </c>
      <c r="I104" s="128">
        <f t="shared" si="34"/>
        <v>5350.8089581089889</v>
      </c>
      <c r="J104" s="127">
        <f t="shared" si="35"/>
        <v>-165.07422898150426</v>
      </c>
      <c r="K104" s="128">
        <f t="shared" si="36"/>
        <v>-5119.1169149454281</v>
      </c>
      <c r="L104" s="129">
        <f t="shared" si="27"/>
        <v>48434.566814785969</v>
      </c>
      <c r="M104" s="129">
        <f t="shared" si="37"/>
        <v>698859.56681478594</v>
      </c>
      <c r="N104" s="129">
        <f t="shared" si="38"/>
        <v>22535.860398400113</v>
      </c>
      <c r="O104" s="130">
        <f t="shared" si="28"/>
        <v>0.94481193239613215</v>
      </c>
      <c r="P104" s="131">
        <v>3722.539385316195</v>
      </c>
      <c r="Q104" s="130">
        <f t="shared" si="29"/>
        <v>0.12468399738552147</v>
      </c>
      <c r="R104" s="130">
        <f t="shared" si="30"/>
        <v>0.11830095963956506</v>
      </c>
      <c r="S104" s="132">
        <v>31011</v>
      </c>
      <c r="T104" s="1">
        <v>578318</v>
      </c>
      <c r="U104" s="1">
        <v>18755.245662396628</v>
      </c>
      <c r="Y104" s="13"/>
      <c r="Z104" s="13"/>
    </row>
    <row r="105" spans="1:28">
      <c r="A105" s="125">
        <v>3011</v>
      </c>
      <c r="B105" s="125" t="s">
        <v>123</v>
      </c>
      <c r="C105" s="1">
        <v>121159</v>
      </c>
      <c r="D105" s="125">
        <f t="shared" si="25"/>
        <v>25555.578991773888</v>
      </c>
      <c r="E105" s="126">
        <f t="shared" si="26"/>
        <v>1.0714130964546638</v>
      </c>
      <c r="F105" s="127">
        <f t="shared" si="31"/>
        <v>-1022.0164566962892</v>
      </c>
      <c r="G105" s="127">
        <f t="shared" si="32"/>
        <v>-4845.3800211971065</v>
      </c>
      <c r="H105" s="127">
        <f t="shared" si="33"/>
        <v>0</v>
      </c>
      <c r="I105" s="128">
        <f t="shared" si="34"/>
        <v>0</v>
      </c>
      <c r="J105" s="127">
        <f t="shared" si="35"/>
        <v>-337.61974373784841</v>
      </c>
      <c r="K105" s="128">
        <f t="shared" si="36"/>
        <v>-1600.6552050611392</v>
      </c>
      <c r="L105" s="129">
        <f t="shared" si="27"/>
        <v>-6446.0352262582455</v>
      </c>
      <c r="M105" s="129">
        <f t="shared" si="37"/>
        <v>114712.96477374175</v>
      </c>
      <c r="N105" s="129">
        <f t="shared" si="38"/>
        <v>24195.942791339749</v>
      </c>
      <c r="O105" s="130">
        <f t="shared" si="28"/>
        <v>1.014410590973261</v>
      </c>
      <c r="P105" s="131">
        <v>-689.57649300200865</v>
      </c>
      <c r="Q105" s="130">
        <f t="shared" si="29"/>
        <v>7.1170287068226229E-2</v>
      </c>
      <c r="R105" s="130">
        <f t="shared" si="30"/>
        <v>6.0551218624394401E-2</v>
      </c>
      <c r="S105" s="132">
        <v>4741</v>
      </c>
      <c r="T105" s="1">
        <v>113109</v>
      </c>
      <c r="U105" s="1">
        <v>24096.506178099702</v>
      </c>
      <c r="Y105" s="13"/>
      <c r="Z105" s="13"/>
    </row>
    <row r="106" spans="1:28">
      <c r="A106" s="125">
        <v>3012</v>
      </c>
      <c r="B106" s="125" t="s">
        <v>124</v>
      </c>
      <c r="C106" s="1">
        <v>23994</v>
      </c>
      <c r="D106" s="125">
        <f t="shared" si="25"/>
        <v>18246.387832699616</v>
      </c>
      <c r="E106" s="126">
        <f t="shared" si="26"/>
        <v>0.76497655925691133</v>
      </c>
      <c r="F106" s="127">
        <f t="shared" si="31"/>
        <v>3363.4982387482733</v>
      </c>
      <c r="G106" s="127">
        <f t="shared" si="32"/>
        <v>4423.0001839539791</v>
      </c>
      <c r="H106" s="127">
        <f t="shared" si="33"/>
        <v>1127.2130011983572</v>
      </c>
      <c r="I106" s="128">
        <f t="shared" si="34"/>
        <v>1482.2850965758396</v>
      </c>
      <c r="J106" s="127">
        <f t="shared" si="35"/>
        <v>789.59325746050877</v>
      </c>
      <c r="K106" s="128">
        <f t="shared" si="36"/>
        <v>1038.3151335605689</v>
      </c>
      <c r="L106" s="129">
        <f t="shared" si="27"/>
        <v>5461.315317514548</v>
      </c>
      <c r="M106" s="129">
        <f t="shared" si="37"/>
        <v>29455.315317514549</v>
      </c>
      <c r="N106" s="129">
        <f t="shared" si="38"/>
        <v>22399.479328908401</v>
      </c>
      <c r="O106" s="130">
        <f t="shared" si="28"/>
        <v>0.93909418035424141</v>
      </c>
      <c r="P106" s="131">
        <v>756.32952796397694</v>
      </c>
      <c r="Q106" s="130">
        <f t="shared" si="29"/>
        <v>5.2737802737802736E-2</v>
      </c>
      <c r="R106" s="130">
        <f t="shared" si="30"/>
        <v>6.0743413405010022E-2</v>
      </c>
      <c r="S106" s="132">
        <v>1315</v>
      </c>
      <c r="T106" s="1">
        <v>22792</v>
      </c>
      <c r="U106" s="1">
        <v>17201.509433962266</v>
      </c>
      <c r="Y106" s="13"/>
      <c r="Z106" s="13"/>
    </row>
    <row r="107" spans="1:28">
      <c r="A107" s="125">
        <v>3013</v>
      </c>
      <c r="B107" s="125" t="s">
        <v>125</v>
      </c>
      <c r="C107" s="1">
        <v>66992</v>
      </c>
      <c r="D107" s="125">
        <f t="shared" si="25"/>
        <v>18723.309111235329</v>
      </c>
      <c r="E107" s="126">
        <f t="shared" si="26"/>
        <v>0.78497139889507972</v>
      </c>
      <c r="F107" s="127">
        <f t="shared" si="31"/>
        <v>3077.3454716268461</v>
      </c>
      <c r="G107" s="127">
        <f t="shared" si="32"/>
        <v>11010.742097480856</v>
      </c>
      <c r="H107" s="127">
        <f t="shared" si="33"/>
        <v>960.29055371085792</v>
      </c>
      <c r="I107" s="128">
        <f t="shared" si="34"/>
        <v>3435.9196011774497</v>
      </c>
      <c r="J107" s="127">
        <f t="shared" si="35"/>
        <v>622.67080997300945</v>
      </c>
      <c r="K107" s="128">
        <f t="shared" si="36"/>
        <v>2227.9161580834275</v>
      </c>
      <c r="L107" s="129">
        <f t="shared" si="27"/>
        <v>13238.658255564284</v>
      </c>
      <c r="M107" s="129">
        <f t="shared" si="37"/>
        <v>80230.658255564282</v>
      </c>
      <c r="N107" s="129">
        <f t="shared" si="38"/>
        <v>22423.325392835181</v>
      </c>
      <c r="O107" s="130">
        <f t="shared" si="28"/>
        <v>0.94009392233614963</v>
      </c>
      <c r="P107" s="131">
        <v>215.74235821680122</v>
      </c>
      <c r="Q107" s="130">
        <f t="shared" si="29"/>
        <v>9.0648606407918733E-2</v>
      </c>
      <c r="R107" s="130">
        <f t="shared" si="30"/>
        <v>9.7659483419484591E-2</v>
      </c>
      <c r="S107" s="132">
        <v>3578</v>
      </c>
      <c r="T107" s="1">
        <v>61424</v>
      </c>
      <c r="U107" s="1">
        <v>17057.484032213273</v>
      </c>
      <c r="Y107" s="13"/>
      <c r="Z107" s="13"/>
    </row>
    <row r="108" spans="1:28">
      <c r="A108" s="125">
        <v>3014</v>
      </c>
      <c r="B108" s="125" t="s">
        <v>126</v>
      </c>
      <c r="C108" s="1">
        <v>893203</v>
      </c>
      <c r="D108" s="125">
        <f t="shared" si="25"/>
        <v>19584.34923697597</v>
      </c>
      <c r="E108" s="126">
        <f t="shared" si="26"/>
        <v>0.82107035277080476</v>
      </c>
      <c r="F108" s="127">
        <f t="shared" si="31"/>
        <v>2560.7213961824614</v>
      </c>
      <c r="G108" s="127">
        <f t="shared" si="32"/>
        <v>116789.3814370897</v>
      </c>
      <c r="H108" s="127">
        <f t="shared" si="33"/>
        <v>658.92650970163356</v>
      </c>
      <c r="I108" s="128">
        <f t="shared" si="34"/>
        <v>30052.320254472103</v>
      </c>
      <c r="J108" s="127">
        <f t="shared" si="35"/>
        <v>321.30676596378515</v>
      </c>
      <c r="K108" s="128">
        <f t="shared" si="36"/>
        <v>14654.158982076313</v>
      </c>
      <c r="L108" s="129">
        <f t="shared" si="27"/>
        <v>131443.54041916601</v>
      </c>
      <c r="M108" s="129">
        <f t="shared" si="37"/>
        <v>1024646.540419166</v>
      </c>
      <c r="N108" s="129">
        <f t="shared" si="38"/>
        <v>22466.377399122215</v>
      </c>
      <c r="O108" s="130">
        <f t="shared" si="28"/>
        <v>0.941898870029936</v>
      </c>
      <c r="P108" s="131">
        <v>5738.8188299474568</v>
      </c>
      <c r="Q108" s="130">
        <f t="shared" si="29"/>
        <v>0.10090801187675098</v>
      </c>
      <c r="R108" s="130">
        <f t="shared" si="30"/>
        <v>9.1083648588866417E-2</v>
      </c>
      <c r="S108" s="132">
        <v>45608</v>
      </c>
      <c r="T108" s="1">
        <v>811333</v>
      </c>
      <c r="U108" s="1">
        <v>17949.448021061482</v>
      </c>
      <c r="Y108" s="13"/>
      <c r="Z108" s="13"/>
    </row>
    <row r="109" spans="1:28">
      <c r="A109" s="125">
        <v>3015</v>
      </c>
      <c r="B109" s="125" t="s">
        <v>127</v>
      </c>
      <c r="C109" s="1">
        <v>71124</v>
      </c>
      <c r="D109" s="125">
        <f t="shared" si="25"/>
        <v>18492.979719188766</v>
      </c>
      <c r="E109" s="126">
        <f t="shared" si="26"/>
        <v>0.775314880167151</v>
      </c>
      <c r="F109" s="127">
        <f t="shared" si="31"/>
        <v>3215.5431068547832</v>
      </c>
      <c r="G109" s="127">
        <f t="shared" si="32"/>
        <v>12366.978788963497</v>
      </c>
      <c r="H109" s="127">
        <f t="shared" si="33"/>
        <v>1040.9058409271547</v>
      </c>
      <c r="I109" s="128">
        <f t="shared" si="34"/>
        <v>4003.3238642058373</v>
      </c>
      <c r="J109" s="127">
        <f t="shared" si="35"/>
        <v>703.28609718930625</v>
      </c>
      <c r="K109" s="128">
        <f t="shared" si="36"/>
        <v>2704.8383297900718</v>
      </c>
      <c r="L109" s="129">
        <f t="shared" si="27"/>
        <v>15071.81711875357</v>
      </c>
      <c r="M109" s="129">
        <f t="shared" si="37"/>
        <v>86195.817118753563</v>
      </c>
      <c r="N109" s="129">
        <f t="shared" si="38"/>
        <v>22411.808923232853</v>
      </c>
      <c r="O109" s="130">
        <f t="shared" si="28"/>
        <v>0.93961109639975315</v>
      </c>
      <c r="P109" s="131">
        <v>545.28510612125319</v>
      </c>
      <c r="Q109" s="130">
        <f t="shared" si="29"/>
        <v>7.7750670525661814E-2</v>
      </c>
      <c r="R109" s="130">
        <f t="shared" si="30"/>
        <v>7.1865916474429803E-2</v>
      </c>
      <c r="S109" s="132">
        <v>3846</v>
      </c>
      <c r="T109" s="1">
        <v>65993</v>
      </c>
      <c r="U109" s="1">
        <v>17253.071895424833</v>
      </c>
      <c r="Y109" s="13"/>
      <c r="Z109" s="13"/>
    </row>
    <row r="110" spans="1:28">
      <c r="A110" s="125">
        <v>3016</v>
      </c>
      <c r="B110" s="125" t="s">
        <v>128</v>
      </c>
      <c r="C110" s="1">
        <v>152258</v>
      </c>
      <c r="D110" s="125">
        <f t="shared" si="25"/>
        <v>18317.853705486043</v>
      </c>
      <c r="E110" s="126">
        <f t="shared" si="26"/>
        <v>0.76797275324169978</v>
      </c>
      <c r="F110" s="127">
        <f t="shared" si="31"/>
        <v>3320.6187150764176</v>
      </c>
      <c r="G110" s="127">
        <f t="shared" si="32"/>
        <v>27600.982759715185</v>
      </c>
      <c r="H110" s="127">
        <f t="shared" si="33"/>
        <v>1102.1999457231079</v>
      </c>
      <c r="I110" s="128">
        <f t="shared" si="34"/>
        <v>9161.4859488504735</v>
      </c>
      <c r="J110" s="127">
        <f t="shared" si="35"/>
        <v>764.58020198525946</v>
      </c>
      <c r="K110" s="128">
        <f t="shared" si="36"/>
        <v>6355.1906389014766</v>
      </c>
      <c r="L110" s="129">
        <f t="shared" si="27"/>
        <v>33956.173398616666</v>
      </c>
      <c r="M110" s="129">
        <f t="shared" si="37"/>
        <v>186214.17339861667</v>
      </c>
      <c r="N110" s="129">
        <f t="shared" si="38"/>
        <v>22403.052622547722</v>
      </c>
      <c r="O110" s="130">
        <f t="shared" si="28"/>
        <v>0.9392439900534808</v>
      </c>
      <c r="P110" s="131">
        <v>627.55865888713015</v>
      </c>
      <c r="Q110" s="130">
        <f t="shared" si="29"/>
        <v>5.5456196536760524E-2</v>
      </c>
      <c r="R110" s="130">
        <f t="shared" si="30"/>
        <v>4.4028013465500941E-2</v>
      </c>
      <c r="S110" s="132">
        <v>8312</v>
      </c>
      <c r="T110" s="1">
        <v>144258</v>
      </c>
      <c r="U110" s="1">
        <v>17545.366090975433</v>
      </c>
      <c r="Y110" s="13"/>
      <c r="Z110" s="13"/>
    </row>
    <row r="111" spans="1:28">
      <c r="A111" s="125">
        <v>3017</v>
      </c>
      <c r="B111" s="125" t="s">
        <v>129</v>
      </c>
      <c r="C111" s="1">
        <v>152514</v>
      </c>
      <c r="D111" s="125">
        <f t="shared" si="25"/>
        <v>19980.872527184594</v>
      </c>
      <c r="E111" s="126">
        <f t="shared" si="26"/>
        <v>0.83769452107141595</v>
      </c>
      <c r="F111" s="127">
        <f t="shared" si="31"/>
        <v>2322.8074220572867</v>
      </c>
      <c r="G111" s="127">
        <f t="shared" si="32"/>
        <v>17729.989052563269</v>
      </c>
      <c r="H111" s="127">
        <f t="shared" si="33"/>
        <v>520.14335812861498</v>
      </c>
      <c r="I111" s="128">
        <f t="shared" si="34"/>
        <v>3970.2542525957178</v>
      </c>
      <c r="J111" s="127">
        <f t="shared" si="35"/>
        <v>182.52361439076657</v>
      </c>
      <c r="K111" s="128">
        <f t="shared" si="36"/>
        <v>1393.2027486447212</v>
      </c>
      <c r="L111" s="129">
        <f t="shared" si="27"/>
        <v>19123.191801207991</v>
      </c>
      <c r="M111" s="129">
        <f t="shared" si="37"/>
        <v>171637.19180120798</v>
      </c>
      <c r="N111" s="129">
        <f t="shared" si="38"/>
        <v>22486.203563632647</v>
      </c>
      <c r="O111" s="130">
        <f t="shared" si="28"/>
        <v>0.94273007844496659</v>
      </c>
      <c r="P111" s="131">
        <v>1017.8514729649978</v>
      </c>
      <c r="Q111" s="130">
        <f t="shared" si="29"/>
        <v>7.6498489511279258E-2</v>
      </c>
      <c r="R111" s="130">
        <f t="shared" si="30"/>
        <v>6.7331399007122109E-2</v>
      </c>
      <c r="S111" s="132">
        <v>7633</v>
      </c>
      <c r="T111" s="1">
        <v>141676</v>
      </c>
      <c r="U111" s="1">
        <v>18720.401691331921</v>
      </c>
      <c r="Y111" s="13"/>
      <c r="Z111" s="13"/>
    </row>
    <row r="112" spans="1:28">
      <c r="A112" s="125">
        <v>3018</v>
      </c>
      <c r="B112" s="125" t="s">
        <v>130</v>
      </c>
      <c r="C112" s="1">
        <v>111653</v>
      </c>
      <c r="D112" s="125">
        <f t="shared" si="25"/>
        <v>18882.631489937427</v>
      </c>
      <c r="E112" s="126">
        <f t="shared" si="26"/>
        <v>0.79165096123857759</v>
      </c>
      <c r="F112" s="127">
        <f t="shared" si="31"/>
        <v>2981.7520444055872</v>
      </c>
      <c r="G112" s="127">
        <f t="shared" si="32"/>
        <v>17631.099838570237</v>
      </c>
      <c r="H112" s="127">
        <f t="shared" si="33"/>
        <v>904.52772116512358</v>
      </c>
      <c r="I112" s="128">
        <f t="shared" si="34"/>
        <v>5348.4724152493754</v>
      </c>
      <c r="J112" s="127">
        <f t="shared" si="35"/>
        <v>566.90797742727523</v>
      </c>
      <c r="K112" s="128">
        <f t="shared" si="36"/>
        <v>3352.1268705274783</v>
      </c>
      <c r="L112" s="129">
        <f t="shared" si="27"/>
        <v>20983.226709097715</v>
      </c>
      <c r="M112" s="129">
        <f t="shared" si="37"/>
        <v>132636.22670909771</v>
      </c>
      <c r="N112" s="129">
        <f t="shared" si="38"/>
        <v>22431.291511770287</v>
      </c>
      <c r="O112" s="130">
        <f t="shared" si="28"/>
        <v>0.94042790045332458</v>
      </c>
      <c r="P112" s="131">
        <v>1627.9577177573992</v>
      </c>
      <c r="Q112" s="130">
        <f t="shared" si="29"/>
        <v>8.0014702895116127E-2</v>
      </c>
      <c r="R112" s="130">
        <f t="shared" si="30"/>
        <v>6.0288406951826412E-2</v>
      </c>
      <c r="S112" s="132">
        <v>5913</v>
      </c>
      <c r="T112" s="1">
        <v>103381</v>
      </c>
      <c r="U112" s="1">
        <v>17808.957795004306</v>
      </c>
      <c r="Y112" s="13"/>
      <c r="Z112" s="13"/>
    </row>
    <row r="113" spans="1:26">
      <c r="A113" s="125">
        <v>3019</v>
      </c>
      <c r="B113" s="125" t="s">
        <v>131</v>
      </c>
      <c r="C113" s="1">
        <v>417454</v>
      </c>
      <c r="D113" s="125">
        <f t="shared" si="25"/>
        <v>22324.937162415103</v>
      </c>
      <c r="E113" s="126">
        <f t="shared" si="26"/>
        <v>0.93596901330384041</v>
      </c>
      <c r="F113" s="127">
        <f t="shared" si="31"/>
        <v>916.36864091898167</v>
      </c>
      <c r="G113" s="127">
        <f t="shared" si="32"/>
        <v>17135.177216544038</v>
      </c>
      <c r="H113" s="127">
        <f t="shared" si="33"/>
        <v>0</v>
      </c>
      <c r="I113" s="128">
        <f t="shared" si="34"/>
        <v>0</v>
      </c>
      <c r="J113" s="127">
        <f t="shared" si="35"/>
        <v>-337.61974373784841</v>
      </c>
      <c r="K113" s="128">
        <f t="shared" si="36"/>
        <v>-6313.1515881540272</v>
      </c>
      <c r="L113" s="129">
        <f t="shared" si="27"/>
        <v>10822.025628390011</v>
      </c>
      <c r="M113" s="129">
        <f t="shared" si="37"/>
        <v>428276.02562839002</v>
      </c>
      <c r="N113" s="129">
        <f t="shared" si="38"/>
        <v>22903.686059596235</v>
      </c>
      <c r="O113" s="130">
        <f t="shared" si="28"/>
        <v>0.96023295771293182</v>
      </c>
      <c r="P113" s="131">
        <v>1333.4100310810554</v>
      </c>
      <c r="Q113" s="130">
        <f t="shared" si="29"/>
        <v>8.8032151960758767E-2</v>
      </c>
      <c r="R113" s="130">
        <f t="shared" si="30"/>
        <v>6.4233812469237733E-2</v>
      </c>
      <c r="S113" s="132">
        <v>18699</v>
      </c>
      <c r="T113" s="1">
        <v>383678</v>
      </c>
      <c r="U113" s="1">
        <v>20977.474029524332</v>
      </c>
      <c r="Y113" s="13"/>
      <c r="Z113" s="13"/>
    </row>
    <row r="114" spans="1:26">
      <c r="A114" s="125">
        <v>3020</v>
      </c>
      <c r="B114" s="125" t="s">
        <v>132</v>
      </c>
      <c r="C114" s="1">
        <v>1600629</v>
      </c>
      <c r="D114" s="125">
        <f t="shared" si="25"/>
        <v>26226.061738104599</v>
      </c>
      <c r="E114" s="126">
        <f t="shared" si="26"/>
        <v>1.0995229661467905</v>
      </c>
      <c r="F114" s="127">
        <f t="shared" si="31"/>
        <v>-1424.3061044947165</v>
      </c>
      <c r="G114" s="127">
        <f t="shared" si="32"/>
        <v>-86928.250169521547</v>
      </c>
      <c r="H114" s="127">
        <f t="shared" si="33"/>
        <v>0</v>
      </c>
      <c r="I114" s="128">
        <f t="shared" si="34"/>
        <v>0</v>
      </c>
      <c r="J114" s="127">
        <f t="shared" si="35"/>
        <v>-337.61974373784841</v>
      </c>
      <c r="K114" s="128">
        <f t="shared" si="36"/>
        <v>-20605.608199808365</v>
      </c>
      <c r="L114" s="129">
        <f t="shared" si="27"/>
        <v>-107533.85836932992</v>
      </c>
      <c r="M114" s="129">
        <f t="shared" si="37"/>
        <v>1493095.1416306701</v>
      </c>
      <c r="N114" s="129">
        <f t="shared" si="38"/>
        <v>24464.135889872035</v>
      </c>
      <c r="O114" s="130">
        <f t="shared" si="28"/>
        <v>1.0256545388501119</v>
      </c>
      <c r="P114" s="131">
        <v>-706.57547371846158</v>
      </c>
      <c r="Q114" s="133">
        <f t="shared" si="29"/>
        <v>0.1053693625008546</v>
      </c>
      <c r="R114" s="134">
        <f t="shared" si="30"/>
        <v>8.7294276910084942E-2</v>
      </c>
      <c r="S114" s="132">
        <v>61032</v>
      </c>
      <c r="T114" s="1">
        <v>1448049</v>
      </c>
      <c r="U114" s="1">
        <v>24120.481727021353</v>
      </c>
      <c r="V114" s="62"/>
      <c r="W114" s="62"/>
      <c r="X114" s="13"/>
      <c r="Y114" s="13"/>
      <c r="Z114" s="13"/>
    </row>
    <row r="115" spans="1:26">
      <c r="A115" s="125">
        <v>3021</v>
      </c>
      <c r="B115" s="125" t="s">
        <v>133</v>
      </c>
      <c r="C115" s="1">
        <v>448134</v>
      </c>
      <c r="D115" s="125">
        <f t="shared" si="25"/>
        <v>21565.640038498557</v>
      </c>
      <c r="E115" s="126">
        <f t="shared" si="26"/>
        <v>0.90413561665387943</v>
      </c>
      <c r="F115" s="127">
        <f t="shared" si="31"/>
        <v>1371.9469152689089</v>
      </c>
      <c r="G115" s="127">
        <f t="shared" si="32"/>
        <v>28509.056899287927</v>
      </c>
      <c r="H115" s="127">
        <f t="shared" si="33"/>
        <v>0</v>
      </c>
      <c r="I115" s="128">
        <f t="shared" si="34"/>
        <v>0</v>
      </c>
      <c r="J115" s="127">
        <f t="shared" si="35"/>
        <v>-337.61974373784841</v>
      </c>
      <c r="K115" s="128">
        <f t="shared" si="36"/>
        <v>-7015.7382748724904</v>
      </c>
      <c r="L115" s="129">
        <f t="shared" si="27"/>
        <v>21493.318624415435</v>
      </c>
      <c r="M115" s="129">
        <f t="shared" si="37"/>
        <v>469627.31862441543</v>
      </c>
      <c r="N115" s="129">
        <f t="shared" si="38"/>
        <v>22599.967210029619</v>
      </c>
      <c r="O115" s="130">
        <f t="shared" si="28"/>
        <v>0.94749959905294756</v>
      </c>
      <c r="P115" s="131">
        <v>882.87341814344109</v>
      </c>
      <c r="Q115" s="133">
        <f t="shared" si="29"/>
        <v>0.10511753159000563</v>
      </c>
      <c r="R115" s="134">
        <f t="shared" si="30"/>
        <v>8.698254226025641E-2</v>
      </c>
      <c r="S115" s="132">
        <v>20780</v>
      </c>
      <c r="T115" s="1">
        <v>405508</v>
      </c>
      <c r="U115" s="1">
        <v>19839.913890112039</v>
      </c>
      <c r="V115" s="62"/>
      <c r="W115" s="62"/>
      <c r="X115" s="13"/>
      <c r="Y115" s="13"/>
      <c r="Z115" s="13"/>
    </row>
    <row r="116" spans="1:26">
      <c r="A116" s="125">
        <v>3022</v>
      </c>
      <c r="B116" s="125" t="s">
        <v>134</v>
      </c>
      <c r="C116" s="1">
        <v>463417</v>
      </c>
      <c r="D116" s="125">
        <f t="shared" si="25"/>
        <v>28812.297935836858</v>
      </c>
      <c r="E116" s="126">
        <f t="shared" si="26"/>
        <v>1.2079504579937719</v>
      </c>
      <c r="F116" s="127">
        <f t="shared" si="31"/>
        <v>-2976.0478231340712</v>
      </c>
      <c r="G116" s="127">
        <f t="shared" si="32"/>
        <v>-47866.753187288406</v>
      </c>
      <c r="H116" s="127">
        <f t="shared" si="33"/>
        <v>0</v>
      </c>
      <c r="I116" s="128">
        <f t="shared" si="34"/>
        <v>0</v>
      </c>
      <c r="J116" s="127">
        <f t="shared" si="35"/>
        <v>-337.61974373784841</v>
      </c>
      <c r="K116" s="128">
        <f t="shared" si="36"/>
        <v>-5430.2759582795534</v>
      </c>
      <c r="L116" s="129">
        <f t="shared" si="27"/>
        <v>-53297.029145567962</v>
      </c>
      <c r="M116" s="129">
        <f t="shared" si="37"/>
        <v>410119.97085443203</v>
      </c>
      <c r="N116" s="129">
        <f t="shared" si="38"/>
        <v>25498.630368964936</v>
      </c>
      <c r="O116" s="130">
        <f t="shared" si="28"/>
        <v>1.0690255355889045</v>
      </c>
      <c r="P116" s="131">
        <v>-3833.3094101338356</v>
      </c>
      <c r="Q116" s="133">
        <f t="shared" si="29"/>
        <v>0.13204141057836058</v>
      </c>
      <c r="R116" s="133">
        <f t="shared" si="30"/>
        <v>0.12282122749046162</v>
      </c>
      <c r="S116" s="132">
        <v>16084</v>
      </c>
      <c r="T116" s="1">
        <v>409364</v>
      </c>
      <c r="U116" s="1">
        <v>25660.628095029151</v>
      </c>
      <c r="W116" s="10"/>
      <c r="X116" s="12"/>
      <c r="Y116" s="13"/>
      <c r="Z116" s="13"/>
    </row>
    <row r="117" spans="1:26">
      <c r="A117" s="125">
        <v>3023</v>
      </c>
      <c r="B117" s="125" t="s">
        <v>135</v>
      </c>
      <c r="C117" s="1">
        <v>497296</v>
      </c>
      <c r="D117" s="125">
        <f t="shared" si="25"/>
        <v>24940.869652439942</v>
      </c>
      <c r="E117" s="126">
        <f t="shared" si="26"/>
        <v>1.0456415169147368</v>
      </c>
      <c r="F117" s="127">
        <f t="shared" si="31"/>
        <v>-653.19085309592185</v>
      </c>
      <c r="G117" s="127">
        <f t="shared" si="32"/>
        <v>-13023.972419879585</v>
      </c>
      <c r="H117" s="127">
        <f t="shared" si="33"/>
        <v>0</v>
      </c>
      <c r="I117" s="128">
        <f t="shared" si="34"/>
        <v>0</v>
      </c>
      <c r="J117" s="127">
        <f t="shared" si="35"/>
        <v>-337.61974373784841</v>
      </c>
      <c r="K117" s="128">
        <f t="shared" si="36"/>
        <v>-6731.8000703889593</v>
      </c>
      <c r="L117" s="129">
        <f t="shared" si="27"/>
        <v>-19755.772490268544</v>
      </c>
      <c r="M117" s="129">
        <f t="shared" si="37"/>
        <v>477540.22750973143</v>
      </c>
      <c r="N117" s="129">
        <f t="shared" si="38"/>
        <v>23950.059055606172</v>
      </c>
      <c r="O117" s="130">
        <f t="shared" si="28"/>
        <v>1.0041019591572904</v>
      </c>
      <c r="P117" s="131">
        <v>-3248.4912663925716</v>
      </c>
      <c r="Q117" s="133">
        <f t="shared" si="29"/>
        <v>0.10283283731698771</v>
      </c>
      <c r="R117" s="133">
        <f t="shared" si="30"/>
        <v>9.5421251971660653E-2</v>
      </c>
      <c r="S117" s="132">
        <v>19939</v>
      </c>
      <c r="T117" s="1">
        <v>450926</v>
      </c>
      <c r="U117" s="1">
        <v>22768.290835647564</v>
      </c>
      <c r="W117" s="10"/>
      <c r="X117" s="12"/>
      <c r="Y117" s="13"/>
      <c r="Z117" s="13"/>
    </row>
    <row r="118" spans="1:26">
      <c r="A118" s="125">
        <v>3024</v>
      </c>
      <c r="B118" s="125" t="s">
        <v>136</v>
      </c>
      <c r="C118" s="1">
        <v>5315291</v>
      </c>
      <c r="D118" s="125">
        <f t="shared" si="25"/>
        <v>41209.556372206978</v>
      </c>
      <c r="E118" s="126">
        <f t="shared" si="26"/>
        <v>1.7277033093431997</v>
      </c>
      <c r="F118" s="127">
        <f t="shared" si="31"/>
        <v>-10414.402884956144</v>
      </c>
      <c r="G118" s="127">
        <f t="shared" si="32"/>
        <v>-1343270.5129074133</v>
      </c>
      <c r="H118" s="127">
        <f t="shared" si="33"/>
        <v>0</v>
      </c>
      <c r="I118" s="128">
        <f t="shared" si="34"/>
        <v>0</v>
      </c>
      <c r="J118" s="127">
        <f t="shared" si="35"/>
        <v>-337.61974373784841</v>
      </c>
      <c r="K118" s="128">
        <f t="shared" si="36"/>
        <v>-43546.869786795163</v>
      </c>
      <c r="L118" s="129">
        <f t="shared" si="27"/>
        <v>-1386817.3826942085</v>
      </c>
      <c r="M118" s="129">
        <f t="shared" si="37"/>
        <v>3928473.6173057915</v>
      </c>
      <c r="N118" s="129">
        <f t="shared" si="38"/>
        <v>30457.533743512984</v>
      </c>
      <c r="O118" s="130">
        <f t="shared" si="28"/>
        <v>1.2769266761286753</v>
      </c>
      <c r="P118" s="131">
        <v>-85857.550605438882</v>
      </c>
      <c r="Q118" s="133">
        <f t="shared" si="29"/>
        <v>0.19037206328446318</v>
      </c>
      <c r="R118" s="133">
        <f t="shared" si="30"/>
        <v>0.1834595586295496</v>
      </c>
      <c r="S118" s="132">
        <v>128982</v>
      </c>
      <c r="T118" s="1">
        <v>4465235</v>
      </c>
      <c r="U118" s="1">
        <v>34821.262857454793</v>
      </c>
      <c r="W118" s="10"/>
      <c r="X118" s="12"/>
      <c r="Y118" s="13"/>
      <c r="Z118" s="13"/>
    </row>
    <row r="119" spans="1:26">
      <c r="A119" s="125">
        <v>3025</v>
      </c>
      <c r="B119" s="125" t="s">
        <v>137</v>
      </c>
      <c r="C119" s="1">
        <v>3094227</v>
      </c>
      <c r="D119" s="125">
        <f t="shared" si="25"/>
        <v>32202.012738323207</v>
      </c>
      <c r="E119" s="126">
        <f t="shared" si="26"/>
        <v>1.3500636472038128</v>
      </c>
      <c r="F119" s="127">
        <f t="shared" si="31"/>
        <v>-5009.8767046258808</v>
      </c>
      <c r="G119" s="127">
        <f t="shared" si="32"/>
        <v>-481389.03279409162</v>
      </c>
      <c r="H119" s="127">
        <f t="shared" si="33"/>
        <v>0</v>
      </c>
      <c r="I119" s="128">
        <f t="shared" si="34"/>
        <v>0</v>
      </c>
      <c r="J119" s="127">
        <f t="shared" si="35"/>
        <v>-337.61974373784841</v>
      </c>
      <c r="K119" s="128">
        <f t="shared" si="36"/>
        <v>-32441.205936282378</v>
      </c>
      <c r="L119" s="129">
        <f t="shared" si="27"/>
        <v>-513830.23873037403</v>
      </c>
      <c r="M119" s="129">
        <f t="shared" si="37"/>
        <v>2580396.7612696262</v>
      </c>
      <c r="N119" s="129">
        <f t="shared" si="38"/>
        <v>26854.516289959476</v>
      </c>
      <c r="O119" s="130">
        <f t="shared" si="28"/>
        <v>1.1258708112729208</v>
      </c>
      <c r="P119" s="131">
        <v>-30883.414735199243</v>
      </c>
      <c r="Q119" s="133">
        <f t="shared" si="29"/>
        <v>0.1329487790205289</v>
      </c>
      <c r="R119" s="133">
        <f t="shared" si="30"/>
        <v>0.11911823912177905</v>
      </c>
      <c r="S119" s="132">
        <v>96088</v>
      </c>
      <c r="T119" s="1">
        <v>2731127</v>
      </c>
      <c r="U119" s="1">
        <v>28774.450824421852</v>
      </c>
      <c r="W119" s="10"/>
      <c r="X119" s="12"/>
      <c r="Y119" s="13"/>
      <c r="Z119" s="13"/>
    </row>
    <row r="120" spans="1:26">
      <c r="A120" s="125">
        <v>3026</v>
      </c>
      <c r="B120" s="125" t="s">
        <v>138</v>
      </c>
      <c r="C120" s="1">
        <v>324484</v>
      </c>
      <c r="D120" s="125">
        <f t="shared" si="25"/>
        <v>18276.670046186777</v>
      </c>
      <c r="E120" s="126">
        <f t="shared" si="26"/>
        <v>0.76624613566252608</v>
      </c>
      <c r="F120" s="127">
        <f t="shared" si="31"/>
        <v>3345.3289106559773</v>
      </c>
      <c r="G120" s="127">
        <f t="shared" si="32"/>
        <v>59392.969479786225</v>
      </c>
      <c r="H120" s="127">
        <f t="shared" si="33"/>
        <v>1116.6142264778509</v>
      </c>
      <c r="I120" s="128">
        <f t="shared" si="34"/>
        <v>19824.368976887767</v>
      </c>
      <c r="J120" s="127">
        <f t="shared" si="35"/>
        <v>778.99448274000247</v>
      </c>
      <c r="K120" s="128">
        <f t="shared" si="36"/>
        <v>13830.268046566003</v>
      </c>
      <c r="L120" s="129">
        <f t="shared" si="27"/>
        <v>73223.237526352226</v>
      </c>
      <c r="M120" s="129">
        <f t="shared" si="37"/>
        <v>397707.23752635223</v>
      </c>
      <c r="N120" s="129">
        <f t="shared" si="38"/>
        <v>22400.993439582755</v>
      </c>
      <c r="O120" s="130">
        <f t="shared" si="28"/>
        <v>0.93915765917452199</v>
      </c>
      <c r="P120" s="131">
        <v>267.42368020711001</v>
      </c>
      <c r="Q120" s="133">
        <f t="shared" si="29"/>
        <v>7.982083075428123E-2</v>
      </c>
      <c r="R120" s="133">
        <f t="shared" si="30"/>
        <v>6.9906963715138243E-2</v>
      </c>
      <c r="S120" s="132">
        <v>17754</v>
      </c>
      <c r="T120" s="1">
        <v>300498</v>
      </c>
      <c r="U120" s="1">
        <v>17082.485361832754</v>
      </c>
      <c r="W120" s="10"/>
      <c r="X120" s="12"/>
      <c r="Y120" s="13"/>
      <c r="Z120" s="13"/>
    </row>
    <row r="121" spans="1:26">
      <c r="A121" s="125">
        <v>3027</v>
      </c>
      <c r="B121" s="125" t="s">
        <v>139</v>
      </c>
      <c r="C121" s="1">
        <v>439378</v>
      </c>
      <c r="D121" s="125">
        <f t="shared" si="25"/>
        <v>23095.984020185027</v>
      </c>
      <c r="E121" s="126">
        <f t="shared" si="26"/>
        <v>0.96829501545236663</v>
      </c>
      <c r="F121" s="127">
        <f t="shared" si="31"/>
        <v>453.74052625702677</v>
      </c>
      <c r="G121" s="127">
        <f t="shared" si="32"/>
        <v>8631.9597715136788</v>
      </c>
      <c r="H121" s="127">
        <f t="shared" si="33"/>
        <v>0</v>
      </c>
      <c r="I121" s="128">
        <f t="shared" si="34"/>
        <v>0</v>
      </c>
      <c r="J121" s="127">
        <f t="shared" si="35"/>
        <v>-337.61974373784841</v>
      </c>
      <c r="K121" s="128">
        <f t="shared" si="36"/>
        <v>-6422.8780048688277</v>
      </c>
      <c r="L121" s="129">
        <f t="shared" si="27"/>
        <v>2209.0817666448511</v>
      </c>
      <c r="M121" s="129">
        <f t="shared" si="37"/>
        <v>441587.08176664484</v>
      </c>
      <c r="N121" s="129">
        <f t="shared" si="38"/>
        <v>23212.104802704209</v>
      </c>
      <c r="O121" s="130">
        <f t="shared" si="28"/>
        <v>0.97316335857234249</v>
      </c>
      <c r="P121" s="131">
        <v>-1874.3850670470483</v>
      </c>
      <c r="Q121" s="133">
        <f t="shared" si="29"/>
        <v>8.8264287589599297E-2</v>
      </c>
      <c r="R121" s="133">
        <f t="shared" si="30"/>
        <v>7.1446073725462203E-2</v>
      </c>
      <c r="S121" s="132">
        <v>19024</v>
      </c>
      <c r="T121" s="1">
        <v>403742</v>
      </c>
      <c r="U121" s="1">
        <v>21555.899626268019</v>
      </c>
      <c r="W121" s="10"/>
      <c r="X121" s="12"/>
      <c r="Y121" s="13"/>
      <c r="Z121" s="13"/>
    </row>
    <row r="122" spans="1:26">
      <c r="A122" s="125">
        <v>3028</v>
      </c>
      <c r="B122" s="125" t="s">
        <v>140</v>
      </c>
      <c r="C122" s="1">
        <v>215054</v>
      </c>
      <c r="D122" s="125">
        <f t="shared" si="25"/>
        <v>19117.610454262602</v>
      </c>
      <c r="E122" s="126">
        <f t="shared" si="26"/>
        <v>0.80150241245595699</v>
      </c>
      <c r="F122" s="127">
        <f t="shared" si="31"/>
        <v>2840.7646658104823</v>
      </c>
      <c r="G122" s="127">
        <f t="shared" si="32"/>
        <v>31955.761725702116</v>
      </c>
      <c r="H122" s="127">
        <f t="shared" si="33"/>
        <v>822.28508365131233</v>
      </c>
      <c r="I122" s="128">
        <f t="shared" si="34"/>
        <v>9249.8849059936128</v>
      </c>
      <c r="J122" s="127">
        <f t="shared" si="35"/>
        <v>484.66533991346392</v>
      </c>
      <c r="K122" s="128">
        <f t="shared" si="36"/>
        <v>5452.0004086865556</v>
      </c>
      <c r="L122" s="129">
        <f t="shared" si="27"/>
        <v>37407.762134388671</v>
      </c>
      <c r="M122" s="129">
        <f t="shared" si="37"/>
        <v>252461.76213438867</v>
      </c>
      <c r="N122" s="129">
        <f t="shared" si="38"/>
        <v>22443.040459986547</v>
      </c>
      <c r="O122" s="130">
        <f t="shared" si="28"/>
        <v>0.94092047301419357</v>
      </c>
      <c r="P122" s="131">
        <v>2390.0618327503762</v>
      </c>
      <c r="Q122" s="133">
        <f t="shared" si="29"/>
        <v>4.9095077808673594E-2</v>
      </c>
      <c r="R122" s="133">
        <f t="shared" si="30"/>
        <v>3.1935019642010364E-2</v>
      </c>
      <c r="S122" s="132">
        <v>11249</v>
      </c>
      <c r="T122" s="1">
        <v>204990</v>
      </c>
      <c r="U122" s="1">
        <v>18525.982828739267</v>
      </c>
      <c r="W122" s="10"/>
      <c r="X122" s="12"/>
      <c r="Y122" s="13"/>
      <c r="Z122" s="13"/>
    </row>
    <row r="123" spans="1:26">
      <c r="A123" s="125">
        <v>3029</v>
      </c>
      <c r="B123" s="125" t="s">
        <v>141</v>
      </c>
      <c r="C123" s="1">
        <v>1058137</v>
      </c>
      <c r="D123" s="125">
        <f t="shared" si="25"/>
        <v>23675.676280401851</v>
      </c>
      <c r="E123" s="126">
        <f t="shared" si="26"/>
        <v>0.99259851018866796</v>
      </c>
      <c r="F123" s="127">
        <f t="shared" si="31"/>
        <v>105.92517012693278</v>
      </c>
      <c r="G123" s="127">
        <f t="shared" si="32"/>
        <v>4734.1136284830063</v>
      </c>
      <c r="H123" s="127">
        <f t="shared" si="33"/>
        <v>0</v>
      </c>
      <c r="I123" s="128">
        <f t="shared" si="34"/>
        <v>0</v>
      </c>
      <c r="J123" s="127">
        <f t="shared" si="35"/>
        <v>-337.61974373784841</v>
      </c>
      <c r="K123" s="128">
        <f t="shared" si="36"/>
        <v>-15089.23920687566</v>
      </c>
      <c r="L123" s="129">
        <f t="shared" si="27"/>
        <v>-10355.125578392654</v>
      </c>
      <c r="M123" s="129">
        <f t="shared" si="37"/>
        <v>1047781.8744216074</v>
      </c>
      <c r="N123" s="129">
        <f t="shared" si="38"/>
        <v>23443.981706790935</v>
      </c>
      <c r="O123" s="130">
        <f t="shared" si="28"/>
        <v>0.98288475646686291</v>
      </c>
      <c r="P123" s="131">
        <v>306.3700903314384</v>
      </c>
      <c r="Q123" s="133">
        <f t="shared" si="29"/>
        <v>0.13099091049013237</v>
      </c>
      <c r="R123" s="133">
        <f t="shared" si="30"/>
        <v>8.1568735917218735E-2</v>
      </c>
      <c r="S123" s="132">
        <v>44693</v>
      </c>
      <c r="T123" s="1">
        <v>935584</v>
      </c>
      <c r="U123" s="1">
        <v>21890.126345343939</v>
      </c>
      <c r="W123" s="10"/>
      <c r="X123" s="12"/>
      <c r="Y123" s="13"/>
      <c r="Z123" s="13"/>
    </row>
    <row r="124" spans="1:26">
      <c r="A124" s="125">
        <v>3030</v>
      </c>
      <c r="B124" s="125" t="s">
        <v>142</v>
      </c>
      <c r="C124" s="1">
        <v>2048215</v>
      </c>
      <c r="D124" s="125">
        <f t="shared" si="25"/>
        <v>22989.112744822942</v>
      </c>
      <c r="E124" s="126">
        <f t="shared" si="26"/>
        <v>0.96381445627213402</v>
      </c>
      <c r="F124" s="127">
        <f t="shared" si="31"/>
        <v>517.86329147427818</v>
      </c>
      <c r="G124" s="127">
        <f t="shared" si="32"/>
        <v>46139.029953900812</v>
      </c>
      <c r="H124" s="127">
        <f t="shared" si="33"/>
        <v>0</v>
      </c>
      <c r="I124" s="128">
        <f t="shared" si="34"/>
        <v>0</v>
      </c>
      <c r="J124" s="127">
        <f t="shared" si="35"/>
        <v>-337.61974373784841</v>
      </c>
      <c r="K124" s="128">
        <f t="shared" si="36"/>
        <v>-30080.231068323606</v>
      </c>
      <c r="L124" s="129">
        <f t="shared" si="27"/>
        <v>16058.798885577206</v>
      </c>
      <c r="M124" s="129">
        <f t="shared" si="37"/>
        <v>2064273.7988855771</v>
      </c>
      <c r="N124" s="129">
        <f t="shared" si="38"/>
        <v>23169.356292559372</v>
      </c>
      <c r="O124" s="130">
        <f t="shared" si="28"/>
        <v>0.9713711349002494</v>
      </c>
      <c r="P124" s="131">
        <v>-1289.2162083978255</v>
      </c>
      <c r="Q124" s="133">
        <f t="shared" si="29"/>
        <v>7.1769631392855998E-2</v>
      </c>
      <c r="R124" s="133">
        <f t="shared" si="30"/>
        <v>4.6002410443941939E-2</v>
      </c>
      <c r="S124" s="132">
        <v>89095</v>
      </c>
      <c r="T124" s="1">
        <v>1911059</v>
      </c>
      <c r="U124" s="1">
        <v>21978.068611778777</v>
      </c>
      <c r="V124" s="62"/>
      <c r="W124" s="62"/>
      <c r="X124" s="13"/>
      <c r="Y124" s="13"/>
      <c r="Z124" s="13"/>
    </row>
    <row r="125" spans="1:26">
      <c r="A125" s="125">
        <v>3031</v>
      </c>
      <c r="B125" s="125" t="s">
        <v>143</v>
      </c>
      <c r="C125" s="1">
        <v>604843</v>
      </c>
      <c r="D125" s="125">
        <f t="shared" si="25"/>
        <v>24245.11965366577</v>
      </c>
      <c r="E125" s="126">
        <f t="shared" si="26"/>
        <v>1.0164723221653276</v>
      </c>
      <c r="F125" s="127">
        <f t="shared" si="31"/>
        <v>-235.74085383141863</v>
      </c>
      <c r="G125" s="127">
        <f t="shared" si="32"/>
        <v>-5881.0270805324008</v>
      </c>
      <c r="H125" s="127">
        <f t="shared" si="33"/>
        <v>0</v>
      </c>
      <c r="I125" s="128">
        <f t="shared" si="34"/>
        <v>0</v>
      </c>
      <c r="J125" s="127">
        <f t="shared" si="35"/>
        <v>-337.61974373784841</v>
      </c>
      <c r="K125" s="128">
        <f t="shared" si="36"/>
        <v>-8422.5997470281054</v>
      </c>
      <c r="L125" s="129">
        <f t="shared" si="27"/>
        <v>-14303.626827560507</v>
      </c>
      <c r="M125" s="129">
        <f t="shared" si="37"/>
        <v>590539.37317243952</v>
      </c>
      <c r="N125" s="129">
        <f t="shared" si="38"/>
        <v>23671.759056096504</v>
      </c>
      <c r="O125" s="130">
        <f t="shared" si="28"/>
        <v>0.99243428125752675</v>
      </c>
      <c r="P125" s="131">
        <v>717.36026768172997</v>
      </c>
      <c r="Q125" s="133">
        <f t="shared" si="29"/>
        <v>8.2938838358518938E-2</v>
      </c>
      <c r="R125" s="133">
        <f t="shared" si="30"/>
        <v>6.1537914507524723E-2</v>
      </c>
      <c r="S125" s="132">
        <v>24947</v>
      </c>
      <c r="T125" s="1">
        <v>558520</v>
      </c>
      <c r="U125" s="1">
        <v>22839.617240533247</v>
      </c>
      <c r="V125" s="1"/>
      <c r="W125" s="1"/>
      <c r="X125" s="13"/>
      <c r="Y125" s="13"/>
    </row>
    <row r="126" spans="1:26">
      <c r="A126" s="125">
        <v>3032</v>
      </c>
      <c r="B126" s="125" t="s">
        <v>144</v>
      </c>
      <c r="C126" s="1">
        <v>173642</v>
      </c>
      <c r="D126" s="125">
        <f t="shared" si="25"/>
        <v>24845.042209185864</v>
      </c>
      <c r="E126" s="126">
        <f t="shared" si="26"/>
        <v>1.0416239684281525</v>
      </c>
      <c r="F126" s="127">
        <f t="shared" si="31"/>
        <v>-595.69438714347484</v>
      </c>
      <c r="G126" s="127">
        <f t="shared" si="32"/>
        <v>-4163.308071745746</v>
      </c>
      <c r="H126" s="127">
        <f t="shared" si="33"/>
        <v>0</v>
      </c>
      <c r="I126" s="128">
        <f t="shared" si="34"/>
        <v>0</v>
      </c>
      <c r="J126" s="127">
        <f t="shared" si="35"/>
        <v>-337.61974373784841</v>
      </c>
      <c r="K126" s="128">
        <f t="shared" si="36"/>
        <v>-2359.6243889838224</v>
      </c>
      <c r="L126" s="129">
        <f t="shared" si="27"/>
        <v>-6522.9324607295684</v>
      </c>
      <c r="M126" s="129">
        <f t="shared" si="37"/>
        <v>167119.06753927044</v>
      </c>
      <c r="N126" s="129">
        <f t="shared" si="38"/>
        <v>23911.728078304543</v>
      </c>
      <c r="O126" s="130">
        <f t="shared" si="28"/>
        <v>1.0024949397626568</v>
      </c>
      <c r="P126" s="131">
        <v>28.913412868362684</v>
      </c>
      <c r="Q126" s="133">
        <f t="shared" si="29"/>
        <v>5.1197142597693493E-2</v>
      </c>
      <c r="R126" s="133">
        <f t="shared" si="30"/>
        <v>5.9319140837824441E-2</v>
      </c>
      <c r="S126" s="132">
        <v>6989</v>
      </c>
      <c r="T126" s="1">
        <v>165185</v>
      </c>
      <c r="U126" s="1">
        <v>23453.783898906717</v>
      </c>
      <c r="V126" s="1"/>
      <c r="W126" s="1"/>
      <c r="X126" s="13"/>
      <c r="Y126" s="13"/>
    </row>
    <row r="127" spans="1:26">
      <c r="A127" s="125">
        <v>3033</v>
      </c>
      <c r="B127" s="125" t="s">
        <v>145</v>
      </c>
      <c r="C127" s="1">
        <v>874423</v>
      </c>
      <c r="D127" s="125">
        <f t="shared" si="25"/>
        <v>21037.483459641524</v>
      </c>
      <c r="E127" s="126">
        <f t="shared" si="26"/>
        <v>0.88199274617740675</v>
      </c>
      <c r="F127" s="127">
        <f t="shared" si="31"/>
        <v>1688.8408625831289</v>
      </c>
      <c r="G127" s="127">
        <f t="shared" si="32"/>
        <v>70196.670453267754</v>
      </c>
      <c r="H127" s="127">
        <f t="shared" si="33"/>
        <v>150.32953176868958</v>
      </c>
      <c r="I127" s="128">
        <f t="shared" si="34"/>
        <v>6248.4469879655817</v>
      </c>
      <c r="J127" s="127">
        <f t="shared" si="35"/>
        <v>-187.29021196915883</v>
      </c>
      <c r="K127" s="128">
        <f t="shared" si="36"/>
        <v>-7784.7176604980868</v>
      </c>
      <c r="L127" s="129">
        <f t="shared" si="27"/>
        <v>62411.952792769669</v>
      </c>
      <c r="M127" s="129">
        <f t="shared" si="37"/>
        <v>936834.95279276965</v>
      </c>
      <c r="N127" s="129">
        <f t="shared" si="38"/>
        <v>22539.034110255496</v>
      </c>
      <c r="O127" s="130">
        <f t="shared" si="28"/>
        <v>0.94494498970026619</v>
      </c>
      <c r="P127" s="131">
        <v>1961.5601367472627</v>
      </c>
      <c r="Q127" s="133">
        <f t="shared" si="29"/>
        <v>0.11282592317325216</v>
      </c>
      <c r="R127" s="133">
        <f t="shared" si="30"/>
        <v>8.3214820778698601E-2</v>
      </c>
      <c r="S127" s="132">
        <v>41565</v>
      </c>
      <c r="T127" s="1">
        <v>785768</v>
      </c>
      <c r="U127" s="1">
        <v>19421.340122098914</v>
      </c>
      <c r="V127" s="1"/>
      <c r="W127" s="1"/>
      <c r="X127" s="13"/>
      <c r="Y127" s="13"/>
    </row>
    <row r="128" spans="1:26">
      <c r="A128" s="125">
        <v>3034</v>
      </c>
      <c r="B128" s="125" t="s">
        <v>146</v>
      </c>
      <c r="C128" s="1">
        <v>455349</v>
      </c>
      <c r="D128" s="125">
        <f t="shared" si="25"/>
        <v>19053.853878985687</v>
      </c>
      <c r="E128" s="126">
        <f t="shared" si="26"/>
        <v>0.79882942939582857</v>
      </c>
      <c r="F128" s="127">
        <f t="shared" si="31"/>
        <v>2879.0186109766314</v>
      </c>
      <c r="G128" s="127">
        <f t="shared" si="32"/>
        <v>68802.786765119541</v>
      </c>
      <c r="H128" s="127">
        <f t="shared" si="33"/>
        <v>844.5998849982326</v>
      </c>
      <c r="I128" s="128">
        <f t="shared" si="34"/>
        <v>20184.248051687762</v>
      </c>
      <c r="J128" s="127">
        <f t="shared" si="35"/>
        <v>506.98014126038419</v>
      </c>
      <c r="K128" s="128">
        <f t="shared" si="36"/>
        <v>12115.811415840661</v>
      </c>
      <c r="L128" s="129">
        <f t="shared" si="27"/>
        <v>80918.598180960194</v>
      </c>
      <c r="M128" s="129">
        <f t="shared" si="37"/>
        <v>536267.59818096017</v>
      </c>
      <c r="N128" s="129">
        <f t="shared" si="38"/>
        <v>22439.852631222704</v>
      </c>
      <c r="O128" s="130">
        <f t="shared" si="28"/>
        <v>0.94078682386118728</v>
      </c>
      <c r="P128" s="131">
        <v>7158.6895127627358</v>
      </c>
      <c r="Q128" s="133">
        <f t="shared" si="29"/>
        <v>9.4231212872714687E-2</v>
      </c>
      <c r="R128" s="134">
        <f t="shared" si="30"/>
        <v>7.2436332241389137E-2</v>
      </c>
      <c r="S128" s="132">
        <v>23898</v>
      </c>
      <c r="T128" s="1">
        <v>416136</v>
      </c>
      <c r="U128" s="1">
        <v>17766.885833831442</v>
      </c>
      <c r="V128" s="62"/>
      <c r="W128" s="62"/>
      <c r="X128" s="13"/>
      <c r="Y128" s="13"/>
    </row>
    <row r="129" spans="1:25">
      <c r="A129" s="125">
        <v>3035</v>
      </c>
      <c r="B129" s="125" t="s">
        <v>147</v>
      </c>
      <c r="C129" s="1">
        <v>491709</v>
      </c>
      <c r="D129" s="125">
        <f t="shared" si="25"/>
        <v>18405.03817936817</v>
      </c>
      <c r="E129" s="126">
        <f t="shared" si="26"/>
        <v>0.77162794677712665</v>
      </c>
      <c r="F129" s="127">
        <f t="shared" si="31"/>
        <v>3268.3080307471414</v>
      </c>
      <c r="G129" s="127">
        <f t="shared" si="32"/>
        <v>87316.117349440639</v>
      </c>
      <c r="H129" s="127">
        <f t="shared" si="33"/>
        <v>1071.6853798643635</v>
      </c>
      <c r="I129" s="128">
        <f t="shared" si="34"/>
        <v>28631.146608456336</v>
      </c>
      <c r="J129" s="127">
        <f t="shared" si="35"/>
        <v>734.06563612651507</v>
      </c>
      <c r="K129" s="128">
        <f t="shared" si="36"/>
        <v>19611.297534755977</v>
      </c>
      <c r="L129" s="129">
        <f t="shared" si="27"/>
        <v>106927.41488419662</v>
      </c>
      <c r="M129" s="129">
        <f t="shared" si="37"/>
        <v>598636.41488419659</v>
      </c>
      <c r="N129" s="129">
        <f t="shared" si="38"/>
        <v>22407.411846241826</v>
      </c>
      <c r="O129" s="130">
        <f t="shared" si="28"/>
        <v>0.93942674973025209</v>
      </c>
      <c r="P129" s="131">
        <v>6215.721839608741</v>
      </c>
      <c r="Q129" s="130">
        <f t="shared" si="29"/>
        <v>0.10993004656790269</v>
      </c>
      <c r="R129" s="130">
        <f t="shared" si="30"/>
        <v>8.1471367053790891E-2</v>
      </c>
      <c r="S129" s="132">
        <v>26716</v>
      </c>
      <c r="T129" s="1">
        <v>443009</v>
      </c>
      <c r="U129" s="1">
        <v>17018.516384311013</v>
      </c>
      <c r="X129" s="12"/>
      <c r="Y129" s="12"/>
    </row>
    <row r="130" spans="1:25">
      <c r="A130" s="125">
        <v>3036</v>
      </c>
      <c r="B130" s="125" t="s">
        <v>148</v>
      </c>
      <c r="C130" s="1">
        <v>286481</v>
      </c>
      <c r="D130" s="125">
        <f t="shared" si="25"/>
        <v>19004.975454424839</v>
      </c>
      <c r="E130" s="126">
        <f t="shared" si="26"/>
        <v>0.79678021015390021</v>
      </c>
      <c r="F130" s="127">
        <f t="shared" si="31"/>
        <v>2908.3456657131396</v>
      </c>
      <c r="G130" s="127">
        <f t="shared" si="32"/>
        <v>43840.40256495987</v>
      </c>
      <c r="H130" s="127">
        <f t="shared" si="33"/>
        <v>861.70733359452925</v>
      </c>
      <c r="I130" s="128">
        <f t="shared" si="34"/>
        <v>12989.376346603935</v>
      </c>
      <c r="J130" s="127">
        <f t="shared" si="35"/>
        <v>524.08758985668078</v>
      </c>
      <c r="K130" s="128">
        <f t="shared" si="36"/>
        <v>7900.0963294996063</v>
      </c>
      <c r="L130" s="129">
        <f t="shared" si="27"/>
        <v>51740.498894459473</v>
      </c>
      <c r="M130" s="129">
        <f t="shared" si="37"/>
        <v>338221.49889445945</v>
      </c>
      <c r="N130" s="129">
        <f t="shared" si="38"/>
        <v>22437.408709994656</v>
      </c>
      <c r="O130" s="130">
        <f t="shared" si="28"/>
        <v>0.94068436289909063</v>
      </c>
      <c r="P130" s="131">
        <v>3925.0462011626514</v>
      </c>
      <c r="Q130" s="130">
        <f t="shared" si="29"/>
        <v>0.10505039595443727</v>
      </c>
      <c r="R130" s="130">
        <f t="shared" si="30"/>
        <v>7.3014637494035889E-2</v>
      </c>
      <c r="S130" s="132">
        <v>15074</v>
      </c>
      <c r="T130" s="1">
        <v>259247</v>
      </c>
      <c r="U130" s="1">
        <v>17711.757873881263</v>
      </c>
      <c r="X130" s="12"/>
      <c r="Y130" s="12"/>
    </row>
    <row r="131" spans="1:25">
      <c r="A131" s="125">
        <v>3037</v>
      </c>
      <c r="B131" s="125" t="s">
        <v>149</v>
      </c>
      <c r="C131" s="1">
        <v>47807</v>
      </c>
      <c r="D131" s="125">
        <f t="shared" si="25"/>
        <v>16456.798623063682</v>
      </c>
      <c r="E131" s="126">
        <f t="shared" si="26"/>
        <v>0.68994835046167791</v>
      </c>
      <c r="F131" s="127">
        <f t="shared" si="31"/>
        <v>4437.251764529834</v>
      </c>
      <c r="G131" s="127">
        <f t="shared" si="32"/>
        <v>12890.216375959168</v>
      </c>
      <c r="H131" s="127">
        <f t="shared" si="33"/>
        <v>1753.5692245709342</v>
      </c>
      <c r="I131" s="128">
        <f t="shared" si="34"/>
        <v>5094.1185973785641</v>
      </c>
      <c r="J131" s="127">
        <f t="shared" si="35"/>
        <v>1415.9494808330858</v>
      </c>
      <c r="K131" s="128">
        <f t="shared" si="36"/>
        <v>4113.3332418201144</v>
      </c>
      <c r="L131" s="129">
        <f t="shared" si="27"/>
        <v>17003.549617779281</v>
      </c>
      <c r="M131" s="129">
        <f t="shared" si="37"/>
        <v>64810.549617779281</v>
      </c>
      <c r="N131" s="129">
        <f t="shared" si="38"/>
        <v>22309.999868426603</v>
      </c>
      <c r="O131" s="130">
        <f t="shared" si="28"/>
        <v>0.93534276991447973</v>
      </c>
      <c r="P131" s="131">
        <v>1167.135383068704</v>
      </c>
      <c r="Q131" s="130">
        <f t="shared" si="29"/>
        <v>5.5808303886925793E-2</v>
      </c>
      <c r="R131" s="130">
        <f t="shared" si="30"/>
        <v>3.1457475535660917E-2</v>
      </c>
      <c r="S131" s="132">
        <v>2905</v>
      </c>
      <c r="T131" s="1">
        <v>45280</v>
      </c>
      <c r="U131" s="1">
        <v>15954.897815362932</v>
      </c>
      <c r="X131" s="12"/>
      <c r="Y131" s="12"/>
    </row>
    <row r="132" spans="1:25">
      <c r="A132" s="125">
        <v>3038</v>
      </c>
      <c r="B132" s="125" t="s">
        <v>150</v>
      </c>
      <c r="C132" s="1">
        <v>176479</v>
      </c>
      <c r="D132" s="125">
        <f t="shared" si="25"/>
        <v>25729.552412888173</v>
      </c>
      <c r="E132" s="126">
        <f t="shared" si="26"/>
        <v>1.0787069011411812</v>
      </c>
      <c r="F132" s="127">
        <f t="shared" si="31"/>
        <v>-1126.4005093648607</v>
      </c>
      <c r="G132" s="127">
        <f t="shared" si="32"/>
        <v>-7725.9810937335797</v>
      </c>
      <c r="H132" s="127">
        <f t="shared" si="33"/>
        <v>0</v>
      </c>
      <c r="I132" s="128">
        <f t="shared" si="34"/>
        <v>0</v>
      </c>
      <c r="J132" s="127">
        <f t="shared" si="35"/>
        <v>-337.61974373784841</v>
      </c>
      <c r="K132" s="128">
        <f t="shared" si="36"/>
        <v>-2315.7338222979024</v>
      </c>
      <c r="L132" s="129">
        <f t="shared" si="27"/>
        <v>-10041.714916031482</v>
      </c>
      <c r="M132" s="129">
        <f t="shared" si="37"/>
        <v>166437.28508396851</v>
      </c>
      <c r="N132" s="129">
        <f t="shared" si="38"/>
        <v>24265.532159785464</v>
      </c>
      <c r="O132" s="130">
        <f t="shared" si="28"/>
        <v>1.0173281128478682</v>
      </c>
      <c r="P132" s="131">
        <v>-1995.6485478803588</v>
      </c>
      <c r="Q132" s="130">
        <f t="shared" si="29"/>
        <v>7.5691358701946224E-2</v>
      </c>
      <c r="R132" s="130">
        <f t="shared" si="30"/>
        <v>6.8163557970397359E-2</v>
      </c>
      <c r="S132" s="132">
        <v>6859</v>
      </c>
      <c r="T132" s="1">
        <v>164061</v>
      </c>
      <c r="U132" s="1">
        <v>24087.652327117896</v>
      </c>
      <c r="X132" s="12"/>
      <c r="Y132" s="12"/>
    </row>
    <row r="133" spans="1:25">
      <c r="A133" s="125">
        <v>3039</v>
      </c>
      <c r="B133" s="125" t="s">
        <v>151</v>
      </c>
      <c r="C133" s="1">
        <v>25850</v>
      </c>
      <c r="D133" s="125">
        <f t="shared" si="25"/>
        <v>24456.00756859035</v>
      </c>
      <c r="E133" s="126">
        <f t="shared" si="26"/>
        <v>1.0253137604284537</v>
      </c>
      <c r="F133" s="127">
        <f t="shared" si="31"/>
        <v>-362.27360278616686</v>
      </c>
      <c r="G133" s="127">
        <f t="shared" si="32"/>
        <v>-382.92319814497836</v>
      </c>
      <c r="H133" s="127">
        <f t="shared" si="33"/>
        <v>0</v>
      </c>
      <c r="I133" s="128">
        <f t="shared" si="34"/>
        <v>0</v>
      </c>
      <c r="J133" s="127">
        <f t="shared" si="35"/>
        <v>-337.61974373784841</v>
      </c>
      <c r="K133" s="128">
        <f t="shared" si="36"/>
        <v>-356.86406913090576</v>
      </c>
      <c r="L133" s="129">
        <f t="shared" si="27"/>
        <v>-739.78726727588412</v>
      </c>
      <c r="M133" s="129">
        <f t="shared" si="37"/>
        <v>25110.212732724114</v>
      </c>
      <c r="N133" s="129">
        <f t="shared" si="38"/>
        <v>23756.114222066335</v>
      </c>
      <c r="O133" s="130">
        <f t="shared" si="28"/>
        <v>0.99597085656277728</v>
      </c>
      <c r="P133" s="131">
        <v>-196.480057604541</v>
      </c>
      <c r="Q133" s="130">
        <f t="shared" si="29"/>
        <v>0.13906759495902002</v>
      </c>
      <c r="R133" s="130">
        <f t="shared" si="30"/>
        <v>0.13044645895176163</v>
      </c>
      <c r="S133" s="132">
        <v>1057</v>
      </c>
      <c r="T133" s="1">
        <v>22694</v>
      </c>
      <c r="U133" s="1">
        <v>21633.937082936129</v>
      </c>
      <c r="X133" s="12"/>
      <c r="Y133" s="12"/>
    </row>
    <row r="134" spans="1:25">
      <c r="A134" s="125">
        <v>3040</v>
      </c>
      <c r="B134" s="125" t="s">
        <v>152</v>
      </c>
      <c r="C134" s="1">
        <v>79569</v>
      </c>
      <c r="D134" s="125">
        <f t="shared" si="25"/>
        <v>24310.724106324473</v>
      </c>
      <c r="E134" s="126">
        <f t="shared" si="26"/>
        <v>1.0192227771554845</v>
      </c>
      <c r="F134" s="127">
        <f t="shared" si="31"/>
        <v>-275.10352542664037</v>
      </c>
      <c r="G134" s="127">
        <f t="shared" si="32"/>
        <v>-900.41383872139397</v>
      </c>
      <c r="H134" s="127">
        <f t="shared" si="33"/>
        <v>0</v>
      </c>
      <c r="I134" s="128">
        <f t="shared" si="34"/>
        <v>0</v>
      </c>
      <c r="J134" s="127">
        <f t="shared" si="35"/>
        <v>-337.61974373784841</v>
      </c>
      <c r="K134" s="128">
        <f t="shared" si="36"/>
        <v>-1105.0294212539777</v>
      </c>
      <c r="L134" s="129">
        <f t="shared" si="27"/>
        <v>-2005.4432599753718</v>
      </c>
      <c r="M134" s="129">
        <f t="shared" si="37"/>
        <v>77563.556740024622</v>
      </c>
      <c r="N134" s="129">
        <f t="shared" si="38"/>
        <v>23698.00083715998</v>
      </c>
      <c r="O134" s="130">
        <f t="shared" si="28"/>
        <v>0.99353446325358941</v>
      </c>
      <c r="P134" s="131">
        <v>-967.89463438000621</v>
      </c>
      <c r="Q134" s="130">
        <f t="shared" si="29"/>
        <v>0.14935937251729767</v>
      </c>
      <c r="R134" s="130">
        <f t="shared" si="30"/>
        <v>0.14549656985989151</v>
      </c>
      <c r="S134" s="132">
        <v>3273</v>
      </c>
      <c r="T134" s="1">
        <v>69229</v>
      </c>
      <c r="U134" s="1">
        <v>21222.869405272839</v>
      </c>
      <c r="X134" s="12"/>
      <c r="Y134" s="12"/>
    </row>
    <row r="135" spans="1:25">
      <c r="A135" s="125">
        <v>3041</v>
      </c>
      <c r="B135" s="125" t="s">
        <v>153</v>
      </c>
      <c r="C135" s="1">
        <v>110840</v>
      </c>
      <c r="D135" s="125">
        <f t="shared" si="25"/>
        <v>23749.732161988428</v>
      </c>
      <c r="E135" s="126">
        <f t="shared" si="26"/>
        <v>0.99570328983098766</v>
      </c>
      <c r="F135" s="127">
        <f t="shared" si="31"/>
        <v>61.491641174986576</v>
      </c>
      <c r="G135" s="127">
        <f t="shared" si="32"/>
        <v>286.98148936366238</v>
      </c>
      <c r="H135" s="127">
        <f t="shared" si="33"/>
        <v>0</v>
      </c>
      <c r="I135" s="128">
        <f t="shared" si="34"/>
        <v>0</v>
      </c>
      <c r="J135" s="127">
        <f t="shared" si="35"/>
        <v>-337.61974373784841</v>
      </c>
      <c r="K135" s="128">
        <f t="shared" si="36"/>
        <v>-1575.6713440245385</v>
      </c>
      <c r="L135" s="129">
        <f t="shared" si="27"/>
        <v>-1288.6898546608761</v>
      </c>
      <c r="M135" s="129">
        <f t="shared" si="37"/>
        <v>109551.31014533913</v>
      </c>
      <c r="N135" s="129">
        <f t="shared" si="38"/>
        <v>23473.604059425568</v>
      </c>
      <c r="O135" s="130">
        <f t="shared" si="28"/>
        <v>0.98412666832379092</v>
      </c>
      <c r="P135" s="131">
        <v>-246.90560912052501</v>
      </c>
      <c r="Q135" s="130">
        <f t="shared" si="29"/>
        <v>0.12985596477100131</v>
      </c>
      <c r="R135" s="130">
        <f t="shared" si="30"/>
        <v>0.12235102907185813</v>
      </c>
      <c r="S135" s="132">
        <v>4667</v>
      </c>
      <c r="T135" s="1">
        <v>98101</v>
      </c>
      <c r="U135" s="1">
        <v>21160.698878343399</v>
      </c>
      <c r="X135" s="12"/>
      <c r="Y135" s="12"/>
    </row>
    <row r="136" spans="1:25">
      <c r="A136" s="125">
        <v>3042</v>
      </c>
      <c r="B136" s="125" t="s">
        <v>154</v>
      </c>
      <c r="C136" s="1">
        <v>75113</v>
      </c>
      <c r="D136" s="125">
        <f t="shared" ref="D136:D199" si="39">C136/S136*1000</f>
        <v>28767.905017234774</v>
      </c>
      <c r="E136" s="126">
        <f t="shared" ref="E136:E199" si="40">D136/D$364</f>
        <v>1.2060892927900633</v>
      </c>
      <c r="F136" s="127">
        <f t="shared" si="31"/>
        <v>-2949.4120719728212</v>
      </c>
      <c r="G136" s="127">
        <f t="shared" si="32"/>
        <v>-7700.914919921036</v>
      </c>
      <c r="H136" s="127">
        <f t="shared" si="33"/>
        <v>0</v>
      </c>
      <c r="I136" s="128">
        <f t="shared" si="34"/>
        <v>0</v>
      </c>
      <c r="J136" s="127">
        <f t="shared" si="35"/>
        <v>-337.61974373784841</v>
      </c>
      <c r="K136" s="128">
        <f t="shared" si="36"/>
        <v>-881.52515089952226</v>
      </c>
      <c r="L136" s="129">
        <f t="shared" ref="L136:L199" si="41">+G136+K136</f>
        <v>-8582.4400708205576</v>
      </c>
      <c r="M136" s="129">
        <f t="shared" si="37"/>
        <v>66530.559929179435</v>
      </c>
      <c r="N136" s="129">
        <f t="shared" si="38"/>
        <v>25480.873201524104</v>
      </c>
      <c r="O136" s="130">
        <f t="shared" ref="O136:O199" si="42">N136/N$364</f>
        <v>1.068281069507421</v>
      </c>
      <c r="P136" s="131">
        <v>-1303.7686191158518</v>
      </c>
      <c r="Q136" s="130">
        <f t="shared" ref="Q136:Q199" si="43">(C136-T136)/T136</f>
        <v>0.14254205834930486</v>
      </c>
      <c r="R136" s="130">
        <f t="shared" ref="R136:R199" si="44">(D136-U136)/U136</f>
        <v>0.11409884356849095</v>
      </c>
      <c r="S136" s="132">
        <v>2611</v>
      </c>
      <c r="T136" s="1">
        <v>65742</v>
      </c>
      <c r="U136" s="1">
        <v>25821.681068342499</v>
      </c>
      <c r="X136" s="12"/>
      <c r="Y136" s="12"/>
    </row>
    <row r="137" spans="1:25">
      <c r="A137" s="125">
        <v>3043</v>
      </c>
      <c r="B137" s="125" t="s">
        <v>155</v>
      </c>
      <c r="C137" s="1">
        <v>107800</v>
      </c>
      <c r="D137" s="125">
        <f t="shared" si="39"/>
        <v>23182.795698924732</v>
      </c>
      <c r="E137" s="126">
        <f t="shared" si="40"/>
        <v>0.97193457961786145</v>
      </c>
      <c r="F137" s="127">
        <f t="shared" si="31"/>
        <v>401.65351901320389</v>
      </c>
      <c r="G137" s="127">
        <f t="shared" si="32"/>
        <v>1867.6888634113982</v>
      </c>
      <c r="H137" s="127">
        <f t="shared" si="33"/>
        <v>0</v>
      </c>
      <c r="I137" s="128">
        <f t="shared" si="34"/>
        <v>0</v>
      </c>
      <c r="J137" s="127">
        <f t="shared" si="35"/>
        <v>-337.61974373784841</v>
      </c>
      <c r="K137" s="128">
        <f t="shared" si="36"/>
        <v>-1569.9318083809951</v>
      </c>
      <c r="L137" s="129">
        <f t="shared" si="41"/>
        <v>297.75705503040308</v>
      </c>
      <c r="M137" s="129">
        <f t="shared" si="37"/>
        <v>108097.75705503041</v>
      </c>
      <c r="N137" s="129">
        <f t="shared" si="38"/>
        <v>23246.829474200087</v>
      </c>
      <c r="O137" s="130">
        <f t="shared" si="42"/>
        <v>0.97461918423854033</v>
      </c>
      <c r="P137" s="131">
        <v>393.07013447386908</v>
      </c>
      <c r="Q137" s="130">
        <f t="shared" si="43"/>
        <v>5.9876118375774258E-2</v>
      </c>
      <c r="R137" s="130">
        <f t="shared" si="44"/>
        <v>5.9420257679698787E-2</v>
      </c>
      <c r="S137" s="132">
        <v>4650</v>
      </c>
      <c r="T137" s="1">
        <v>101710</v>
      </c>
      <c r="U137" s="1">
        <v>21882.530120481926</v>
      </c>
      <c r="X137" s="12"/>
      <c r="Y137" s="12"/>
    </row>
    <row r="138" spans="1:25">
      <c r="A138" s="125">
        <v>3044</v>
      </c>
      <c r="B138" s="125" t="s">
        <v>156</v>
      </c>
      <c r="C138" s="1">
        <v>160018</v>
      </c>
      <c r="D138" s="125">
        <f t="shared" si="39"/>
        <v>35527.975133214924</v>
      </c>
      <c r="E138" s="126">
        <f t="shared" si="40"/>
        <v>1.4895040280830625</v>
      </c>
      <c r="F138" s="127">
        <f t="shared" si="31"/>
        <v>-7005.454141560911</v>
      </c>
      <c r="G138" s="127">
        <f t="shared" si="32"/>
        <v>-31552.565453590345</v>
      </c>
      <c r="H138" s="127">
        <f t="shared" si="33"/>
        <v>0</v>
      </c>
      <c r="I138" s="128">
        <f t="shared" si="34"/>
        <v>0</v>
      </c>
      <c r="J138" s="127">
        <f t="shared" si="35"/>
        <v>-337.61974373784841</v>
      </c>
      <c r="K138" s="128">
        <f t="shared" si="36"/>
        <v>-1520.6393257952693</v>
      </c>
      <c r="L138" s="129">
        <f t="shared" si="41"/>
        <v>-33073.204779385611</v>
      </c>
      <c r="M138" s="129">
        <f t="shared" si="37"/>
        <v>126944.79522061438</v>
      </c>
      <c r="N138" s="129">
        <f t="shared" si="38"/>
        <v>28184.901247916157</v>
      </c>
      <c r="O138" s="130">
        <f t="shared" si="42"/>
        <v>1.1816469636246203</v>
      </c>
      <c r="P138" s="131">
        <v>-2063.8440675977872</v>
      </c>
      <c r="Q138" s="130">
        <f t="shared" si="43"/>
        <v>0.17969095573707647</v>
      </c>
      <c r="R138" s="130">
        <f t="shared" si="44"/>
        <v>0.16135650482642044</v>
      </c>
      <c r="S138" s="132">
        <v>4504</v>
      </c>
      <c r="T138" s="1">
        <v>135644</v>
      </c>
      <c r="U138" s="1">
        <v>30591.790708164186</v>
      </c>
      <c r="X138" s="12"/>
      <c r="Y138" s="12"/>
    </row>
    <row r="139" spans="1:25">
      <c r="A139" s="125">
        <v>3045</v>
      </c>
      <c r="B139" s="125" t="s">
        <v>157</v>
      </c>
      <c r="C139" s="1">
        <v>81661</v>
      </c>
      <c r="D139" s="125">
        <f t="shared" si="39"/>
        <v>23385.16609392898</v>
      </c>
      <c r="E139" s="126">
        <f t="shared" si="40"/>
        <v>0.98041892237574024</v>
      </c>
      <c r="F139" s="127">
        <f t="shared" si="31"/>
        <v>280.23128201065555</v>
      </c>
      <c r="G139" s="127">
        <f t="shared" si="32"/>
        <v>978.5676367812091</v>
      </c>
      <c r="H139" s="127">
        <f t="shared" si="33"/>
        <v>0</v>
      </c>
      <c r="I139" s="128">
        <f t="shared" si="34"/>
        <v>0</v>
      </c>
      <c r="J139" s="127">
        <f t="shared" si="35"/>
        <v>-337.61974373784841</v>
      </c>
      <c r="K139" s="128">
        <f t="shared" si="36"/>
        <v>-1178.9681451325666</v>
      </c>
      <c r="L139" s="129">
        <f t="shared" si="41"/>
        <v>-200.40050835135753</v>
      </c>
      <c r="M139" s="129">
        <f t="shared" si="37"/>
        <v>81460.599491648638</v>
      </c>
      <c r="N139" s="129">
        <f t="shared" si="38"/>
        <v>23327.777632201789</v>
      </c>
      <c r="O139" s="130">
        <f t="shared" si="42"/>
        <v>0.97801292134169193</v>
      </c>
      <c r="P139" s="131">
        <v>-788.92333127252732</v>
      </c>
      <c r="Q139" s="130">
        <f t="shared" si="43"/>
        <v>0.18126717778099233</v>
      </c>
      <c r="R139" s="130">
        <f t="shared" si="44"/>
        <v>0.17213366867443824</v>
      </c>
      <c r="S139" s="132">
        <v>3492</v>
      </c>
      <c r="T139" s="1">
        <v>69130</v>
      </c>
      <c r="U139" s="1">
        <v>19950.937950937951</v>
      </c>
      <c r="X139" s="12"/>
      <c r="Y139" s="12"/>
    </row>
    <row r="140" spans="1:25">
      <c r="A140" s="125">
        <v>3046</v>
      </c>
      <c r="B140" s="125" t="s">
        <v>158</v>
      </c>
      <c r="C140" s="1">
        <v>69959</v>
      </c>
      <c r="D140" s="125">
        <f t="shared" si="39"/>
        <v>31959.342165372316</v>
      </c>
      <c r="E140" s="126">
        <f t="shared" si="40"/>
        <v>1.3398897266650751</v>
      </c>
      <c r="F140" s="127">
        <f t="shared" si="31"/>
        <v>-4864.2743608553465</v>
      </c>
      <c r="G140" s="127">
        <f t="shared" si="32"/>
        <v>-10647.896575912353</v>
      </c>
      <c r="H140" s="127">
        <f t="shared" si="33"/>
        <v>0</v>
      </c>
      <c r="I140" s="128">
        <f t="shared" si="34"/>
        <v>0</v>
      </c>
      <c r="J140" s="127">
        <f t="shared" si="35"/>
        <v>-337.61974373784841</v>
      </c>
      <c r="K140" s="128">
        <f t="shared" si="36"/>
        <v>-739.0496190421502</v>
      </c>
      <c r="L140" s="129">
        <f t="shared" si="41"/>
        <v>-11386.946194954504</v>
      </c>
      <c r="M140" s="129">
        <f t="shared" si="37"/>
        <v>58572.053805045492</v>
      </c>
      <c r="N140" s="129">
        <f t="shared" si="38"/>
        <v>26757.448060779119</v>
      </c>
      <c r="O140" s="130">
        <f t="shared" si="42"/>
        <v>1.1218012430574256</v>
      </c>
      <c r="P140" s="131">
        <v>-178.75898400788901</v>
      </c>
      <c r="Q140" s="130">
        <f t="shared" si="43"/>
        <v>0.46183421443049083</v>
      </c>
      <c r="R140" s="130">
        <f t="shared" si="44"/>
        <v>0.48186848872602084</v>
      </c>
      <c r="S140" s="132">
        <v>2189</v>
      </c>
      <c r="T140" s="1">
        <v>47857</v>
      </c>
      <c r="U140" s="1">
        <v>21566.92203695358</v>
      </c>
      <c r="X140" s="12"/>
      <c r="Y140" s="12"/>
    </row>
    <row r="141" spans="1:25">
      <c r="A141" s="125">
        <v>3047</v>
      </c>
      <c r="B141" s="125" t="s">
        <v>159</v>
      </c>
      <c r="C141" s="1">
        <v>281583</v>
      </c>
      <c r="D141" s="125">
        <f t="shared" si="39"/>
        <v>19728.368247740487</v>
      </c>
      <c r="E141" s="126">
        <f t="shared" si="40"/>
        <v>0.82710832413984392</v>
      </c>
      <c r="F141" s="127">
        <f t="shared" si="31"/>
        <v>2474.3099897237507</v>
      </c>
      <c r="G141" s="127">
        <f t="shared" si="32"/>
        <v>35315.826483327088</v>
      </c>
      <c r="H141" s="127">
        <f t="shared" si="33"/>
        <v>608.51985593405243</v>
      </c>
      <c r="I141" s="128">
        <f t="shared" si="34"/>
        <v>8685.4039037467301</v>
      </c>
      <c r="J141" s="127">
        <f t="shared" si="35"/>
        <v>270.90011219620402</v>
      </c>
      <c r="K141" s="128">
        <f t="shared" si="36"/>
        <v>3866.5573013764201</v>
      </c>
      <c r="L141" s="129">
        <f t="shared" si="41"/>
        <v>39182.38378470351</v>
      </c>
      <c r="M141" s="129">
        <f t="shared" si="37"/>
        <v>320765.3837847035</v>
      </c>
      <c r="N141" s="129">
        <f t="shared" si="38"/>
        <v>22473.578349660442</v>
      </c>
      <c r="O141" s="130">
        <f t="shared" si="42"/>
        <v>0.94220076859838797</v>
      </c>
      <c r="P141" s="131">
        <v>1755.8680628363436</v>
      </c>
      <c r="Q141" s="130">
        <f t="shared" si="43"/>
        <v>0.10272918453422936</v>
      </c>
      <c r="R141" s="130">
        <f t="shared" si="44"/>
        <v>9.4462385490919301E-2</v>
      </c>
      <c r="S141" s="132">
        <v>14273</v>
      </c>
      <c r="T141" s="1">
        <v>255351</v>
      </c>
      <c r="U141" s="1">
        <v>18025.624735281661</v>
      </c>
      <c r="X141" s="12"/>
      <c r="Y141" s="12"/>
    </row>
    <row r="142" spans="1:25">
      <c r="A142" s="125">
        <v>3048</v>
      </c>
      <c r="B142" s="125" t="s">
        <v>160</v>
      </c>
      <c r="C142" s="1">
        <v>448750</v>
      </c>
      <c r="D142" s="125">
        <f t="shared" si="39"/>
        <v>22388.245859109957</v>
      </c>
      <c r="E142" s="126">
        <f t="shared" si="40"/>
        <v>0.93862321913420632</v>
      </c>
      <c r="F142" s="127">
        <f t="shared" si="31"/>
        <v>878.38342290206924</v>
      </c>
      <c r="G142" s="127">
        <f t="shared" si="32"/>
        <v>17606.317328649078</v>
      </c>
      <c r="H142" s="127">
        <f t="shared" si="33"/>
        <v>0</v>
      </c>
      <c r="I142" s="128">
        <f t="shared" si="34"/>
        <v>0</v>
      </c>
      <c r="J142" s="127">
        <f t="shared" si="35"/>
        <v>-337.61974373784841</v>
      </c>
      <c r="K142" s="128">
        <f t="shared" si="36"/>
        <v>-6767.250143481433</v>
      </c>
      <c r="L142" s="129">
        <f t="shared" si="41"/>
        <v>10839.067185167645</v>
      </c>
      <c r="M142" s="129">
        <f t="shared" si="37"/>
        <v>459589.06718516763</v>
      </c>
      <c r="N142" s="129">
        <f t="shared" si="38"/>
        <v>22929.009538274178</v>
      </c>
      <c r="O142" s="130">
        <f t="shared" si="42"/>
        <v>0.96129464004507825</v>
      </c>
      <c r="P142" s="131">
        <v>-1236.9296827108519</v>
      </c>
      <c r="Q142" s="130">
        <f t="shared" si="43"/>
        <v>0.15960866599135881</v>
      </c>
      <c r="R142" s="130">
        <f t="shared" si="44"/>
        <v>0.14022785861223749</v>
      </c>
      <c r="S142" s="132">
        <v>20044</v>
      </c>
      <c r="T142" s="1">
        <v>386984</v>
      </c>
      <c r="U142" s="1">
        <v>19634.887614795272</v>
      </c>
      <c r="X142" s="12"/>
      <c r="Y142" s="12"/>
    </row>
    <row r="143" spans="1:25">
      <c r="A143" s="125">
        <v>3049</v>
      </c>
      <c r="B143" s="125" t="s">
        <v>161</v>
      </c>
      <c r="C143" s="1">
        <v>716776</v>
      </c>
      <c r="D143" s="125">
        <f t="shared" si="39"/>
        <v>25985.208816705337</v>
      </c>
      <c r="E143" s="126">
        <f t="shared" si="40"/>
        <v>1.0894252503255366</v>
      </c>
      <c r="F143" s="127">
        <f t="shared" si="31"/>
        <v>-1279.7943516551588</v>
      </c>
      <c r="G143" s="127">
        <f t="shared" si="32"/>
        <v>-35301.847396055899</v>
      </c>
      <c r="H143" s="127">
        <f t="shared" si="33"/>
        <v>0</v>
      </c>
      <c r="I143" s="128">
        <f t="shared" si="34"/>
        <v>0</v>
      </c>
      <c r="J143" s="127">
        <f t="shared" si="35"/>
        <v>-337.61974373784841</v>
      </c>
      <c r="K143" s="128">
        <f t="shared" si="36"/>
        <v>-9312.9030112648106</v>
      </c>
      <c r="L143" s="129">
        <f t="shared" si="41"/>
        <v>-44614.750407320709</v>
      </c>
      <c r="M143" s="129">
        <f t="shared" si="37"/>
        <v>672161.24959267932</v>
      </c>
      <c r="N143" s="129">
        <f t="shared" si="38"/>
        <v>24367.79472131233</v>
      </c>
      <c r="O143" s="130">
        <f t="shared" si="42"/>
        <v>1.0216154525216103</v>
      </c>
      <c r="P143" s="131">
        <v>-5279.9359592844412</v>
      </c>
      <c r="Q143" s="130">
        <f t="shared" si="43"/>
        <v>0.10416942666917249</v>
      </c>
      <c r="R143" s="130">
        <f t="shared" si="44"/>
        <v>8.551575233521691E-2</v>
      </c>
      <c r="S143" s="132">
        <v>27584</v>
      </c>
      <c r="T143" s="1">
        <v>649154</v>
      </c>
      <c r="U143" s="1">
        <v>23938.122280404157</v>
      </c>
      <c r="X143" s="12"/>
      <c r="Y143" s="12"/>
    </row>
    <row r="144" spans="1:25">
      <c r="A144" s="125">
        <v>3050</v>
      </c>
      <c r="B144" s="125" t="s">
        <v>162</v>
      </c>
      <c r="C144" s="1">
        <v>60730</v>
      </c>
      <c r="D144" s="125">
        <f t="shared" si="39"/>
        <v>22327.205882352941</v>
      </c>
      <c r="E144" s="126">
        <f t="shared" si="40"/>
        <v>0.93606412898305746</v>
      </c>
      <c r="F144" s="127">
        <f t="shared" si="31"/>
        <v>915.00740895627894</v>
      </c>
      <c r="G144" s="127">
        <f t="shared" si="32"/>
        <v>2488.8201523610787</v>
      </c>
      <c r="H144" s="127">
        <f t="shared" si="33"/>
        <v>0</v>
      </c>
      <c r="I144" s="128">
        <f t="shared" si="34"/>
        <v>0</v>
      </c>
      <c r="J144" s="127">
        <f t="shared" si="35"/>
        <v>-337.61974373784841</v>
      </c>
      <c r="K144" s="128">
        <f t="shared" si="36"/>
        <v>-918.32570296694769</v>
      </c>
      <c r="L144" s="129">
        <f t="shared" si="41"/>
        <v>1570.4944493941312</v>
      </c>
      <c r="M144" s="129">
        <f t="shared" si="37"/>
        <v>62300.494449394129</v>
      </c>
      <c r="N144" s="129">
        <f t="shared" si="38"/>
        <v>22904.59354757137</v>
      </c>
      <c r="O144" s="130">
        <f t="shared" si="42"/>
        <v>0.96027100398461873</v>
      </c>
      <c r="P144" s="131">
        <v>62.881024896547842</v>
      </c>
      <c r="Q144" s="130">
        <f t="shared" si="43"/>
        <v>0.10183790844929877</v>
      </c>
      <c r="R144" s="130">
        <f t="shared" si="44"/>
        <v>9.900229618490719E-2</v>
      </c>
      <c r="S144" s="132">
        <v>2720</v>
      </c>
      <c r="T144" s="1">
        <v>55117</v>
      </c>
      <c r="U144" s="1">
        <v>20315.886472539623</v>
      </c>
      <c r="X144" s="12"/>
      <c r="Y144" s="12"/>
    </row>
    <row r="145" spans="1:25">
      <c r="A145" s="125">
        <v>3051</v>
      </c>
      <c r="B145" s="125" t="s">
        <v>163</v>
      </c>
      <c r="C145" s="1">
        <v>29868</v>
      </c>
      <c r="D145" s="125">
        <f t="shared" si="39"/>
        <v>21801.4598540146</v>
      </c>
      <c r="E145" s="126">
        <f t="shared" si="40"/>
        <v>0.91402232040763676</v>
      </c>
      <c r="F145" s="127">
        <f t="shared" si="31"/>
        <v>1230.4550259592834</v>
      </c>
      <c r="G145" s="127">
        <f t="shared" si="32"/>
        <v>1685.7233855642182</v>
      </c>
      <c r="H145" s="127">
        <f t="shared" si="33"/>
        <v>0</v>
      </c>
      <c r="I145" s="128">
        <f t="shared" si="34"/>
        <v>0</v>
      </c>
      <c r="J145" s="127">
        <f t="shared" si="35"/>
        <v>-337.61974373784841</v>
      </c>
      <c r="K145" s="128">
        <f t="shared" si="36"/>
        <v>-462.53904892085228</v>
      </c>
      <c r="L145" s="129">
        <f t="shared" si="41"/>
        <v>1223.1843366433659</v>
      </c>
      <c r="M145" s="129">
        <f t="shared" si="37"/>
        <v>31091.184336643368</v>
      </c>
      <c r="N145" s="129">
        <f t="shared" si="38"/>
        <v>22694.295136236036</v>
      </c>
      <c r="O145" s="130">
        <f t="shared" si="42"/>
        <v>0.95145428055445047</v>
      </c>
      <c r="P145" s="131">
        <v>173.26066327509989</v>
      </c>
      <c r="Q145" s="130">
        <f t="shared" si="43"/>
        <v>3.8561841510483676E-2</v>
      </c>
      <c r="R145" s="130">
        <f t="shared" si="44"/>
        <v>5.0691030900387318E-2</v>
      </c>
      <c r="S145" s="132">
        <v>1370</v>
      </c>
      <c r="T145" s="1">
        <v>28759</v>
      </c>
      <c r="U145" s="1">
        <v>20749.639249639247</v>
      </c>
      <c r="X145" s="12"/>
      <c r="Y145" s="12"/>
    </row>
    <row r="146" spans="1:25">
      <c r="A146" s="125">
        <v>3052</v>
      </c>
      <c r="B146" s="125" t="s">
        <v>164</v>
      </c>
      <c r="C146" s="1">
        <v>72005</v>
      </c>
      <c r="D146" s="125">
        <f t="shared" si="39"/>
        <v>29329.938900203666</v>
      </c>
      <c r="E146" s="126">
        <f t="shared" si="40"/>
        <v>1.2296524632061188</v>
      </c>
      <c r="F146" s="127">
        <f t="shared" si="31"/>
        <v>-3286.632401754156</v>
      </c>
      <c r="G146" s="127">
        <f t="shared" si="32"/>
        <v>-8068.6825463064524</v>
      </c>
      <c r="H146" s="127">
        <f t="shared" si="33"/>
        <v>0</v>
      </c>
      <c r="I146" s="128">
        <f t="shared" si="34"/>
        <v>0</v>
      </c>
      <c r="J146" s="127">
        <f t="shared" si="35"/>
        <v>-337.61974373784841</v>
      </c>
      <c r="K146" s="128">
        <f t="shared" si="36"/>
        <v>-828.8564708764178</v>
      </c>
      <c r="L146" s="129">
        <f t="shared" si="41"/>
        <v>-8897.5390171828694</v>
      </c>
      <c r="M146" s="129">
        <f t="shared" si="37"/>
        <v>63107.460982817131</v>
      </c>
      <c r="N146" s="129">
        <f t="shared" si="38"/>
        <v>25705.686754711664</v>
      </c>
      <c r="O146" s="130">
        <f t="shared" si="42"/>
        <v>1.0777063376738434</v>
      </c>
      <c r="P146" s="131">
        <v>-61.602972014326951</v>
      </c>
      <c r="Q146" s="130">
        <f t="shared" si="43"/>
        <v>5.7233470862025931E-2</v>
      </c>
      <c r="R146" s="130">
        <f t="shared" si="44"/>
        <v>3.8715735934503621E-2</v>
      </c>
      <c r="S146" s="132">
        <v>2455</v>
      </c>
      <c r="T146" s="1">
        <v>68107</v>
      </c>
      <c r="U146" s="1">
        <v>28236.733001658376</v>
      </c>
      <c r="X146" s="12"/>
      <c r="Y146" s="12"/>
    </row>
    <row r="147" spans="1:25">
      <c r="A147" s="125">
        <v>3053</v>
      </c>
      <c r="B147" s="125" t="s">
        <v>165</v>
      </c>
      <c r="C147" s="1">
        <v>135361</v>
      </c>
      <c r="D147" s="125">
        <f t="shared" si="39"/>
        <v>19594.817602779385</v>
      </c>
      <c r="E147" s="126">
        <f t="shared" si="40"/>
        <v>0.82150923714215351</v>
      </c>
      <c r="F147" s="127">
        <f t="shared" si="31"/>
        <v>2554.4403767004119</v>
      </c>
      <c r="G147" s="127">
        <f t="shared" si="32"/>
        <v>17646.074122246446</v>
      </c>
      <c r="H147" s="127">
        <f t="shared" si="33"/>
        <v>655.26258167043807</v>
      </c>
      <c r="I147" s="128">
        <f t="shared" si="34"/>
        <v>4526.553914179387</v>
      </c>
      <c r="J147" s="127">
        <f t="shared" si="35"/>
        <v>317.64283793258966</v>
      </c>
      <c r="K147" s="128">
        <f t="shared" si="36"/>
        <v>2194.2767244383294</v>
      </c>
      <c r="L147" s="129">
        <f t="shared" si="41"/>
        <v>19840.350846684774</v>
      </c>
      <c r="M147" s="129">
        <f t="shared" si="37"/>
        <v>155201.35084668477</v>
      </c>
      <c r="N147" s="129">
        <f t="shared" si="38"/>
        <v>22466.900817412388</v>
      </c>
      <c r="O147" s="130">
        <f t="shared" si="42"/>
        <v>0.94192081424850349</v>
      </c>
      <c r="P147" s="131">
        <v>1777.2093377757701</v>
      </c>
      <c r="Q147" s="130">
        <f t="shared" si="43"/>
        <v>8.1434551962162857E-2</v>
      </c>
      <c r="R147" s="130">
        <f t="shared" si="44"/>
        <v>7.5016078217164411E-2</v>
      </c>
      <c r="S147" s="132">
        <v>6908</v>
      </c>
      <c r="T147" s="1">
        <v>125168</v>
      </c>
      <c r="U147" s="1">
        <v>18227.464686180283</v>
      </c>
      <c r="X147" s="12"/>
      <c r="Y147" s="12"/>
    </row>
    <row r="148" spans="1:25">
      <c r="A148" s="125">
        <v>3054</v>
      </c>
      <c r="B148" s="125" t="s">
        <v>166</v>
      </c>
      <c r="C148" s="1">
        <v>180304</v>
      </c>
      <c r="D148" s="125">
        <f t="shared" si="39"/>
        <v>19718.285214348205</v>
      </c>
      <c r="E148" s="126">
        <f t="shared" si="40"/>
        <v>0.82668559476118431</v>
      </c>
      <c r="F148" s="127">
        <f t="shared" si="31"/>
        <v>2480.3598097591203</v>
      </c>
      <c r="G148" s="127">
        <f t="shared" si="32"/>
        <v>22680.410100437395</v>
      </c>
      <c r="H148" s="127">
        <f t="shared" si="33"/>
        <v>612.04891762135117</v>
      </c>
      <c r="I148" s="128">
        <f t="shared" si="34"/>
        <v>5596.575302729636</v>
      </c>
      <c r="J148" s="127">
        <f t="shared" si="35"/>
        <v>274.42917388350276</v>
      </c>
      <c r="K148" s="128">
        <f t="shared" si="36"/>
        <v>2509.3803659907489</v>
      </c>
      <c r="L148" s="129">
        <f t="shared" si="41"/>
        <v>25189.790466428145</v>
      </c>
      <c r="M148" s="129">
        <f t="shared" si="37"/>
        <v>205493.79046642815</v>
      </c>
      <c r="N148" s="129">
        <f t="shared" si="38"/>
        <v>22473.074197990831</v>
      </c>
      <c r="O148" s="130">
        <f t="shared" si="42"/>
        <v>0.9421796321294551</v>
      </c>
      <c r="P148" s="131">
        <v>2353.9712195457105</v>
      </c>
      <c r="Q148" s="130">
        <f t="shared" si="43"/>
        <v>4.4919531969887516E-2</v>
      </c>
      <c r="R148" s="130">
        <f t="shared" si="44"/>
        <v>3.5549081223875865E-2</v>
      </c>
      <c r="S148" s="132">
        <v>9144</v>
      </c>
      <c r="T148" s="1">
        <v>172553</v>
      </c>
      <c r="U148" s="1">
        <v>19041.381593467224</v>
      </c>
      <c r="X148" s="12"/>
      <c r="Y148" s="12"/>
    </row>
    <row r="149" spans="1:25" ht="30" customHeight="1">
      <c r="A149" s="125">
        <v>3401</v>
      </c>
      <c r="B149" s="125" t="s">
        <v>167</v>
      </c>
      <c r="C149" s="1">
        <v>349815</v>
      </c>
      <c r="D149" s="125">
        <f t="shared" si="39"/>
        <v>19489.386595353502</v>
      </c>
      <c r="E149" s="126">
        <f t="shared" si="40"/>
        <v>0.81708906093855971</v>
      </c>
      <c r="F149" s="127">
        <f t="shared" si="31"/>
        <v>2617.698981155942</v>
      </c>
      <c r="G149" s="127">
        <f t="shared" si="32"/>
        <v>46985.079012768001</v>
      </c>
      <c r="H149" s="127">
        <f t="shared" si="33"/>
        <v>692.16343426949709</v>
      </c>
      <c r="I149" s="128">
        <f t="shared" si="34"/>
        <v>12423.641481703204</v>
      </c>
      <c r="J149" s="127">
        <f t="shared" si="35"/>
        <v>354.54369053164868</v>
      </c>
      <c r="K149" s="128">
        <f t="shared" si="36"/>
        <v>6363.7047013525616</v>
      </c>
      <c r="L149" s="129">
        <f t="shared" si="41"/>
        <v>53348.78371412056</v>
      </c>
      <c r="M149" s="129">
        <f t="shared" si="37"/>
        <v>403163.78371412057</v>
      </c>
      <c r="N149" s="129">
        <f t="shared" si="38"/>
        <v>22461.629267041095</v>
      </c>
      <c r="O149" s="130">
        <f t="shared" si="42"/>
        <v>0.94169980543832388</v>
      </c>
      <c r="P149" s="131">
        <v>3914.980530361463</v>
      </c>
      <c r="Q149" s="130">
        <f t="shared" si="43"/>
        <v>0.10292239832771596</v>
      </c>
      <c r="R149" s="130">
        <f t="shared" si="44"/>
        <v>9.6900536662101369E-2</v>
      </c>
      <c r="S149" s="132">
        <v>17949</v>
      </c>
      <c r="T149" s="1">
        <v>317171</v>
      </c>
      <c r="U149" s="1">
        <v>17767.688084701138</v>
      </c>
      <c r="X149" s="12"/>
      <c r="Y149" s="12"/>
    </row>
    <row r="150" spans="1:25">
      <c r="A150" s="125">
        <v>3403</v>
      </c>
      <c r="B150" s="125" t="s">
        <v>168</v>
      </c>
      <c r="C150" s="1">
        <v>676307</v>
      </c>
      <c r="D150" s="125">
        <f t="shared" si="39"/>
        <v>21135.254226694586</v>
      </c>
      <c r="E150" s="126">
        <f t="shared" si="40"/>
        <v>0.88609176816805657</v>
      </c>
      <c r="F150" s="127">
        <f t="shared" si="31"/>
        <v>1630.1784023512919</v>
      </c>
      <c r="G150" s="127">
        <f t="shared" si="32"/>
        <v>52164.078696838988</v>
      </c>
      <c r="H150" s="127">
        <f t="shared" si="33"/>
        <v>116.10976330011799</v>
      </c>
      <c r="I150" s="128">
        <f t="shared" si="34"/>
        <v>3715.3963158404758</v>
      </c>
      <c r="J150" s="127">
        <f t="shared" si="35"/>
        <v>-221.50998043773041</v>
      </c>
      <c r="K150" s="128">
        <f t="shared" si="36"/>
        <v>-7088.097864026935</v>
      </c>
      <c r="L150" s="129">
        <f t="shared" si="41"/>
        <v>45075.980832812056</v>
      </c>
      <c r="M150" s="129">
        <f t="shared" si="37"/>
        <v>721382.98083281203</v>
      </c>
      <c r="N150" s="129">
        <f t="shared" si="38"/>
        <v>22543.922648608146</v>
      </c>
      <c r="O150" s="130">
        <f t="shared" si="42"/>
        <v>0.94514994079979853</v>
      </c>
      <c r="P150" s="131">
        <v>3840.0574260982467</v>
      </c>
      <c r="Q150" s="130">
        <f t="shared" si="43"/>
        <v>8.9422578182134491E-2</v>
      </c>
      <c r="R150" s="130">
        <f t="shared" si="44"/>
        <v>7.2740273631703323E-2</v>
      </c>
      <c r="S150" s="132">
        <v>31999</v>
      </c>
      <c r="T150" s="1">
        <v>620794</v>
      </c>
      <c r="U150" s="1">
        <v>19702.116855501605</v>
      </c>
      <c r="X150" s="12"/>
      <c r="Y150" s="12"/>
    </row>
    <row r="151" spans="1:25">
      <c r="A151" s="125">
        <v>3405</v>
      </c>
      <c r="B151" s="125" t="s">
        <v>169</v>
      </c>
      <c r="C151" s="1">
        <v>605874</v>
      </c>
      <c r="D151" s="125">
        <f t="shared" si="39"/>
        <v>21314.828496042217</v>
      </c>
      <c r="E151" s="126">
        <f t="shared" si="40"/>
        <v>0.89362038741895522</v>
      </c>
      <c r="F151" s="127">
        <f t="shared" si="31"/>
        <v>1522.4338407427131</v>
      </c>
      <c r="G151" s="127">
        <f t="shared" si="32"/>
        <v>43275.181923111617</v>
      </c>
      <c r="H151" s="127">
        <f t="shared" si="33"/>
        <v>53.25876902844702</v>
      </c>
      <c r="I151" s="128">
        <f t="shared" si="34"/>
        <v>1513.8805096336066</v>
      </c>
      <c r="J151" s="127">
        <f t="shared" si="35"/>
        <v>-284.36097470940138</v>
      </c>
      <c r="K151" s="128">
        <f t="shared" si="36"/>
        <v>-8082.9607061147344</v>
      </c>
      <c r="L151" s="129">
        <f t="shared" si="41"/>
        <v>35192.221216996884</v>
      </c>
      <c r="M151" s="129">
        <f t="shared" si="37"/>
        <v>641066.2212169969</v>
      </c>
      <c r="N151" s="129">
        <f t="shared" si="38"/>
        <v>22552.901362075529</v>
      </c>
      <c r="O151" s="130">
        <f t="shared" si="42"/>
        <v>0.94552637176234355</v>
      </c>
      <c r="P151" s="131">
        <v>1994.1985417307151</v>
      </c>
      <c r="Q151" s="130">
        <f t="shared" si="43"/>
        <v>8.0364832695856855E-2</v>
      </c>
      <c r="R151" s="130">
        <f t="shared" si="44"/>
        <v>8.2949346631593646E-2</v>
      </c>
      <c r="S151" s="132">
        <v>28425</v>
      </c>
      <c r="T151" s="1">
        <v>560805</v>
      </c>
      <c r="U151" s="1">
        <v>19682.202646263995</v>
      </c>
      <c r="X151" s="12"/>
      <c r="Y151" s="12"/>
    </row>
    <row r="152" spans="1:25">
      <c r="A152" s="125">
        <v>3407</v>
      </c>
      <c r="B152" s="125" t="s">
        <v>170</v>
      </c>
      <c r="C152" s="1">
        <v>581954</v>
      </c>
      <c r="D152" s="125">
        <f t="shared" si="39"/>
        <v>19227.343311197015</v>
      </c>
      <c r="E152" s="126">
        <f t="shared" si="40"/>
        <v>0.80610294293381313</v>
      </c>
      <c r="F152" s="127">
        <f t="shared" si="31"/>
        <v>2774.9249516498339</v>
      </c>
      <c r="G152" s="127">
        <f t="shared" si="32"/>
        <v>83988.653511585522</v>
      </c>
      <c r="H152" s="127">
        <f t="shared" si="33"/>
        <v>783.87858372426763</v>
      </c>
      <c r="I152" s="128">
        <f t="shared" si="34"/>
        <v>23725.653093582405</v>
      </c>
      <c r="J152" s="127">
        <f t="shared" si="35"/>
        <v>446.25883998641922</v>
      </c>
      <c r="K152" s="128">
        <f t="shared" si="36"/>
        <v>13506.91630986895</v>
      </c>
      <c r="L152" s="129">
        <f t="shared" si="41"/>
        <v>97495.569821454468</v>
      </c>
      <c r="M152" s="129">
        <f t="shared" si="37"/>
        <v>679449.56982145447</v>
      </c>
      <c r="N152" s="129">
        <f t="shared" si="38"/>
        <v>22448.527102833268</v>
      </c>
      <c r="O152" s="130">
        <f t="shared" si="42"/>
        <v>0.94115049953808638</v>
      </c>
      <c r="P152" s="131">
        <v>4769.1132493425685</v>
      </c>
      <c r="Q152" s="130">
        <f t="shared" si="43"/>
        <v>7.1803627108093127E-2</v>
      </c>
      <c r="R152" s="130">
        <f t="shared" si="44"/>
        <v>7.6336314994895141E-2</v>
      </c>
      <c r="S152" s="132">
        <v>30267</v>
      </c>
      <c r="T152" s="1">
        <v>542967</v>
      </c>
      <c r="U152" s="1">
        <v>17863.694686626091</v>
      </c>
      <c r="X152" s="12"/>
      <c r="Y152" s="12"/>
    </row>
    <row r="153" spans="1:25">
      <c r="A153" s="125">
        <v>3411</v>
      </c>
      <c r="B153" s="125" t="s">
        <v>171</v>
      </c>
      <c r="C153" s="1">
        <v>634621</v>
      </c>
      <c r="D153" s="125">
        <f t="shared" si="39"/>
        <v>18094.289054258261</v>
      </c>
      <c r="E153" s="126">
        <f t="shared" si="40"/>
        <v>0.75859984506744682</v>
      </c>
      <c r="F153" s="127">
        <f t="shared" si="31"/>
        <v>3454.7575058130865</v>
      </c>
      <c r="G153" s="127">
        <f t="shared" si="32"/>
        <v>121168.71000138238</v>
      </c>
      <c r="H153" s="127">
        <f t="shared" si="33"/>
        <v>1180.4475736528316</v>
      </c>
      <c r="I153" s="128">
        <f t="shared" si="34"/>
        <v>41401.837750725761</v>
      </c>
      <c r="J153" s="127">
        <f t="shared" si="35"/>
        <v>842.82782991498311</v>
      </c>
      <c r="K153" s="128">
        <f t="shared" si="36"/>
        <v>29560.500478608203</v>
      </c>
      <c r="L153" s="129">
        <f t="shared" si="41"/>
        <v>150729.21047999058</v>
      </c>
      <c r="M153" s="129">
        <f t="shared" si="37"/>
        <v>785350.21047999058</v>
      </c>
      <c r="N153" s="129">
        <f t="shared" si="38"/>
        <v>22391.874389986329</v>
      </c>
      <c r="O153" s="130">
        <f t="shared" si="42"/>
        <v>0.93877534464476808</v>
      </c>
      <c r="P153" s="131">
        <v>6964.6320793007035</v>
      </c>
      <c r="Q153" s="130">
        <f t="shared" si="43"/>
        <v>6.7083105637059146E-2</v>
      </c>
      <c r="R153" s="130">
        <f t="shared" si="44"/>
        <v>6.1728370467780187E-2</v>
      </c>
      <c r="S153" s="132">
        <v>35073</v>
      </c>
      <c r="T153" s="1">
        <v>594725</v>
      </c>
      <c r="U153" s="1">
        <v>17042.295899360975</v>
      </c>
      <c r="X153" s="12"/>
      <c r="Y153" s="12"/>
    </row>
    <row r="154" spans="1:25">
      <c r="A154" s="125">
        <v>3412</v>
      </c>
      <c r="B154" s="125" t="s">
        <v>172</v>
      </c>
      <c r="C154" s="1">
        <v>128609</v>
      </c>
      <c r="D154" s="125">
        <f t="shared" si="39"/>
        <v>16669.993519118598</v>
      </c>
      <c r="E154" s="126">
        <f t="shared" si="40"/>
        <v>0.69888650849770029</v>
      </c>
      <c r="F154" s="127">
        <f t="shared" si="31"/>
        <v>4309.3348268968848</v>
      </c>
      <c r="G154" s="127">
        <f t="shared" si="32"/>
        <v>33246.518189509465</v>
      </c>
      <c r="H154" s="127">
        <f t="shared" si="33"/>
        <v>1678.9510109517137</v>
      </c>
      <c r="I154" s="128">
        <f t="shared" si="34"/>
        <v>12953.107049492472</v>
      </c>
      <c r="J154" s="127">
        <f t="shared" si="35"/>
        <v>1341.3312672138652</v>
      </c>
      <c r="K154" s="128">
        <f t="shared" si="36"/>
        <v>10348.370726554969</v>
      </c>
      <c r="L154" s="129">
        <f t="shared" si="41"/>
        <v>43594.888916064432</v>
      </c>
      <c r="M154" s="129">
        <f t="shared" si="37"/>
        <v>172203.88891606443</v>
      </c>
      <c r="N154" s="129">
        <f t="shared" si="38"/>
        <v>22320.659613229349</v>
      </c>
      <c r="O154" s="130">
        <f t="shared" si="42"/>
        <v>0.93578967781628086</v>
      </c>
      <c r="P154" s="131">
        <v>2516.2876868761014</v>
      </c>
      <c r="Q154" s="130">
        <f t="shared" si="43"/>
        <v>8.5188966611257841E-2</v>
      </c>
      <c r="R154" s="130">
        <f t="shared" si="44"/>
        <v>7.2529600830957913E-2</v>
      </c>
      <c r="S154" s="132">
        <v>7715</v>
      </c>
      <c r="T154" s="1">
        <v>118513</v>
      </c>
      <c r="U154" s="1">
        <v>15542.688524590163</v>
      </c>
      <c r="X154" s="12"/>
      <c r="Y154" s="12"/>
    </row>
    <row r="155" spans="1:25">
      <c r="A155" s="125">
        <v>3413</v>
      </c>
      <c r="B155" s="125" t="s">
        <v>173</v>
      </c>
      <c r="C155" s="1">
        <v>376997</v>
      </c>
      <c r="D155" s="125">
        <f t="shared" si="39"/>
        <v>17819.861977689547</v>
      </c>
      <c r="E155" s="126">
        <f t="shared" si="40"/>
        <v>0.74709453877201404</v>
      </c>
      <c r="F155" s="127">
        <f t="shared" si="31"/>
        <v>3619.4137517543154</v>
      </c>
      <c r="G155" s="127">
        <f t="shared" si="32"/>
        <v>76572.317332114297</v>
      </c>
      <c r="H155" s="127">
        <f t="shared" si="33"/>
        <v>1276.4970504518815</v>
      </c>
      <c r="I155" s="128">
        <f t="shared" si="34"/>
        <v>27005.571599360002</v>
      </c>
      <c r="J155" s="127">
        <f t="shared" si="35"/>
        <v>938.87730671403301</v>
      </c>
      <c r="K155" s="128">
        <f t="shared" si="36"/>
        <v>19862.888300842085</v>
      </c>
      <c r="L155" s="129">
        <f t="shared" si="41"/>
        <v>96435.205632956378</v>
      </c>
      <c r="M155" s="129">
        <f t="shared" si="37"/>
        <v>473432.20563295635</v>
      </c>
      <c r="N155" s="129">
        <f t="shared" si="38"/>
        <v>22378.153036157892</v>
      </c>
      <c r="O155" s="130">
        <f t="shared" si="42"/>
        <v>0.93820007932999627</v>
      </c>
      <c r="P155" s="131">
        <v>5382.443189053738</v>
      </c>
      <c r="Q155" s="130">
        <f t="shared" si="43"/>
        <v>5.3800139762403915E-2</v>
      </c>
      <c r="R155" s="130">
        <f t="shared" si="44"/>
        <v>4.961602122676223E-2</v>
      </c>
      <c r="S155" s="132">
        <v>21156</v>
      </c>
      <c r="T155" s="1">
        <v>357750</v>
      </c>
      <c r="U155" s="1">
        <v>16977.505694760817</v>
      </c>
      <c r="X155" s="12"/>
      <c r="Y155" s="12"/>
    </row>
    <row r="156" spans="1:25">
      <c r="A156" s="125">
        <v>3414</v>
      </c>
      <c r="B156" s="125" t="s">
        <v>174</v>
      </c>
      <c r="C156" s="1">
        <v>79056</v>
      </c>
      <c r="D156" s="125">
        <f t="shared" si="39"/>
        <v>15760.765550239235</v>
      </c>
      <c r="E156" s="126">
        <f t="shared" si="40"/>
        <v>0.6607672878831411</v>
      </c>
      <c r="F156" s="127">
        <f t="shared" si="31"/>
        <v>4854.8716082245019</v>
      </c>
      <c r="G156" s="127">
        <f t="shared" si="32"/>
        <v>24352.035986854102</v>
      </c>
      <c r="H156" s="127">
        <f t="shared" si="33"/>
        <v>1997.1808000594904</v>
      </c>
      <c r="I156" s="128">
        <f t="shared" si="34"/>
        <v>10017.858893098402</v>
      </c>
      <c r="J156" s="127">
        <f t="shared" si="35"/>
        <v>1659.5610563216419</v>
      </c>
      <c r="K156" s="128">
        <f t="shared" si="36"/>
        <v>8324.3582585093554</v>
      </c>
      <c r="L156" s="129">
        <f t="shared" si="41"/>
        <v>32676.394245363459</v>
      </c>
      <c r="M156" s="129">
        <f t="shared" si="37"/>
        <v>111732.39424536345</v>
      </c>
      <c r="N156" s="129">
        <f t="shared" si="38"/>
        <v>22275.198214785378</v>
      </c>
      <c r="O156" s="130">
        <f t="shared" si="42"/>
        <v>0.93388371678555271</v>
      </c>
      <c r="P156" s="131">
        <v>1853.626207047364</v>
      </c>
      <c r="Q156" s="130">
        <f t="shared" si="43"/>
        <v>5.858250425141602E-2</v>
      </c>
      <c r="R156" s="130">
        <f t="shared" si="44"/>
        <v>6.3225409971817068E-2</v>
      </c>
      <c r="S156" s="132">
        <v>5016</v>
      </c>
      <c r="T156" s="1">
        <v>74681</v>
      </c>
      <c r="U156" s="1">
        <v>14823.541087733227</v>
      </c>
      <c r="X156" s="12"/>
      <c r="Y156" s="12"/>
    </row>
    <row r="157" spans="1:25">
      <c r="A157" s="125">
        <v>3415</v>
      </c>
      <c r="B157" s="125" t="s">
        <v>175</v>
      </c>
      <c r="C157" s="1">
        <v>146947</v>
      </c>
      <c r="D157" s="125">
        <f t="shared" si="39"/>
        <v>18419.027325144147</v>
      </c>
      <c r="E157" s="126">
        <f t="shared" si="40"/>
        <v>0.77221443922159128</v>
      </c>
      <c r="F157" s="127">
        <f t="shared" si="31"/>
        <v>3259.9145432815553</v>
      </c>
      <c r="G157" s="127">
        <f t="shared" si="32"/>
        <v>26007.598226300248</v>
      </c>
      <c r="H157" s="127">
        <f t="shared" si="33"/>
        <v>1066.7891788427717</v>
      </c>
      <c r="I157" s="128">
        <f t="shared" si="34"/>
        <v>8510.8440688076316</v>
      </c>
      <c r="J157" s="127">
        <f t="shared" si="35"/>
        <v>729.1694351049232</v>
      </c>
      <c r="K157" s="128">
        <f t="shared" si="36"/>
        <v>5817.3137532670771</v>
      </c>
      <c r="L157" s="129">
        <f t="shared" si="41"/>
        <v>31824.911979567325</v>
      </c>
      <c r="M157" s="129">
        <f t="shared" si="37"/>
        <v>178771.91197956732</v>
      </c>
      <c r="N157" s="129">
        <f t="shared" si="38"/>
        <v>22408.111303530626</v>
      </c>
      <c r="O157" s="130">
        <f t="shared" si="42"/>
        <v>0.93945607435247536</v>
      </c>
      <c r="P157" s="131">
        <v>1760.1135924688715</v>
      </c>
      <c r="Q157" s="130">
        <f t="shared" si="43"/>
        <v>9.6161305722981441E-2</v>
      </c>
      <c r="R157" s="130">
        <f t="shared" si="44"/>
        <v>8.7367833227836145E-2</v>
      </c>
      <c r="S157" s="132">
        <v>7978</v>
      </c>
      <c r="T157" s="1">
        <v>134056</v>
      </c>
      <c r="U157" s="1">
        <v>16939.095274197622</v>
      </c>
      <c r="X157" s="12"/>
      <c r="Y157" s="12"/>
    </row>
    <row r="158" spans="1:25">
      <c r="A158" s="125">
        <v>3416</v>
      </c>
      <c r="B158" s="125" t="s">
        <v>176</v>
      </c>
      <c r="C158" s="1">
        <v>98215</v>
      </c>
      <c r="D158" s="125">
        <f t="shared" si="39"/>
        <v>16282.327586206897</v>
      </c>
      <c r="E158" s="126">
        <f t="shared" si="40"/>
        <v>0.68263368332380736</v>
      </c>
      <c r="F158" s="127">
        <f t="shared" si="31"/>
        <v>4541.9343866439049</v>
      </c>
      <c r="G158" s="127">
        <f t="shared" si="32"/>
        <v>27396.948220236034</v>
      </c>
      <c r="H158" s="127">
        <f t="shared" si="33"/>
        <v>1814.6340874708089</v>
      </c>
      <c r="I158" s="128">
        <f t="shared" si="34"/>
        <v>10945.872815623921</v>
      </c>
      <c r="J158" s="127">
        <f t="shared" si="35"/>
        <v>1477.0143437329605</v>
      </c>
      <c r="K158" s="128">
        <f t="shared" si="36"/>
        <v>8909.3505213972185</v>
      </c>
      <c r="L158" s="129">
        <f t="shared" si="41"/>
        <v>36306.298741633254</v>
      </c>
      <c r="M158" s="129">
        <f t="shared" si="37"/>
        <v>134521.29874163325</v>
      </c>
      <c r="N158" s="129">
        <f t="shared" si="38"/>
        <v>22301.27631658376</v>
      </c>
      <c r="O158" s="130">
        <f t="shared" si="42"/>
        <v>0.93497703655758602</v>
      </c>
      <c r="P158" s="131">
        <v>-941.92143522533297</v>
      </c>
      <c r="Q158" s="130">
        <f t="shared" si="43"/>
        <v>9.3002292505953835E-2</v>
      </c>
      <c r="R158" s="130">
        <f t="shared" si="44"/>
        <v>0.10514273574167983</v>
      </c>
      <c r="S158" s="132">
        <v>6032</v>
      </c>
      <c r="T158" s="1">
        <v>89858</v>
      </c>
      <c r="U158" s="1">
        <v>14733.234956550254</v>
      </c>
      <c r="X158" s="12"/>
      <c r="Y158" s="12"/>
    </row>
    <row r="159" spans="1:25">
      <c r="A159" s="125">
        <v>3417</v>
      </c>
      <c r="B159" s="125" t="s">
        <v>177</v>
      </c>
      <c r="C159" s="1">
        <v>76486</v>
      </c>
      <c r="D159" s="125">
        <f t="shared" si="39"/>
        <v>16817.502198768689</v>
      </c>
      <c r="E159" s="126">
        <f t="shared" si="40"/>
        <v>0.70507078361307596</v>
      </c>
      <c r="F159" s="127">
        <f t="shared" ref="F159:F222" si="45">($D$364-D159)*0.6</f>
        <v>4220.8296191068303</v>
      </c>
      <c r="G159" s="127">
        <f t="shared" ref="G159:G222" si="46">F159*S159/1000</f>
        <v>19196.333107697865</v>
      </c>
      <c r="H159" s="127">
        <f t="shared" ref="H159:H222" si="47">IF(D159&lt;D$364*0.9,(D$364*0.9-D159)*0.35,0)</f>
        <v>1627.3229730741818</v>
      </c>
      <c r="I159" s="128">
        <f t="shared" ref="I159:I222" si="48">H159*S159/1000</f>
        <v>7401.0648815413788</v>
      </c>
      <c r="J159" s="127">
        <f t="shared" ref="J159:J222" si="49">H159+I$366</f>
        <v>1289.7032293363334</v>
      </c>
      <c r="K159" s="128">
        <f t="shared" ref="K159:K222" si="50">J159*S159/1000</f>
        <v>5865.5702870216446</v>
      </c>
      <c r="L159" s="129">
        <f t="shared" si="41"/>
        <v>25061.903394719509</v>
      </c>
      <c r="M159" s="129">
        <f t="shared" ref="M159:M222" si="51">C159+L159</f>
        <v>101547.90339471951</v>
      </c>
      <c r="N159" s="129">
        <f t="shared" ref="N159:N222" si="52">M159/S159*1000</f>
        <v>22328.035047211855</v>
      </c>
      <c r="O159" s="130">
        <f t="shared" si="42"/>
        <v>0.93609889157204973</v>
      </c>
      <c r="P159" s="131">
        <v>840.65976667692303</v>
      </c>
      <c r="Q159" s="130">
        <f t="shared" si="43"/>
        <v>3.2575972351599099E-2</v>
      </c>
      <c r="R159" s="130">
        <f t="shared" si="44"/>
        <v>3.1894853636327554E-2</v>
      </c>
      <c r="S159" s="132">
        <v>4548</v>
      </c>
      <c r="T159" s="1">
        <v>74073</v>
      </c>
      <c r="U159" s="1">
        <v>16297.689768976898</v>
      </c>
      <c r="X159" s="12"/>
      <c r="Y159" s="12"/>
    </row>
    <row r="160" spans="1:25">
      <c r="A160" s="125">
        <v>3418</v>
      </c>
      <c r="B160" s="125" t="s">
        <v>178</v>
      </c>
      <c r="C160" s="1">
        <v>115595</v>
      </c>
      <c r="D160" s="125">
        <f t="shared" si="39"/>
        <v>16030.370267646649</v>
      </c>
      <c r="E160" s="126">
        <f t="shared" si="40"/>
        <v>0.67207041762984898</v>
      </c>
      <c r="F160" s="127">
        <f t="shared" si="45"/>
        <v>4693.108777780054</v>
      </c>
      <c r="G160" s="127">
        <f t="shared" si="46"/>
        <v>33842.007396571971</v>
      </c>
      <c r="H160" s="127">
        <f t="shared" si="47"/>
        <v>1902.8191489668957</v>
      </c>
      <c r="I160" s="128">
        <f t="shared" si="48"/>
        <v>13721.228883200283</v>
      </c>
      <c r="J160" s="127">
        <f t="shared" si="49"/>
        <v>1565.1994052290472</v>
      </c>
      <c r="K160" s="128">
        <f t="shared" si="50"/>
        <v>11286.652911106659</v>
      </c>
      <c r="L160" s="129">
        <f t="shared" si="41"/>
        <v>45128.660307678627</v>
      </c>
      <c r="M160" s="129">
        <f t="shared" si="51"/>
        <v>160723.66030767863</v>
      </c>
      <c r="N160" s="129">
        <f t="shared" si="52"/>
        <v>22288.678450655752</v>
      </c>
      <c r="O160" s="130">
        <f t="shared" si="42"/>
        <v>0.93444887327288828</v>
      </c>
      <c r="P160" s="131">
        <v>1654.569981861765</v>
      </c>
      <c r="Q160" s="130">
        <f t="shared" si="43"/>
        <v>5.8901662620803374E-2</v>
      </c>
      <c r="R160" s="130">
        <f t="shared" si="44"/>
        <v>6.1251187874156933E-2</v>
      </c>
      <c r="S160" s="132">
        <v>7211</v>
      </c>
      <c r="T160" s="1">
        <v>109165</v>
      </c>
      <c r="U160" s="1">
        <v>15105.161201051611</v>
      </c>
      <c r="X160" s="12"/>
      <c r="Y160" s="12"/>
    </row>
    <row r="161" spans="1:25">
      <c r="A161" s="125">
        <v>3419</v>
      </c>
      <c r="B161" s="125" t="s">
        <v>130</v>
      </c>
      <c r="C161" s="1">
        <v>60057</v>
      </c>
      <c r="D161" s="125">
        <f t="shared" si="39"/>
        <v>16696.413678065051</v>
      </c>
      <c r="E161" s="126">
        <f t="shared" si="40"/>
        <v>0.69999416895472832</v>
      </c>
      <c r="F161" s="127">
        <f t="shared" si="45"/>
        <v>4293.4827315290122</v>
      </c>
      <c r="G161" s="127">
        <f t="shared" si="46"/>
        <v>15443.657385309856</v>
      </c>
      <c r="H161" s="127">
        <f t="shared" si="47"/>
        <v>1669.703955320455</v>
      </c>
      <c r="I161" s="128">
        <f t="shared" si="48"/>
        <v>6005.9251272876763</v>
      </c>
      <c r="J161" s="127">
        <f t="shared" si="49"/>
        <v>1332.0842115826065</v>
      </c>
      <c r="K161" s="128">
        <f t="shared" si="50"/>
        <v>4791.5069090626348</v>
      </c>
      <c r="L161" s="129">
        <f t="shared" si="41"/>
        <v>20235.164294372491</v>
      </c>
      <c r="M161" s="129">
        <f t="shared" si="51"/>
        <v>80292.164294372487</v>
      </c>
      <c r="N161" s="129">
        <f t="shared" si="52"/>
        <v>22321.98062117667</v>
      </c>
      <c r="O161" s="130">
        <f t="shared" si="42"/>
        <v>0.93584506083913221</v>
      </c>
      <c r="P161" s="131">
        <v>1158.7763590010763</v>
      </c>
      <c r="Q161" s="130">
        <f t="shared" si="43"/>
        <v>8.5530953456845915E-2</v>
      </c>
      <c r="R161" s="130">
        <f t="shared" si="44"/>
        <v>8.2513074798361355E-2</v>
      </c>
      <c r="S161" s="132">
        <v>3597</v>
      </c>
      <c r="T161" s="1">
        <v>55325</v>
      </c>
      <c r="U161" s="1">
        <v>15423.752439364371</v>
      </c>
      <c r="X161" s="12"/>
      <c r="Y161" s="12"/>
    </row>
    <row r="162" spans="1:25">
      <c r="A162" s="125">
        <v>3420</v>
      </c>
      <c r="B162" s="125" t="s">
        <v>179</v>
      </c>
      <c r="C162" s="1">
        <v>392746</v>
      </c>
      <c r="D162" s="125">
        <f t="shared" si="39"/>
        <v>18322.649871705155</v>
      </c>
      <c r="E162" s="126">
        <f t="shared" si="40"/>
        <v>0.76817383165598985</v>
      </c>
      <c r="F162" s="127">
        <f t="shared" si="45"/>
        <v>3317.7410153449505</v>
      </c>
      <c r="G162" s="127">
        <f t="shared" si="46"/>
        <v>71115.778663919016</v>
      </c>
      <c r="H162" s="127">
        <f t="shared" si="47"/>
        <v>1100.5212875464188</v>
      </c>
      <c r="I162" s="128">
        <f t="shared" si="48"/>
        <v>23589.673798557487</v>
      </c>
      <c r="J162" s="127">
        <f t="shared" si="49"/>
        <v>762.9015438085703</v>
      </c>
      <c r="K162" s="128">
        <f t="shared" si="50"/>
        <v>16352.794591536704</v>
      </c>
      <c r="L162" s="129">
        <f t="shared" si="41"/>
        <v>87468.573255455718</v>
      </c>
      <c r="M162" s="129">
        <f t="shared" si="51"/>
        <v>480214.5732554557</v>
      </c>
      <c r="N162" s="129">
        <f t="shared" si="52"/>
        <v>22403.292430858673</v>
      </c>
      <c r="O162" s="130">
        <f t="shared" si="42"/>
        <v>0.93925404397419521</v>
      </c>
      <c r="P162" s="131">
        <v>4306.4529900439666</v>
      </c>
      <c r="Q162" s="130">
        <f t="shared" si="43"/>
        <v>9.1318821169160999E-2</v>
      </c>
      <c r="R162" s="130">
        <f t="shared" si="44"/>
        <v>8.4038271067589113E-2</v>
      </c>
      <c r="S162" s="132">
        <v>21435</v>
      </c>
      <c r="T162" s="1">
        <v>359882</v>
      </c>
      <c r="U162" s="1">
        <v>16902.216795040393</v>
      </c>
      <c r="X162" s="12"/>
      <c r="Y162" s="12"/>
    </row>
    <row r="163" spans="1:25">
      <c r="A163" s="125">
        <v>3421</v>
      </c>
      <c r="B163" s="125" t="s">
        <v>180</v>
      </c>
      <c r="C163" s="1">
        <v>124966</v>
      </c>
      <c r="D163" s="125">
        <f t="shared" si="39"/>
        <v>18925.639860669391</v>
      </c>
      <c r="E163" s="126">
        <f t="shared" si="40"/>
        <v>0.79345407951949143</v>
      </c>
      <c r="F163" s="127">
        <f t="shared" si="45"/>
        <v>2955.9470219664086</v>
      </c>
      <c r="G163" s="127">
        <f t="shared" si="46"/>
        <v>19518.118186044198</v>
      </c>
      <c r="H163" s="127">
        <f t="shared" si="47"/>
        <v>889.47479140893608</v>
      </c>
      <c r="I163" s="128">
        <f t="shared" si="48"/>
        <v>5873.202047673205</v>
      </c>
      <c r="J163" s="127">
        <f t="shared" si="49"/>
        <v>551.85504767108773</v>
      </c>
      <c r="K163" s="128">
        <f t="shared" si="50"/>
        <v>3643.8988797721922</v>
      </c>
      <c r="L163" s="129">
        <f t="shared" si="41"/>
        <v>23162.017065816392</v>
      </c>
      <c r="M163" s="129">
        <f t="shared" si="51"/>
        <v>148128.01706581638</v>
      </c>
      <c r="N163" s="129">
        <f t="shared" si="52"/>
        <v>22433.441930306886</v>
      </c>
      <c r="O163" s="130">
        <f t="shared" si="42"/>
        <v>0.94051805636737029</v>
      </c>
      <c r="P163" s="131">
        <v>245.38195676512987</v>
      </c>
      <c r="Q163" s="130">
        <f t="shared" si="43"/>
        <v>9.1301272366846847E-2</v>
      </c>
      <c r="R163" s="130">
        <f t="shared" si="44"/>
        <v>8.7499980641201278E-2</v>
      </c>
      <c r="S163" s="132">
        <v>6603</v>
      </c>
      <c r="T163" s="1">
        <v>114511</v>
      </c>
      <c r="U163" s="1">
        <v>17402.88753799392</v>
      </c>
      <c r="X163" s="12"/>
      <c r="Y163" s="12"/>
    </row>
    <row r="164" spans="1:25">
      <c r="A164" s="125">
        <v>3422</v>
      </c>
      <c r="B164" s="125" t="s">
        <v>181</v>
      </c>
      <c r="C164" s="1">
        <v>77705</v>
      </c>
      <c r="D164" s="125">
        <f t="shared" si="39"/>
        <v>18523.241954707984</v>
      </c>
      <c r="E164" s="126">
        <f t="shared" si="40"/>
        <v>0.77658361900001882</v>
      </c>
      <c r="F164" s="127">
        <f t="shared" si="45"/>
        <v>3197.3857655432525</v>
      </c>
      <c r="G164" s="127">
        <f t="shared" si="46"/>
        <v>13413.033286453943</v>
      </c>
      <c r="H164" s="127">
        <f t="shared" si="47"/>
        <v>1030.3140584954283</v>
      </c>
      <c r="I164" s="128">
        <f t="shared" si="48"/>
        <v>4322.1674753883217</v>
      </c>
      <c r="J164" s="127">
        <f t="shared" si="49"/>
        <v>692.69431475757983</v>
      </c>
      <c r="K164" s="128">
        <f t="shared" si="50"/>
        <v>2905.8526504080473</v>
      </c>
      <c r="L164" s="129">
        <f t="shared" si="41"/>
        <v>16318.885936861991</v>
      </c>
      <c r="M164" s="129">
        <f t="shared" si="51"/>
        <v>94023.885936861989</v>
      </c>
      <c r="N164" s="129">
        <f t="shared" si="52"/>
        <v>22413.32203500882</v>
      </c>
      <c r="O164" s="130">
        <f t="shared" si="42"/>
        <v>0.93967453334139683</v>
      </c>
      <c r="P164" s="131">
        <v>2052.3806994744318</v>
      </c>
      <c r="Q164" s="130">
        <f t="shared" si="43"/>
        <v>6.4349993836207486E-2</v>
      </c>
      <c r="R164" s="130">
        <f t="shared" si="44"/>
        <v>0.10063176954981368</v>
      </c>
      <c r="S164" s="132">
        <v>4195</v>
      </c>
      <c r="T164" s="1">
        <v>73007</v>
      </c>
      <c r="U164" s="1">
        <v>16829.644997694788</v>
      </c>
      <c r="X164" s="12"/>
      <c r="Y164" s="12"/>
    </row>
    <row r="165" spans="1:25">
      <c r="A165" s="125">
        <v>3423</v>
      </c>
      <c r="B165" s="125" t="s">
        <v>182</v>
      </c>
      <c r="C165" s="1">
        <v>38535</v>
      </c>
      <c r="D165" s="125">
        <f t="shared" si="39"/>
        <v>16624.245038826575</v>
      </c>
      <c r="E165" s="126">
        <f t="shared" si="40"/>
        <v>0.69696851161163687</v>
      </c>
      <c r="F165" s="127">
        <f t="shared" si="45"/>
        <v>4336.7839150720984</v>
      </c>
      <c r="G165" s="127">
        <f t="shared" si="46"/>
        <v>10052.665115137124</v>
      </c>
      <c r="H165" s="127">
        <f t="shared" si="47"/>
        <v>1694.9629790539216</v>
      </c>
      <c r="I165" s="128">
        <f t="shared" si="48"/>
        <v>3928.9241854469901</v>
      </c>
      <c r="J165" s="127">
        <f t="shared" si="49"/>
        <v>1357.3432353160731</v>
      </c>
      <c r="K165" s="128">
        <f t="shared" si="50"/>
        <v>3146.3216194626571</v>
      </c>
      <c r="L165" s="129">
        <f t="shared" si="41"/>
        <v>13198.986734599781</v>
      </c>
      <c r="M165" s="129">
        <f t="shared" si="51"/>
        <v>51733.986734599777</v>
      </c>
      <c r="N165" s="129">
        <f t="shared" si="52"/>
        <v>22318.372189214744</v>
      </c>
      <c r="O165" s="130">
        <f t="shared" si="42"/>
        <v>0.9356937779719775</v>
      </c>
      <c r="P165" s="131">
        <v>1219.248095680985</v>
      </c>
      <c r="Q165" s="130">
        <f t="shared" si="43"/>
        <v>7.5405352607931242E-2</v>
      </c>
      <c r="R165" s="130">
        <f t="shared" si="44"/>
        <v>0.10324155673065596</v>
      </c>
      <c r="S165" s="132">
        <v>2318</v>
      </c>
      <c r="T165" s="1">
        <v>35833</v>
      </c>
      <c r="U165" s="1">
        <v>15068.544995794786</v>
      </c>
      <c r="X165" s="12"/>
      <c r="Y165" s="12"/>
    </row>
    <row r="166" spans="1:25">
      <c r="A166" s="125">
        <v>3424</v>
      </c>
      <c r="B166" s="125" t="s">
        <v>183</v>
      </c>
      <c r="C166" s="1">
        <v>29827</v>
      </c>
      <c r="D166" s="125">
        <f t="shared" si="39"/>
        <v>17321.138211382113</v>
      </c>
      <c r="E166" s="126">
        <f t="shared" si="40"/>
        <v>0.72618563371817124</v>
      </c>
      <c r="F166" s="127">
        <f t="shared" si="45"/>
        <v>3918.6480115387753</v>
      </c>
      <c r="G166" s="127">
        <f t="shared" si="46"/>
        <v>6747.9118758697714</v>
      </c>
      <c r="H166" s="127">
        <f t="shared" si="47"/>
        <v>1451.0503686594834</v>
      </c>
      <c r="I166" s="128">
        <f t="shared" si="48"/>
        <v>2498.7087348316304</v>
      </c>
      <c r="J166" s="127">
        <f t="shared" si="49"/>
        <v>1113.4306249216349</v>
      </c>
      <c r="K166" s="128">
        <f t="shared" si="50"/>
        <v>1917.3275361150554</v>
      </c>
      <c r="L166" s="129">
        <f t="shared" si="41"/>
        <v>8665.2394119848268</v>
      </c>
      <c r="M166" s="129">
        <f t="shared" si="51"/>
        <v>38492.239411984825</v>
      </c>
      <c r="N166" s="129">
        <f t="shared" si="52"/>
        <v>22353.216847842526</v>
      </c>
      <c r="O166" s="130">
        <f t="shared" si="42"/>
        <v>0.93715463407730448</v>
      </c>
      <c r="P166" s="131">
        <v>939.86049213229126</v>
      </c>
      <c r="Q166" s="130">
        <f t="shared" si="43"/>
        <v>-3.3525546466407405E-5</v>
      </c>
      <c r="R166" s="130">
        <f t="shared" si="44"/>
        <v>1.0999786308712E-2</v>
      </c>
      <c r="S166" s="132">
        <v>1722</v>
      </c>
      <c r="T166" s="1">
        <v>29828</v>
      </c>
      <c r="U166" s="1">
        <v>17132.682366456058</v>
      </c>
      <c r="X166" s="12"/>
      <c r="Y166" s="12"/>
    </row>
    <row r="167" spans="1:25">
      <c r="A167" s="125">
        <v>3425</v>
      </c>
      <c r="B167" s="125" t="s">
        <v>184</v>
      </c>
      <c r="C167" s="1">
        <v>19621</v>
      </c>
      <c r="D167" s="125">
        <f t="shared" si="39"/>
        <v>15659.217877094972</v>
      </c>
      <c r="E167" s="126">
        <f t="shared" si="40"/>
        <v>0.65650991977748085</v>
      </c>
      <c r="F167" s="127">
        <f t="shared" si="45"/>
        <v>4915.8002121110594</v>
      </c>
      <c r="G167" s="127">
        <f t="shared" si="46"/>
        <v>6159.4976657751577</v>
      </c>
      <c r="H167" s="127">
        <f t="shared" si="47"/>
        <v>2032.7224856599826</v>
      </c>
      <c r="I167" s="128">
        <f t="shared" si="48"/>
        <v>2547.0012745319582</v>
      </c>
      <c r="J167" s="127">
        <f t="shared" si="49"/>
        <v>1695.1027419221341</v>
      </c>
      <c r="K167" s="128">
        <f t="shared" si="50"/>
        <v>2123.9637356284338</v>
      </c>
      <c r="L167" s="129">
        <f t="shared" si="41"/>
        <v>8283.4614014035906</v>
      </c>
      <c r="M167" s="129">
        <f t="shared" si="51"/>
        <v>27904.461401403591</v>
      </c>
      <c r="N167" s="129">
        <f t="shared" si="52"/>
        <v>22270.120831128163</v>
      </c>
      <c r="O167" s="130">
        <f t="shared" si="42"/>
        <v>0.93367084838026959</v>
      </c>
      <c r="P167" s="131">
        <v>411.61068329951104</v>
      </c>
      <c r="Q167" s="130">
        <f t="shared" si="43"/>
        <v>5.3476510067114097E-2</v>
      </c>
      <c r="R167" s="130">
        <f t="shared" si="44"/>
        <v>5.095421993925988E-2</v>
      </c>
      <c r="S167" s="132">
        <v>1253</v>
      </c>
      <c r="T167" s="1">
        <v>18625</v>
      </c>
      <c r="U167" s="1">
        <v>14900</v>
      </c>
      <c r="X167" s="12"/>
      <c r="Y167" s="12"/>
    </row>
    <row r="168" spans="1:25">
      <c r="A168" s="125">
        <v>3426</v>
      </c>
      <c r="B168" s="125" t="s">
        <v>185</v>
      </c>
      <c r="C168" s="1">
        <v>22941</v>
      </c>
      <c r="D168" s="125">
        <f t="shared" si="39"/>
        <v>14791.102514506771</v>
      </c>
      <c r="E168" s="126">
        <f t="shared" si="40"/>
        <v>0.62011433785738879</v>
      </c>
      <c r="F168" s="127">
        <f t="shared" si="45"/>
        <v>5436.6694296639807</v>
      </c>
      <c r="G168" s="127">
        <f t="shared" si="46"/>
        <v>8432.2742854088337</v>
      </c>
      <c r="H168" s="127">
        <f t="shared" si="47"/>
        <v>2336.5628625658533</v>
      </c>
      <c r="I168" s="128">
        <f t="shared" si="48"/>
        <v>3624.0089998396384</v>
      </c>
      <c r="J168" s="127">
        <f t="shared" si="49"/>
        <v>1998.9431188280048</v>
      </c>
      <c r="K168" s="128">
        <f t="shared" si="50"/>
        <v>3100.3607773022354</v>
      </c>
      <c r="L168" s="129">
        <f t="shared" si="41"/>
        <v>11532.63506271107</v>
      </c>
      <c r="M168" s="129">
        <f t="shared" si="51"/>
        <v>34473.635062711066</v>
      </c>
      <c r="N168" s="129">
        <f t="shared" si="52"/>
        <v>22226.715062998752</v>
      </c>
      <c r="O168" s="130">
        <f t="shared" si="42"/>
        <v>0.93185106928426498</v>
      </c>
      <c r="P168" s="131">
        <v>765.05448507385699</v>
      </c>
      <c r="Q168" s="130">
        <f t="shared" si="43"/>
        <v>6.8862693938405634E-2</v>
      </c>
      <c r="R168" s="130">
        <f t="shared" si="44"/>
        <v>7.7132424645859482E-2</v>
      </c>
      <c r="S168" s="132">
        <v>1551</v>
      </c>
      <c r="T168" s="1">
        <v>21463</v>
      </c>
      <c r="U168" s="1">
        <v>13731.9257837492</v>
      </c>
      <c r="X168" s="12"/>
      <c r="Y168" s="12"/>
    </row>
    <row r="169" spans="1:25">
      <c r="A169" s="125">
        <v>3427</v>
      </c>
      <c r="B169" s="125" t="s">
        <v>186</v>
      </c>
      <c r="C169" s="1">
        <v>99989</v>
      </c>
      <c r="D169" s="125">
        <f t="shared" si="39"/>
        <v>17915.964880845728</v>
      </c>
      <c r="E169" s="126">
        <f t="shared" si="40"/>
        <v>0.75112363586592024</v>
      </c>
      <c r="F169" s="127">
        <f t="shared" si="45"/>
        <v>3561.7520098606064</v>
      </c>
      <c r="G169" s="127">
        <f t="shared" si="46"/>
        <v>19878.137967032046</v>
      </c>
      <c r="H169" s="127">
        <f t="shared" si="47"/>
        <v>1242.8610343472183</v>
      </c>
      <c r="I169" s="128">
        <f t="shared" si="48"/>
        <v>6936.4074326918253</v>
      </c>
      <c r="J169" s="127">
        <f t="shared" si="49"/>
        <v>905.2412906093698</v>
      </c>
      <c r="K169" s="128">
        <f t="shared" si="50"/>
        <v>5052.1516428908926</v>
      </c>
      <c r="L169" s="129">
        <f t="shared" si="41"/>
        <v>24930.28960992294</v>
      </c>
      <c r="M169" s="129">
        <f t="shared" si="51"/>
        <v>124919.28960992294</v>
      </c>
      <c r="N169" s="129">
        <f t="shared" si="52"/>
        <v>22382.958181315706</v>
      </c>
      <c r="O169" s="130">
        <f t="shared" si="42"/>
        <v>0.93840153418469185</v>
      </c>
      <c r="P169" s="131">
        <v>1602.9793882638151</v>
      </c>
      <c r="Q169" s="130">
        <f t="shared" si="43"/>
        <v>5.7346192077490851E-2</v>
      </c>
      <c r="R169" s="130">
        <f t="shared" si="44"/>
        <v>4.9010189129737952E-2</v>
      </c>
      <c r="S169" s="132">
        <v>5581</v>
      </c>
      <c r="T169" s="1">
        <v>94566</v>
      </c>
      <c r="U169" s="1">
        <v>17078.923604840165</v>
      </c>
      <c r="X169" s="12"/>
      <c r="Y169" s="12"/>
    </row>
    <row r="170" spans="1:25">
      <c r="A170" s="125">
        <v>3428</v>
      </c>
      <c r="B170" s="125" t="s">
        <v>187</v>
      </c>
      <c r="C170" s="1">
        <v>44469</v>
      </c>
      <c r="D170" s="125">
        <f t="shared" si="39"/>
        <v>18187.730061349692</v>
      </c>
      <c r="E170" s="126">
        <f t="shared" si="40"/>
        <v>0.76251734264306026</v>
      </c>
      <c r="F170" s="127">
        <f t="shared" si="45"/>
        <v>3398.6929015582282</v>
      </c>
      <c r="G170" s="127">
        <f t="shared" si="46"/>
        <v>8309.8041443098682</v>
      </c>
      <c r="H170" s="127">
        <f t="shared" si="47"/>
        <v>1147.7432211708308</v>
      </c>
      <c r="I170" s="128">
        <f t="shared" si="48"/>
        <v>2806.2321757626814</v>
      </c>
      <c r="J170" s="127">
        <f t="shared" si="49"/>
        <v>810.12347743298233</v>
      </c>
      <c r="K170" s="128">
        <f t="shared" si="50"/>
        <v>1980.7519023236418</v>
      </c>
      <c r="L170" s="129">
        <f t="shared" si="41"/>
        <v>10290.55604663351</v>
      </c>
      <c r="M170" s="129">
        <f t="shared" si="51"/>
        <v>54759.556046633508</v>
      </c>
      <c r="N170" s="129">
        <f t="shared" si="52"/>
        <v>22396.546440340902</v>
      </c>
      <c r="O170" s="130">
        <f t="shared" si="42"/>
        <v>0.93897121952354878</v>
      </c>
      <c r="P170" s="131">
        <v>343.38589039689941</v>
      </c>
      <c r="Q170" s="130">
        <f t="shared" si="43"/>
        <v>5.7501605193693371E-2</v>
      </c>
      <c r="R170" s="130">
        <f t="shared" si="44"/>
        <v>4.0200965435923317E-2</v>
      </c>
      <c r="S170" s="132">
        <v>2445</v>
      </c>
      <c r="T170" s="1">
        <v>42051</v>
      </c>
      <c r="U170" s="1">
        <v>17484.823284823284</v>
      </c>
      <c r="X170" s="12"/>
      <c r="Y170" s="12"/>
    </row>
    <row r="171" spans="1:25">
      <c r="A171" s="125">
        <v>3429</v>
      </c>
      <c r="B171" s="125" t="s">
        <v>188</v>
      </c>
      <c r="C171" s="1">
        <v>25109</v>
      </c>
      <c r="D171" s="125">
        <f t="shared" si="39"/>
        <v>16411.111111111113</v>
      </c>
      <c r="E171" s="126">
        <f t="shared" si="40"/>
        <v>0.68803290966238451</v>
      </c>
      <c r="F171" s="127">
        <f t="shared" si="45"/>
        <v>4464.6642717013756</v>
      </c>
      <c r="G171" s="127">
        <f t="shared" si="46"/>
        <v>6830.9363357031043</v>
      </c>
      <c r="H171" s="127">
        <f t="shared" si="47"/>
        <v>1769.5598537543333</v>
      </c>
      <c r="I171" s="128">
        <f t="shared" si="48"/>
        <v>2707.4265762441296</v>
      </c>
      <c r="J171" s="127">
        <f t="shared" si="49"/>
        <v>1431.9401100164848</v>
      </c>
      <c r="K171" s="128">
        <f t="shared" si="50"/>
        <v>2190.868368325222</v>
      </c>
      <c r="L171" s="129">
        <f t="shared" si="41"/>
        <v>9021.8047040283273</v>
      </c>
      <c r="M171" s="129">
        <f t="shared" si="51"/>
        <v>34130.804704028327</v>
      </c>
      <c r="N171" s="129">
        <f t="shared" si="52"/>
        <v>22307.715492828971</v>
      </c>
      <c r="O171" s="130">
        <f t="shared" si="42"/>
        <v>0.93524699787451493</v>
      </c>
      <c r="P171" s="131">
        <v>706.90374736492413</v>
      </c>
      <c r="Q171" s="130">
        <f t="shared" si="43"/>
        <v>0.10161014346509893</v>
      </c>
      <c r="R171" s="130">
        <f t="shared" si="44"/>
        <v>9.2970063908509995E-2</v>
      </c>
      <c r="S171" s="132">
        <v>1530</v>
      </c>
      <c r="T171" s="1">
        <v>22793</v>
      </c>
      <c r="U171" s="1">
        <v>15015.151515151516</v>
      </c>
      <c r="X171" s="12"/>
      <c r="Y171" s="12"/>
    </row>
    <row r="172" spans="1:25">
      <c r="A172" s="125">
        <v>3430</v>
      </c>
      <c r="B172" s="125" t="s">
        <v>189</v>
      </c>
      <c r="C172" s="1">
        <v>34429</v>
      </c>
      <c r="D172" s="125">
        <f t="shared" si="39"/>
        <v>18560.107816711588</v>
      </c>
      <c r="E172" s="126">
        <f t="shared" si="40"/>
        <v>0.77812921369679589</v>
      </c>
      <c r="F172" s="127">
        <f t="shared" si="45"/>
        <v>3175.26624834109</v>
      </c>
      <c r="G172" s="127">
        <f t="shared" si="46"/>
        <v>5890.118890672722</v>
      </c>
      <c r="H172" s="127">
        <f t="shared" si="47"/>
        <v>1017.411006794167</v>
      </c>
      <c r="I172" s="128">
        <f t="shared" si="48"/>
        <v>1887.2974176031796</v>
      </c>
      <c r="J172" s="127">
        <f t="shared" si="49"/>
        <v>679.79126305631848</v>
      </c>
      <c r="K172" s="128">
        <f t="shared" si="50"/>
        <v>1261.0127929694709</v>
      </c>
      <c r="L172" s="129">
        <f t="shared" si="41"/>
        <v>7151.1316836421929</v>
      </c>
      <c r="M172" s="129">
        <f t="shared" si="51"/>
        <v>41580.13168364219</v>
      </c>
      <c r="N172" s="129">
        <f t="shared" si="52"/>
        <v>22415.165328108997</v>
      </c>
      <c r="O172" s="130">
        <f t="shared" si="42"/>
        <v>0.93975181307623556</v>
      </c>
      <c r="P172" s="131">
        <v>322.0484976221851</v>
      </c>
      <c r="Q172" s="130">
        <f t="shared" si="43"/>
        <v>-1.2958344084171899E-2</v>
      </c>
      <c r="R172" s="130">
        <f t="shared" si="44"/>
        <v>-4.976875168410542E-3</v>
      </c>
      <c r="S172" s="132">
        <v>1855</v>
      </c>
      <c r="T172" s="1">
        <v>34881</v>
      </c>
      <c r="U172" s="1">
        <v>18652.941176470587</v>
      </c>
      <c r="X172" s="12"/>
      <c r="Y172" s="12"/>
    </row>
    <row r="173" spans="1:25">
      <c r="A173" s="125">
        <v>3431</v>
      </c>
      <c r="B173" s="125" t="s">
        <v>190</v>
      </c>
      <c r="C173" s="1">
        <v>41137</v>
      </c>
      <c r="D173" s="125">
        <f t="shared" si="39"/>
        <v>16467.974379503601</v>
      </c>
      <c r="E173" s="126">
        <f t="shared" si="40"/>
        <v>0.69041689205943912</v>
      </c>
      <c r="F173" s="127">
        <f t="shared" si="45"/>
        <v>4430.5463106658826</v>
      </c>
      <c r="G173" s="127">
        <f t="shared" si="46"/>
        <v>11067.504684043373</v>
      </c>
      <c r="H173" s="127">
        <f t="shared" si="47"/>
        <v>1749.6577098169626</v>
      </c>
      <c r="I173" s="128">
        <f t="shared" si="48"/>
        <v>4370.644959122772</v>
      </c>
      <c r="J173" s="127">
        <f t="shared" si="49"/>
        <v>1412.0379660791141</v>
      </c>
      <c r="K173" s="128">
        <f t="shared" si="50"/>
        <v>3527.2708392656268</v>
      </c>
      <c r="L173" s="129">
        <f t="shared" si="41"/>
        <v>14594.775523308999</v>
      </c>
      <c r="M173" s="129">
        <f t="shared" si="51"/>
        <v>55731.775523308999</v>
      </c>
      <c r="N173" s="129">
        <f t="shared" si="52"/>
        <v>22310.558656248599</v>
      </c>
      <c r="O173" s="130">
        <f t="shared" si="42"/>
        <v>0.93536619699436774</v>
      </c>
      <c r="P173" s="131">
        <v>286.30441890038674</v>
      </c>
      <c r="Q173" s="130">
        <f t="shared" si="43"/>
        <v>4.173314087467396E-2</v>
      </c>
      <c r="R173" s="130">
        <f t="shared" si="44"/>
        <v>4.7571517164603963E-2</v>
      </c>
      <c r="S173" s="132">
        <v>2498</v>
      </c>
      <c r="T173" s="1">
        <v>39489</v>
      </c>
      <c r="U173" s="1">
        <v>15720.143312101911</v>
      </c>
      <c r="X173" s="12"/>
      <c r="Y173" s="12"/>
    </row>
    <row r="174" spans="1:25">
      <c r="A174" s="125">
        <v>3432</v>
      </c>
      <c r="B174" s="125" t="s">
        <v>191</v>
      </c>
      <c r="C174" s="1">
        <v>37982</v>
      </c>
      <c r="D174" s="125">
        <f t="shared" si="39"/>
        <v>19124.874118831824</v>
      </c>
      <c r="E174" s="126">
        <f t="shared" si="40"/>
        <v>0.8018069402989858</v>
      </c>
      <c r="F174" s="127">
        <f t="shared" si="45"/>
        <v>2836.406467068949</v>
      </c>
      <c r="G174" s="127">
        <f t="shared" si="46"/>
        <v>5633.1032435989327</v>
      </c>
      <c r="H174" s="127">
        <f t="shared" si="47"/>
        <v>819.7428010520847</v>
      </c>
      <c r="I174" s="128">
        <f t="shared" si="48"/>
        <v>1628.0092028894401</v>
      </c>
      <c r="J174" s="127">
        <f t="shared" si="49"/>
        <v>482.12305731423629</v>
      </c>
      <c r="K174" s="128">
        <f t="shared" si="50"/>
        <v>957.49639182607325</v>
      </c>
      <c r="L174" s="129">
        <f t="shared" si="41"/>
        <v>6590.5996354250055</v>
      </c>
      <c r="M174" s="129">
        <f t="shared" si="51"/>
        <v>44572.599635425009</v>
      </c>
      <c r="N174" s="129">
        <f t="shared" si="52"/>
        <v>22443.40364321501</v>
      </c>
      <c r="O174" s="130">
        <f t="shared" si="42"/>
        <v>0.94093569940634503</v>
      </c>
      <c r="P174" s="131">
        <v>-2106.0302338125875</v>
      </c>
      <c r="Q174" s="130">
        <f t="shared" si="43"/>
        <v>0.1644490771966399</v>
      </c>
      <c r="R174" s="130">
        <f t="shared" si="44"/>
        <v>0.16093110415374973</v>
      </c>
      <c r="S174" s="132">
        <v>1986</v>
      </c>
      <c r="T174" s="1">
        <v>32618</v>
      </c>
      <c r="U174" s="1">
        <v>16473.737373737375</v>
      </c>
      <c r="X174" s="12"/>
      <c r="Y174" s="12"/>
    </row>
    <row r="175" spans="1:25">
      <c r="A175" s="125">
        <v>3433</v>
      </c>
      <c r="B175" s="125" t="s">
        <v>192</v>
      </c>
      <c r="C175" s="1">
        <v>44795</v>
      </c>
      <c r="D175" s="125">
        <f t="shared" si="39"/>
        <v>20825.197582519759</v>
      </c>
      <c r="E175" s="126">
        <f t="shared" si="40"/>
        <v>0.87309269859821326</v>
      </c>
      <c r="F175" s="127">
        <f t="shared" si="45"/>
        <v>1816.212388856188</v>
      </c>
      <c r="G175" s="127">
        <f t="shared" si="46"/>
        <v>3906.6728484296605</v>
      </c>
      <c r="H175" s="127">
        <f t="shared" si="47"/>
        <v>224.62958876130742</v>
      </c>
      <c r="I175" s="128">
        <f t="shared" si="48"/>
        <v>483.17824542557224</v>
      </c>
      <c r="J175" s="127">
        <f t="shared" si="49"/>
        <v>-112.99015497654099</v>
      </c>
      <c r="K175" s="128">
        <f t="shared" si="50"/>
        <v>-243.04182335453967</v>
      </c>
      <c r="L175" s="129">
        <f t="shared" si="41"/>
        <v>3663.6310250751208</v>
      </c>
      <c r="M175" s="129">
        <f t="shared" si="51"/>
        <v>48458.631025075119</v>
      </c>
      <c r="N175" s="129">
        <f t="shared" si="52"/>
        <v>22528.419816399408</v>
      </c>
      <c r="O175" s="130">
        <f t="shared" si="42"/>
        <v>0.94449998732130647</v>
      </c>
      <c r="P175" s="131">
        <v>788.02556247186931</v>
      </c>
      <c r="Q175" s="130">
        <f t="shared" si="43"/>
        <v>1.9760056457304165E-2</v>
      </c>
      <c r="R175" s="130">
        <f t="shared" si="44"/>
        <v>3.4930824382285015E-2</v>
      </c>
      <c r="S175" s="132">
        <v>2151</v>
      </c>
      <c r="T175" s="1">
        <v>43927</v>
      </c>
      <c r="U175" s="1">
        <v>20122.308749427393</v>
      </c>
      <c r="X175" s="12"/>
      <c r="Y175" s="12"/>
    </row>
    <row r="176" spans="1:25">
      <c r="A176" s="125">
        <v>3434</v>
      </c>
      <c r="B176" s="125" t="s">
        <v>193</v>
      </c>
      <c r="C176" s="1">
        <v>37182</v>
      </c>
      <c r="D176" s="125">
        <f t="shared" si="39"/>
        <v>16816.824966078697</v>
      </c>
      <c r="E176" s="126">
        <f t="shared" si="40"/>
        <v>0.7050423907531983</v>
      </c>
      <c r="F176" s="127">
        <f t="shared" si="45"/>
        <v>4221.2359587208248</v>
      </c>
      <c r="G176" s="127">
        <f t="shared" si="46"/>
        <v>9333.1527047317431</v>
      </c>
      <c r="H176" s="127">
        <f t="shared" si="47"/>
        <v>1627.5600045156789</v>
      </c>
      <c r="I176" s="128">
        <f t="shared" si="48"/>
        <v>3598.5351699841663</v>
      </c>
      <c r="J176" s="127">
        <f t="shared" si="49"/>
        <v>1289.9402607778304</v>
      </c>
      <c r="K176" s="128">
        <f t="shared" si="50"/>
        <v>2852.0579165797831</v>
      </c>
      <c r="L176" s="129">
        <f t="shared" si="41"/>
        <v>12185.210621311526</v>
      </c>
      <c r="M176" s="129">
        <f t="shared" si="51"/>
        <v>49367.210621311526</v>
      </c>
      <c r="N176" s="129">
        <f t="shared" si="52"/>
        <v>22328.001185577352</v>
      </c>
      <c r="O176" s="130">
        <f t="shared" si="42"/>
        <v>0.93609747192905568</v>
      </c>
      <c r="P176" s="131">
        <v>955.52767021167165</v>
      </c>
      <c r="Q176" s="130">
        <f t="shared" si="43"/>
        <v>2.5766938865592583E-2</v>
      </c>
      <c r="R176" s="130">
        <f t="shared" si="44"/>
        <v>2.2519372799532211E-2</v>
      </c>
      <c r="S176" s="132">
        <v>2211</v>
      </c>
      <c r="T176" s="1">
        <v>36248</v>
      </c>
      <c r="U176" s="1">
        <v>16446.4609800363</v>
      </c>
      <c r="X176" s="12"/>
      <c r="Y176" s="12"/>
    </row>
    <row r="177" spans="1:25">
      <c r="A177" s="125">
        <v>3435</v>
      </c>
      <c r="B177" s="125" t="s">
        <v>194</v>
      </c>
      <c r="C177" s="1">
        <v>56707</v>
      </c>
      <c r="D177" s="125">
        <f t="shared" si="39"/>
        <v>15791.423001949317</v>
      </c>
      <c r="E177" s="126">
        <f t="shared" si="40"/>
        <v>0.66205259608440248</v>
      </c>
      <c r="F177" s="127">
        <f t="shared" si="45"/>
        <v>4836.4771371984525</v>
      </c>
      <c r="G177" s="127">
        <f t="shared" si="46"/>
        <v>17367.789399679641</v>
      </c>
      <c r="H177" s="127">
        <f t="shared" si="47"/>
        <v>1986.4506919609619</v>
      </c>
      <c r="I177" s="128">
        <f t="shared" si="48"/>
        <v>7133.3444348318135</v>
      </c>
      <c r="J177" s="127">
        <f t="shared" si="49"/>
        <v>1648.8309482231134</v>
      </c>
      <c r="K177" s="128">
        <f t="shared" si="50"/>
        <v>5920.9519350692008</v>
      </c>
      <c r="L177" s="129">
        <f t="shared" si="41"/>
        <v>23288.74133474884</v>
      </c>
      <c r="M177" s="129">
        <f t="shared" si="51"/>
        <v>79995.741334748833</v>
      </c>
      <c r="N177" s="129">
        <f t="shared" si="52"/>
        <v>22276.731087370881</v>
      </c>
      <c r="O177" s="130">
        <f t="shared" si="42"/>
        <v>0.93394798219561581</v>
      </c>
      <c r="P177" s="131">
        <v>1681.6261482271002</v>
      </c>
      <c r="Q177" s="130">
        <f t="shared" si="43"/>
        <v>-2.9022978665114208E-2</v>
      </c>
      <c r="R177" s="130">
        <f t="shared" si="44"/>
        <v>-3.6323557772895483E-2</v>
      </c>
      <c r="S177" s="132">
        <v>3591</v>
      </c>
      <c r="T177" s="1">
        <v>58402</v>
      </c>
      <c r="U177" s="1">
        <v>16386.644219977556</v>
      </c>
      <c r="X177" s="12"/>
      <c r="Y177" s="12"/>
    </row>
    <row r="178" spans="1:25">
      <c r="A178" s="125">
        <v>3436</v>
      </c>
      <c r="B178" s="125" t="s">
        <v>195</v>
      </c>
      <c r="C178" s="1">
        <v>118795</v>
      </c>
      <c r="D178" s="125">
        <f t="shared" si="39"/>
        <v>21107.853589196871</v>
      </c>
      <c r="E178" s="126">
        <f t="shared" si="40"/>
        <v>0.88494300132244108</v>
      </c>
      <c r="F178" s="127">
        <f t="shared" si="45"/>
        <v>1646.6187848499205</v>
      </c>
      <c r="G178" s="127">
        <f t="shared" si="46"/>
        <v>9267.1705211353528</v>
      </c>
      <c r="H178" s="127">
        <f t="shared" si="47"/>
        <v>125.699986424318</v>
      </c>
      <c r="I178" s="128">
        <f t="shared" si="48"/>
        <v>707.43952359606169</v>
      </c>
      <c r="J178" s="127">
        <f t="shared" si="49"/>
        <v>-211.9197573135304</v>
      </c>
      <c r="K178" s="128">
        <f t="shared" si="50"/>
        <v>-1192.6843941605491</v>
      </c>
      <c r="L178" s="129">
        <f t="shared" si="41"/>
        <v>8074.4861269748035</v>
      </c>
      <c r="M178" s="129">
        <f t="shared" si="51"/>
        <v>126869.48612697481</v>
      </c>
      <c r="N178" s="129">
        <f t="shared" si="52"/>
        <v>22542.552616733265</v>
      </c>
      <c r="O178" s="130">
        <f t="shared" si="42"/>
        <v>0.94509250245751797</v>
      </c>
      <c r="P178" s="131">
        <v>51.897705993351337</v>
      </c>
      <c r="Q178" s="130">
        <f t="shared" si="43"/>
        <v>5.6425077812361051E-2</v>
      </c>
      <c r="R178" s="130">
        <f t="shared" si="44"/>
        <v>7.0878654747604575E-2</v>
      </c>
      <c r="S178" s="132">
        <v>5628</v>
      </c>
      <c r="T178" s="1">
        <v>112450</v>
      </c>
      <c r="U178" s="1">
        <v>19710.780017528486</v>
      </c>
      <c r="X178" s="12"/>
      <c r="Y178" s="12"/>
    </row>
    <row r="179" spans="1:25">
      <c r="A179" s="125">
        <v>3437</v>
      </c>
      <c r="B179" s="125" t="s">
        <v>196</v>
      </c>
      <c r="C179" s="1">
        <v>83913</v>
      </c>
      <c r="D179" s="125">
        <f t="shared" si="39"/>
        <v>15171.397577291629</v>
      </c>
      <c r="E179" s="126">
        <f t="shared" si="40"/>
        <v>0.63605814061434851</v>
      </c>
      <c r="F179" s="127">
        <f t="shared" si="45"/>
        <v>5208.4923919930652</v>
      </c>
      <c r="G179" s="127">
        <f t="shared" si="46"/>
        <v>28808.171420113646</v>
      </c>
      <c r="H179" s="127">
        <f t="shared" si="47"/>
        <v>2203.4595905911524</v>
      </c>
      <c r="I179" s="128">
        <f t="shared" si="48"/>
        <v>12187.334995559664</v>
      </c>
      <c r="J179" s="127">
        <f t="shared" si="49"/>
        <v>1865.8398468533039</v>
      </c>
      <c r="K179" s="128">
        <f t="shared" si="50"/>
        <v>10319.960192945624</v>
      </c>
      <c r="L179" s="129">
        <f t="shared" si="41"/>
        <v>39128.131613059268</v>
      </c>
      <c r="M179" s="129">
        <f t="shared" si="51"/>
        <v>123041.13161305926</v>
      </c>
      <c r="N179" s="129">
        <f t="shared" si="52"/>
        <v>22245.729816137995</v>
      </c>
      <c r="O179" s="130">
        <f t="shared" si="42"/>
        <v>0.93264825942211305</v>
      </c>
      <c r="P179" s="131">
        <v>2119.2109651473293</v>
      </c>
      <c r="Q179" s="130">
        <f t="shared" si="43"/>
        <v>2.5279800596256292E-2</v>
      </c>
      <c r="R179" s="130">
        <f t="shared" si="44"/>
        <v>3.6587352184824617E-2</v>
      </c>
      <c r="S179" s="132">
        <v>5531</v>
      </c>
      <c r="T179" s="1">
        <v>81844</v>
      </c>
      <c r="U179" s="1">
        <v>14635.908440629471</v>
      </c>
      <c r="X179" s="12"/>
      <c r="Y179" s="12"/>
    </row>
    <row r="180" spans="1:25">
      <c r="A180" s="125">
        <v>3438</v>
      </c>
      <c r="B180" s="125" t="s">
        <v>197</v>
      </c>
      <c r="C180" s="1">
        <v>60445</v>
      </c>
      <c r="D180" s="125">
        <f t="shared" si="39"/>
        <v>19727.48041775457</v>
      </c>
      <c r="E180" s="126">
        <f t="shared" si="40"/>
        <v>0.82707110202585299</v>
      </c>
      <c r="F180" s="127">
        <f t="shared" si="45"/>
        <v>2474.8426877153011</v>
      </c>
      <c r="G180" s="127">
        <f t="shared" si="46"/>
        <v>7582.9179951596825</v>
      </c>
      <c r="H180" s="127">
        <f t="shared" si="47"/>
        <v>608.83059642912337</v>
      </c>
      <c r="I180" s="128">
        <f t="shared" si="48"/>
        <v>1865.4569474588338</v>
      </c>
      <c r="J180" s="127">
        <f t="shared" si="49"/>
        <v>271.21085269127497</v>
      </c>
      <c r="K180" s="128">
        <f t="shared" si="50"/>
        <v>830.99005264606649</v>
      </c>
      <c r="L180" s="129">
        <f t="shared" si="41"/>
        <v>8413.9080478057494</v>
      </c>
      <c r="M180" s="129">
        <f t="shared" si="51"/>
        <v>68858.908047805744</v>
      </c>
      <c r="N180" s="129">
        <f t="shared" si="52"/>
        <v>22473.533958161144</v>
      </c>
      <c r="O180" s="130">
        <f t="shared" si="42"/>
        <v>0.94219890749268831</v>
      </c>
      <c r="P180" s="131">
        <v>312.84096857917029</v>
      </c>
      <c r="Q180" s="130">
        <f t="shared" si="43"/>
        <v>7.6740830468318574E-2</v>
      </c>
      <c r="R180" s="130">
        <f t="shared" si="44"/>
        <v>7.6740830468318588E-2</v>
      </c>
      <c r="S180" s="132">
        <v>3064</v>
      </c>
      <c r="T180" s="1">
        <v>56137</v>
      </c>
      <c r="U180" s="1">
        <v>18321.475195822455</v>
      </c>
      <c r="X180" s="12"/>
      <c r="Y180" s="12"/>
    </row>
    <row r="181" spans="1:25">
      <c r="A181" s="125">
        <v>3439</v>
      </c>
      <c r="B181" s="125" t="s">
        <v>198</v>
      </c>
      <c r="C181" s="1">
        <v>83467</v>
      </c>
      <c r="D181" s="125">
        <f t="shared" si="39"/>
        <v>19034.66362599772</v>
      </c>
      <c r="E181" s="126">
        <f t="shared" si="40"/>
        <v>0.79802488145808848</v>
      </c>
      <c r="F181" s="127">
        <f t="shared" si="45"/>
        <v>2890.532762769411</v>
      </c>
      <c r="G181" s="127">
        <f t="shared" si="46"/>
        <v>12674.986164743867</v>
      </c>
      <c r="H181" s="127">
        <f t="shared" si="47"/>
        <v>851.31647354402082</v>
      </c>
      <c r="I181" s="128">
        <f t="shared" si="48"/>
        <v>3733.0227364905313</v>
      </c>
      <c r="J181" s="127">
        <f t="shared" si="49"/>
        <v>513.69672980617247</v>
      </c>
      <c r="K181" s="128">
        <f t="shared" si="50"/>
        <v>2252.5601602000665</v>
      </c>
      <c r="L181" s="129">
        <f t="shared" si="41"/>
        <v>14927.546324943933</v>
      </c>
      <c r="M181" s="129">
        <f t="shared" si="51"/>
        <v>98394.546324943934</v>
      </c>
      <c r="N181" s="129">
        <f t="shared" si="52"/>
        <v>22438.893118573305</v>
      </c>
      <c r="O181" s="130">
        <f t="shared" si="42"/>
        <v>0.94074659646430026</v>
      </c>
      <c r="P181" s="131">
        <v>660.32070731712338</v>
      </c>
      <c r="Q181" s="130">
        <f t="shared" si="43"/>
        <v>7.6354679802955669E-2</v>
      </c>
      <c r="R181" s="130">
        <f t="shared" si="44"/>
        <v>8.2000325785958769E-2</v>
      </c>
      <c r="S181" s="132">
        <v>4385</v>
      </c>
      <c r="T181" s="1">
        <v>77546</v>
      </c>
      <c r="U181" s="1">
        <v>17592.105263157893</v>
      </c>
      <c r="X181" s="12"/>
      <c r="Y181" s="12"/>
    </row>
    <row r="182" spans="1:25">
      <c r="A182" s="125">
        <v>3440</v>
      </c>
      <c r="B182" s="125" t="s">
        <v>199</v>
      </c>
      <c r="C182" s="1">
        <v>107554</v>
      </c>
      <c r="D182" s="125">
        <f t="shared" si="39"/>
        <v>21163.715072805982</v>
      </c>
      <c r="E182" s="126">
        <f t="shared" si="40"/>
        <v>0.88728498407092249</v>
      </c>
      <c r="F182" s="127">
        <f t="shared" si="45"/>
        <v>1613.1018946844538</v>
      </c>
      <c r="G182" s="127">
        <f t="shared" si="46"/>
        <v>8197.7838287863942</v>
      </c>
      <c r="H182" s="127">
        <f t="shared" si="47"/>
        <v>106.14846716112915</v>
      </c>
      <c r="I182" s="128">
        <f t="shared" si="48"/>
        <v>539.44651011285839</v>
      </c>
      <c r="J182" s="127">
        <f t="shared" si="49"/>
        <v>-231.47127657671928</v>
      </c>
      <c r="K182" s="128">
        <f t="shared" si="50"/>
        <v>-1176.3370275628874</v>
      </c>
      <c r="L182" s="129">
        <f t="shared" si="41"/>
        <v>7021.4468012235066</v>
      </c>
      <c r="M182" s="129">
        <f t="shared" si="51"/>
        <v>114575.4468012235</v>
      </c>
      <c r="N182" s="129">
        <f t="shared" si="52"/>
        <v>22545.345690913717</v>
      </c>
      <c r="O182" s="130">
        <f t="shared" si="42"/>
        <v>0.94520960159494183</v>
      </c>
      <c r="P182" s="131">
        <v>1343.4285255611421</v>
      </c>
      <c r="Q182" s="130">
        <f t="shared" si="43"/>
        <v>9.218489784312929E-2</v>
      </c>
      <c r="R182" s="130">
        <f t="shared" si="44"/>
        <v>9.4548934418547476E-2</v>
      </c>
      <c r="S182" s="132">
        <v>5082</v>
      </c>
      <c r="T182" s="1">
        <v>98476</v>
      </c>
      <c r="U182" s="1">
        <v>19335.558609856664</v>
      </c>
      <c r="X182" s="12"/>
      <c r="Y182" s="12"/>
    </row>
    <row r="183" spans="1:25">
      <c r="A183" s="125">
        <v>3441</v>
      </c>
      <c r="B183" s="125" t="s">
        <v>200</v>
      </c>
      <c r="C183" s="1">
        <v>115293</v>
      </c>
      <c r="D183" s="125">
        <f t="shared" si="39"/>
        <v>18965.783846027305</v>
      </c>
      <c r="E183" s="126">
        <f t="shared" si="40"/>
        <v>0.79513710895389389</v>
      </c>
      <c r="F183" s="127">
        <f t="shared" si="45"/>
        <v>2931.8606307516602</v>
      </c>
      <c r="G183" s="127">
        <f t="shared" si="46"/>
        <v>17822.780774339342</v>
      </c>
      <c r="H183" s="127">
        <f t="shared" si="47"/>
        <v>875.42439653366614</v>
      </c>
      <c r="I183" s="128">
        <f t="shared" si="48"/>
        <v>5321.7049065281562</v>
      </c>
      <c r="J183" s="127">
        <f t="shared" si="49"/>
        <v>537.80465279581767</v>
      </c>
      <c r="K183" s="128">
        <f t="shared" si="50"/>
        <v>3269.3144843457758</v>
      </c>
      <c r="L183" s="129">
        <f t="shared" si="41"/>
        <v>21092.09525868512</v>
      </c>
      <c r="M183" s="129">
        <f t="shared" si="51"/>
        <v>136385.09525868512</v>
      </c>
      <c r="N183" s="129">
        <f t="shared" si="52"/>
        <v>22435.449129574787</v>
      </c>
      <c r="O183" s="130">
        <f t="shared" si="42"/>
        <v>0.94060220783909065</v>
      </c>
      <c r="P183" s="131">
        <v>1365.8968825041884</v>
      </c>
      <c r="Q183" s="130">
        <f t="shared" si="43"/>
        <v>7.4642307871557068E-2</v>
      </c>
      <c r="R183" s="130">
        <f t="shared" si="44"/>
        <v>6.4742658383021512E-2</v>
      </c>
      <c r="S183" s="132">
        <v>6079</v>
      </c>
      <c r="T183" s="1">
        <v>107285</v>
      </c>
      <c r="U183" s="1">
        <v>17812.551884442968</v>
      </c>
      <c r="X183" s="12"/>
      <c r="Y183" s="12"/>
    </row>
    <row r="184" spans="1:25">
      <c r="A184" s="125">
        <v>3442</v>
      </c>
      <c r="B184" s="125" t="s">
        <v>201</v>
      </c>
      <c r="C184" s="1">
        <v>277097</v>
      </c>
      <c r="D184" s="125">
        <f t="shared" si="39"/>
        <v>18688.676063937412</v>
      </c>
      <c r="E184" s="126">
        <f t="shared" si="40"/>
        <v>0.78351941455705842</v>
      </c>
      <c r="F184" s="127">
        <f t="shared" si="45"/>
        <v>3098.1253000055963</v>
      </c>
      <c r="G184" s="127">
        <f t="shared" si="46"/>
        <v>45935.903823182976</v>
      </c>
      <c r="H184" s="127">
        <f t="shared" si="47"/>
        <v>972.41212026512892</v>
      </c>
      <c r="I184" s="128">
        <f t="shared" si="48"/>
        <v>14417.954507171067</v>
      </c>
      <c r="J184" s="127">
        <f t="shared" si="49"/>
        <v>634.79237652728057</v>
      </c>
      <c r="K184" s="128">
        <f t="shared" si="50"/>
        <v>9412.0665667699886</v>
      </c>
      <c r="L184" s="129">
        <f t="shared" si="41"/>
        <v>55347.970389952963</v>
      </c>
      <c r="M184" s="129">
        <f t="shared" si="51"/>
        <v>332444.97038995294</v>
      </c>
      <c r="N184" s="129">
        <f t="shared" si="52"/>
        <v>22421.593740470285</v>
      </c>
      <c r="O184" s="130">
        <f t="shared" si="42"/>
        <v>0.94002132311924858</v>
      </c>
      <c r="P184" s="131">
        <v>-779.04580903283204</v>
      </c>
      <c r="Q184" s="130">
        <f t="shared" si="43"/>
        <v>8.979179284686116E-2</v>
      </c>
      <c r="R184" s="130">
        <f t="shared" si="44"/>
        <v>9.3025814488815847E-2</v>
      </c>
      <c r="S184" s="132">
        <v>14827</v>
      </c>
      <c r="T184" s="1">
        <v>254266</v>
      </c>
      <c r="U184" s="1">
        <v>17098.110416246385</v>
      </c>
      <c r="X184" s="12"/>
      <c r="Y184" s="12"/>
    </row>
    <row r="185" spans="1:25">
      <c r="A185" s="125">
        <v>3443</v>
      </c>
      <c r="B185" s="125" t="s">
        <v>202</v>
      </c>
      <c r="C185" s="1">
        <v>231082</v>
      </c>
      <c r="D185" s="125">
        <f t="shared" si="39"/>
        <v>17026.377836722662</v>
      </c>
      <c r="E185" s="126">
        <f t="shared" si="40"/>
        <v>0.71382785752270039</v>
      </c>
      <c r="F185" s="127">
        <f t="shared" si="45"/>
        <v>4095.5042363344455</v>
      </c>
      <c r="G185" s="127">
        <f t="shared" si="46"/>
        <v>55584.183495531099</v>
      </c>
      <c r="H185" s="127">
        <f t="shared" si="47"/>
        <v>1554.216499790291</v>
      </c>
      <c r="I185" s="128">
        <f t="shared" si="48"/>
        <v>21093.82633515383</v>
      </c>
      <c r="J185" s="127">
        <f t="shared" si="49"/>
        <v>1216.5967560524425</v>
      </c>
      <c r="K185" s="128">
        <f t="shared" si="50"/>
        <v>16511.651173143749</v>
      </c>
      <c r="L185" s="129">
        <f t="shared" si="41"/>
        <v>72095.834668674855</v>
      </c>
      <c r="M185" s="129">
        <f t="shared" si="51"/>
        <v>303177.83466867486</v>
      </c>
      <c r="N185" s="129">
        <f t="shared" si="52"/>
        <v>22338.478829109554</v>
      </c>
      <c r="O185" s="130">
        <f t="shared" si="42"/>
        <v>0.93653674526753095</v>
      </c>
      <c r="P185" s="131">
        <v>5236.526770743003</v>
      </c>
      <c r="Q185" s="130">
        <f t="shared" si="43"/>
        <v>3.7689333554867997E-2</v>
      </c>
      <c r="R185" s="130">
        <f t="shared" si="44"/>
        <v>2.9049568251913217E-2</v>
      </c>
      <c r="S185" s="132">
        <v>13572</v>
      </c>
      <c r="T185" s="1">
        <v>222689</v>
      </c>
      <c r="U185" s="1">
        <v>16545.731480793522</v>
      </c>
      <c r="X185" s="12"/>
      <c r="Y185" s="12"/>
    </row>
    <row r="186" spans="1:25">
      <c r="A186" s="125">
        <v>3446</v>
      </c>
      <c r="B186" s="125" t="s">
        <v>203</v>
      </c>
      <c r="C186" s="1">
        <v>264802</v>
      </c>
      <c r="D186" s="125">
        <f t="shared" si="39"/>
        <v>19423.604489107311</v>
      </c>
      <c r="E186" s="126">
        <f t="shared" si="40"/>
        <v>0.81433115785339671</v>
      </c>
      <c r="F186" s="127">
        <f t="shared" si="45"/>
        <v>2657.1682449036566</v>
      </c>
      <c r="G186" s="127">
        <f t="shared" si="46"/>
        <v>36225.174682771547</v>
      </c>
      <c r="H186" s="127">
        <f t="shared" si="47"/>
        <v>715.18717145566416</v>
      </c>
      <c r="I186" s="128">
        <f t="shared" si="48"/>
        <v>9750.1467084550695</v>
      </c>
      <c r="J186" s="127">
        <f t="shared" si="49"/>
        <v>377.56742771781575</v>
      </c>
      <c r="K186" s="128">
        <f t="shared" si="50"/>
        <v>5147.3767420769818</v>
      </c>
      <c r="L186" s="129">
        <f t="shared" si="41"/>
        <v>41372.551424848527</v>
      </c>
      <c r="M186" s="129">
        <f t="shared" si="51"/>
        <v>306174.5514248485</v>
      </c>
      <c r="N186" s="129">
        <f t="shared" si="52"/>
        <v>22458.340161728782</v>
      </c>
      <c r="O186" s="130">
        <f t="shared" si="42"/>
        <v>0.94156191028406555</v>
      </c>
      <c r="P186" s="131">
        <v>3932.2622469451308</v>
      </c>
      <c r="Q186" s="130">
        <f t="shared" si="43"/>
        <v>6.8236736900281175E-2</v>
      </c>
      <c r="R186" s="130">
        <f t="shared" si="44"/>
        <v>6.6512889749118065E-2</v>
      </c>
      <c r="S186" s="132">
        <v>13633</v>
      </c>
      <c r="T186" s="1">
        <v>247887</v>
      </c>
      <c r="U186" s="1">
        <v>18212.254793916683</v>
      </c>
      <c r="X186" s="12"/>
      <c r="Y186" s="12"/>
    </row>
    <row r="187" spans="1:25">
      <c r="A187" s="125">
        <v>3447</v>
      </c>
      <c r="B187" s="125" t="s">
        <v>204</v>
      </c>
      <c r="C187" s="1">
        <v>86640</v>
      </c>
      <c r="D187" s="125">
        <f t="shared" si="39"/>
        <v>15653.116531165311</v>
      </c>
      <c r="E187" s="126">
        <f t="shared" si="40"/>
        <v>0.65625412193634625</v>
      </c>
      <c r="F187" s="127">
        <f t="shared" si="45"/>
        <v>4919.4610196688564</v>
      </c>
      <c r="G187" s="127">
        <f t="shared" si="46"/>
        <v>27229.21674386712</v>
      </c>
      <c r="H187" s="127">
        <f t="shared" si="47"/>
        <v>2034.8579567353638</v>
      </c>
      <c r="I187" s="128">
        <f t="shared" si="48"/>
        <v>11262.938790530239</v>
      </c>
      <c r="J187" s="127">
        <f t="shared" si="49"/>
        <v>1697.2382129975153</v>
      </c>
      <c r="K187" s="128">
        <f t="shared" si="50"/>
        <v>9394.2135089412477</v>
      </c>
      <c r="L187" s="129">
        <f t="shared" si="41"/>
        <v>36623.430252808364</v>
      </c>
      <c r="M187" s="129">
        <f t="shared" si="51"/>
        <v>123263.43025280836</v>
      </c>
      <c r="N187" s="129">
        <f t="shared" si="52"/>
        <v>22269.815763831684</v>
      </c>
      <c r="O187" s="130">
        <f t="shared" si="42"/>
        <v>0.93365805848821315</v>
      </c>
      <c r="P187" s="131">
        <v>2269.3944389966418</v>
      </c>
      <c r="Q187" s="130">
        <f t="shared" si="43"/>
        <v>6.2311483851982638E-2</v>
      </c>
      <c r="R187" s="130">
        <f t="shared" si="44"/>
        <v>7.0756236388475377E-2</v>
      </c>
      <c r="S187" s="132">
        <v>5535</v>
      </c>
      <c r="T187" s="1">
        <v>81558</v>
      </c>
      <c r="U187" s="1">
        <v>14618.748879727549</v>
      </c>
      <c r="X187" s="12"/>
      <c r="Y187" s="12"/>
    </row>
    <row r="188" spans="1:25">
      <c r="A188" s="125">
        <v>3448</v>
      </c>
      <c r="B188" s="125" t="s">
        <v>205</v>
      </c>
      <c r="C188" s="1">
        <v>109771</v>
      </c>
      <c r="D188" s="125">
        <f t="shared" si="39"/>
        <v>16690.13227915463</v>
      </c>
      <c r="E188" s="126">
        <f t="shared" si="40"/>
        <v>0.69973082242445217</v>
      </c>
      <c r="F188" s="127">
        <f t="shared" si="45"/>
        <v>4297.2515708752653</v>
      </c>
      <c r="G188" s="127">
        <f t="shared" si="46"/>
        <v>28263.023581646623</v>
      </c>
      <c r="H188" s="127">
        <f t="shared" si="47"/>
        <v>1671.9024449391025</v>
      </c>
      <c r="I188" s="128">
        <f t="shared" si="48"/>
        <v>10996.102380364478</v>
      </c>
      <c r="J188" s="127">
        <f t="shared" si="49"/>
        <v>1334.282701201254</v>
      </c>
      <c r="K188" s="128">
        <f t="shared" si="50"/>
        <v>8775.5773258006484</v>
      </c>
      <c r="L188" s="129">
        <f t="shared" si="41"/>
        <v>37038.600907447268</v>
      </c>
      <c r="M188" s="129">
        <f t="shared" si="51"/>
        <v>146809.60090744728</v>
      </c>
      <c r="N188" s="129">
        <f t="shared" si="52"/>
        <v>22321.666551231148</v>
      </c>
      <c r="O188" s="130">
        <f t="shared" si="42"/>
        <v>0.93583189351261831</v>
      </c>
      <c r="P188" s="131">
        <v>2740.0143767445261</v>
      </c>
      <c r="Q188" s="130">
        <f t="shared" si="43"/>
        <v>4.5318630251780748E-2</v>
      </c>
      <c r="R188" s="130">
        <f t="shared" si="44"/>
        <v>4.5954372158578269E-2</v>
      </c>
      <c r="S188" s="132">
        <v>6577</v>
      </c>
      <c r="T188" s="1">
        <v>105012</v>
      </c>
      <c r="U188" s="1">
        <v>15956.845464215165</v>
      </c>
      <c r="X188" s="12"/>
      <c r="Y188" s="12"/>
    </row>
    <row r="189" spans="1:25">
      <c r="A189" s="125">
        <v>3449</v>
      </c>
      <c r="B189" s="125" t="s">
        <v>206</v>
      </c>
      <c r="C189" s="1">
        <v>47503</v>
      </c>
      <c r="D189" s="125">
        <f t="shared" si="39"/>
        <v>16442.713741779164</v>
      </c>
      <c r="E189" s="126">
        <f t="shared" si="40"/>
        <v>0.68935784432307312</v>
      </c>
      <c r="F189" s="127">
        <f t="shared" si="45"/>
        <v>4445.7026933005445</v>
      </c>
      <c r="G189" s="127">
        <f t="shared" si="46"/>
        <v>12843.635080945274</v>
      </c>
      <c r="H189" s="127">
        <f t="shared" si="47"/>
        <v>1758.4989330205156</v>
      </c>
      <c r="I189" s="128">
        <f t="shared" si="48"/>
        <v>5080.3034174962695</v>
      </c>
      <c r="J189" s="127">
        <f t="shared" si="49"/>
        <v>1420.8791892826671</v>
      </c>
      <c r="K189" s="128">
        <f t="shared" si="50"/>
        <v>4104.9199778376251</v>
      </c>
      <c r="L189" s="129">
        <f t="shared" si="41"/>
        <v>16948.555058782898</v>
      </c>
      <c r="M189" s="129">
        <f t="shared" si="51"/>
        <v>64451.555058782898</v>
      </c>
      <c r="N189" s="129">
        <f t="shared" si="52"/>
        <v>22309.295624362374</v>
      </c>
      <c r="O189" s="130">
        <f t="shared" si="42"/>
        <v>0.93531324460754939</v>
      </c>
      <c r="P189" s="131">
        <v>809.60148767141618</v>
      </c>
      <c r="Q189" s="130">
        <f t="shared" si="43"/>
        <v>-8.2369076825004342E-2</v>
      </c>
      <c r="R189" s="130">
        <f t="shared" si="44"/>
        <v>-7.7604637971551441E-2</v>
      </c>
      <c r="S189" s="132">
        <v>2889</v>
      </c>
      <c r="T189" s="1">
        <v>51767</v>
      </c>
      <c r="U189" s="1">
        <v>17826.101928374654</v>
      </c>
      <c r="X189" s="12"/>
      <c r="Y189" s="12"/>
    </row>
    <row r="190" spans="1:25">
      <c r="A190" s="125">
        <v>3450</v>
      </c>
      <c r="B190" s="125" t="s">
        <v>207</v>
      </c>
      <c r="C190" s="1">
        <v>20940</v>
      </c>
      <c r="D190" s="125">
        <f t="shared" si="39"/>
        <v>16671.974522292996</v>
      </c>
      <c r="E190" s="126">
        <f t="shared" si="40"/>
        <v>0.69896956170286739</v>
      </c>
      <c r="F190" s="127">
        <f t="shared" si="45"/>
        <v>4308.1462249922452</v>
      </c>
      <c r="G190" s="127">
        <f t="shared" si="46"/>
        <v>5411.0316585902601</v>
      </c>
      <c r="H190" s="127">
        <f t="shared" si="47"/>
        <v>1678.2576598406743</v>
      </c>
      <c r="I190" s="128">
        <f t="shared" si="48"/>
        <v>2107.8916207598868</v>
      </c>
      <c r="J190" s="127">
        <f t="shared" si="49"/>
        <v>1340.6379161028258</v>
      </c>
      <c r="K190" s="128">
        <f t="shared" si="50"/>
        <v>1683.8412226251492</v>
      </c>
      <c r="L190" s="129">
        <f t="shared" si="41"/>
        <v>7094.8728812154095</v>
      </c>
      <c r="M190" s="129">
        <f t="shared" si="51"/>
        <v>28034.872881215408</v>
      </c>
      <c r="N190" s="129">
        <f t="shared" si="52"/>
        <v>22320.758663388064</v>
      </c>
      <c r="O190" s="130">
        <f t="shared" si="42"/>
        <v>0.93579383047653897</v>
      </c>
      <c r="P190" s="131">
        <v>420.46078868650147</v>
      </c>
      <c r="Q190" s="130">
        <f t="shared" si="43"/>
        <v>7.3846153846153853E-2</v>
      </c>
      <c r="R190" s="130">
        <f t="shared" si="44"/>
        <v>7.4701126898579218E-2</v>
      </c>
      <c r="S190" s="132">
        <v>1256</v>
      </c>
      <c r="T190" s="1">
        <v>19500</v>
      </c>
      <c r="U190" s="1">
        <v>15513.126491646779</v>
      </c>
      <c r="X190" s="12"/>
      <c r="Y190" s="12"/>
    </row>
    <row r="191" spans="1:25">
      <c r="A191" s="125">
        <v>3451</v>
      </c>
      <c r="B191" s="125" t="s">
        <v>208</v>
      </c>
      <c r="C191" s="1">
        <v>126307</v>
      </c>
      <c r="D191" s="125">
        <f t="shared" si="39"/>
        <v>19878.344350015737</v>
      </c>
      <c r="E191" s="126">
        <f t="shared" si="40"/>
        <v>0.83339604550920321</v>
      </c>
      <c r="F191" s="127">
        <f t="shared" si="45"/>
        <v>2384.3243283586007</v>
      </c>
      <c r="G191" s="127">
        <f t="shared" si="46"/>
        <v>15149.99678239055</v>
      </c>
      <c r="H191" s="127">
        <f t="shared" si="47"/>
        <v>556.02822013771492</v>
      </c>
      <c r="I191" s="128">
        <f t="shared" si="48"/>
        <v>3533.0033107550403</v>
      </c>
      <c r="J191" s="127">
        <f t="shared" si="49"/>
        <v>218.40847639986652</v>
      </c>
      <c r="K191" s="128">
        <f t="shared" si="50"/>
        <v>1387.7674590447518</v>
      </c>
      <c r="L191" s="129">
        <f t="shared" si="41"/>
        <v>16537.764241435303</v>
      </c>
      <c r="M191" s="129">
        <f t="shared" si="51"/>
        <v>142844.7642414353</v>
      </c>
      <c r="N191" s="129">
        <f t="shared" si="52"/>
        <v>22481.077154774204</v>
      </c>
      <c r="O191" s="130">
        <f t="shared" si="42"/>
        <v>0.94251515466685587</v>
      </c>
      <c r="P191" s="131">
        <v>1554.2732096449399</v>
      </c>
      <c r="Q191" s="130">
        <f t="shared" si="43"/>
        <v>4.2928625689467252E-2</v>
      </c>
      <c r="R191" s="130">
        <f t="shared" si="44"/>
        <v>4.3913449698616963E-2</v>
      </c>
      <c r="S191" s="132">
        <v>6354</v>
      </c>
      <c r="T191" s="1">
        <v>121108</v>
      </c>
      <c r="U191" s="1">
        <v>19042.138364779872</v>
      </c>
      <c r="X191" s="12"/>
      <c r="Y191" s="12"/>
    </row>
    <row r="192" spans="1:25">
      <c r="A192" s="125">
        <v>3452</v>
      </c>
      <c r="B192" s="125" t="s">
        <v>209</v>
      </c>
      <c r="C192" s="1">
        <v>46498</v>
      </c>
      <c r="D192" s="125">
        <f t="shared" si="39"/>
        <v>22026.52771198484</v>
      </c>
      <c r="E192" s="126">
        <f t="shared" si="40"/>
        <v>0.92345825025676809</v>
      </c>
      <c r="F192" s="127">
        <f t="shared" si="45"/>
        <v>1095.4143111771393</v>
      </c>
      <c r="G192" s="127">
        <f t="shared" si="46"/>
        <v>2312.4196108949413</v>
      </c>
      <c r="H192" s="127">
        <f t="shared" si="47"/>
        <v>0</v>
      </c>
      <c r="I192" s="128">
        <f t="shared" si="48"/>
        <v>0</v>
      </c>
      <c r="J192" s="127">
        <f t="shared" si="49"/>
        <v>-337.61974373784841</v>
      </c>
      <c r="K192" s="128">
        <f t="shared" si="50"/>
        <v>-712.71527903059803</v>
      </c>
      <c r="L192" s="129">
        <f t="shared" si="41"/>
        <v>1599.7043318643432</v>
      </c>
      <c r="M192" s="129">
        <f t="shared" si="51"/>
        <v>48097.704331864341</v>
      </c>
      <c r="N192" s="129">
        <f t="shared" si="52"/>
        <v>22784.32227942413</v>
      </c>
      <c r="O192" s="130">
        <f t="shared" si="42"/>
        <v>0.95522865249410294</v>
      </c>
      <c r="P192" s="131">
        <v>-191.57616045712712</v>
      </c>
      <c r="Q192" s="130">
        <f t="shared" si="43"/>
        <v>9.1092547400037541E-2</v>
      </c>
      <c r="R192" s="130">
        <f t="shared" si="44"/>
        <v>9.5744292036039458E-2</v>
      </c>
      <c r="S192" s="132">
        <v>2111</v>
      </c>
      <c r="T192" s="1">
        <v>42616</v>
      </c>
      <c r="U192" s="1">
        <v>20101.886792452831</v>
      </c>
      <c r="X192" s="12"/>
      <c r="Y192" s="12"/>
    </row>
    <row r="193" spans="1:27">
      <c r="A193" s="125">
        <v>3453</v>
      </c>
      <c r="B193" s="125" t="s">
        <v>210</v>
      </c>
      <c r="C193" s="1">
        <v>71234</v>
      </c>
      <c r="D193" s="125">
        <f t="shared" si="39"/>
        <v>21904.674046740467</v>
      </c>
      <c r="E193" s="126">
        <f t="shared" si="40"/>
        <v>0.9183495570498621</v>
      </c>
      <c r="F193" s="127">
        <f t="shared" si="45"/>
        <v>1168.526510323763</v>
      </c>
      <c r="G193" s="127">
        <f t="shared" si="46"/>
        <v>3800.0482115728773</v>
      </c>
      <c r="H193" s="127">
        <f t="shared" si="47"/>
        <v>0</v>
      </c>
      <c r="I193" s="128">
        <f t="shared" si="48"/>
        <v>0</v>
      </c>
      <c r="J193" s="127">
        <f t="shared" si="49"/>
        <v>-337.61974373784841</v>
      </c>
      <c r="K193" s="128">
        <f t="shared" si="50"/>
        <v>-1097.939406635483</v>
      </c>
      <c r="L193" s="129">
        <f t="shared" si="41"/>
        <v>2702.1088049373943</v>
      </c>
      <c r="M193" s="129">
        <f t="shared" si="51"/>
        <v>73936.108804937394</v>
      </c>
      <c r="N193" s="129">
        <f t="shared" si="52"/>
        <v>22735.580813326382</v>
      </c>
      <c r="O193" s="130">
        <f t="shared" si="42"/>
        <v>0.95318517521134061</v>
      </c>
      <c r="P193" s="131">
        <v>306.19304888366514</v>
      </c>
      <c r="Q193" s="130">
        <f t="shared" si="43"/>
        <v>3.1255881288454579E-2</v>
      </c>
      <c r="R193" s="130">
        <f t="shared" si="44"/>
        <v>2.618205161421867E-2</v>
      </c>
      <c r="S193" s="132">
        <v>3252</v>
      </c>
      <c r="T193" s="1">
        <v>69075</v>
      </c>
      <c r="U193" s="1">
        <v>21345.797280593324</v>
      </c>
      <c r="X193" s="12"/>
      <c r="Y193" s="12"/>
    </row>
    <row r="194" spans="1:27">
      <c r="A194" s="125">
        <v>3454</v>
      </c>
      <c r="B194" s="125" t="s">
        <v>211</v>
      </c>
      <c r="C194" s="1">
        <v>31948</v>
      </c>
      <c r="D194" s="125">
        <f t="shared" si="39"/>
        <v>20131.064902331444</v>
      </c>
      <c r="E194" s="126">
        <f t="shared" si="40"/>
        <v>0.84399130964238767</v>
      </c>
      <c r="F194" s="127">
        <f t="shared" si="45"/>
        <v>2232.6919969691771</v>
      </c>
      <c r="G194" s="127">
        <f t="shared" si="46"/>
        <v>3543.2821991900837</v>
      </c>
      <c r="H194" s="127">
        <f t="shared" si="47"/>
        <v>467.57602682721767</v>
      </c>
      <c r="I194" s="128">
        <f t="shared" si="48"/>
        <v>742.04315457479447</v>
      </c>
      <c r="J194" s="127">
        <f t="shared" si="49"/>
        <v>129.95628308936926</v>
      </c>
      <c r="K194" s="128">
        <f t="shared" si="50"/>
        <v>206.24062126282902</v>
      </c>
      <c r="L194" s="129">
        <f t="shared" si="41"/>
        <v>3749.5228204529126</v>
      </c>
      <c r="M194" s="129">
        <f t="shared" si="51"/>
        <v>35697.522820452912</v>
      </c>
      <c r="N194" s="129">
        <f t="shared" si="52"/>
        <v>22493.713182389987</v>
      </c>
      <c r="O194" s="130">
        <f t="shared" si="42"/>
        <v>0.94304491787351508</v>
      </c>
      <c r="P194" s="131">
        <v>41.905749717740491</v>
      </c>
      <c r="Q194" s="130">
        <f t="shared" si="43"/>
        <v>-1.8011925985123255E-2</v>
      </c>
      <c r="R194" s="130">
        <f t="shared" si="44"/>
        <v>-2.6674706726275338E-2</v>
      </c>
      <c r="S194" s="132">
        <v>1587</v>
      </c>
      <c r="T194" s="1">
        <v>32534</v>
      </c>
      <c r="U194" s="1">
        <v>20682.771773680866</v>
      </c>
      <c r="X194" s="12"/>
      <c r="Y194" s="12"/>
    </row>
    <row r="195" spans="1:27" ht="32.15" customHeight="1">
      <c r="A195" s="125">
        <v>3801</v>
      </c>
      <c r="B195" s="125" t="s">
        <v>212</v>
      </c>
      <c r="C195" s="1">
        <v>513408</v>
      </c>
      <c r="D195" s="125">
        <f t="shared" si="39"/>
        <v>18668.02414369864</v>
      </c>
      <c r="E195" s="126">
        <f t="shared" si="40"/>
        <v>0.7826535864802272</v>
      </c>
      <c r="F195" s="127">
        <f t="shared" si="45"/>
        <v>3110.5164521488591</v>
      </c>
      <c r="G195" s="127">
        <f t="shared" si="46"/>
        <v>85545.42346699792</v>
      </c>
      <c r="H195" s="127">
        <f t="shared" si="47"/>
        <v>979.64029234869895</v>
      </c>
      <c r="I195" s="128">
        <f t="shared" si="48"/>
        <v>26942.067320173919</v>
      </c>
      <c r="J195" s="127">
        <f t="shared" si="49"/>
        <v>642.02054861085048</v>
      </c>
      <c r="K195" s="128">
        <f t="shared" si="50"/>
        <v>17656.84912789561</v>
      </c>
      <c r="L195" s="129">
        <f t="shared" si="41"/>
        <v>103202.27259489353</v>
      </c>
      <c r="M195" s="129">
        <f t="shared" si="51"/>
        <v>616610.27259489358</v>
      </c>
      <c r="N195" s="129">
        <f t="shared" si="52"/>
        <v>22420.561144458352</v>
      </c>
      <c r="O195" s="130">
        <f t="shared" si="42"/>
        <v>0.93997803171540717</v>
      </c>
      <c r="P195" s="131">
        <v>6715.1994510001387</v>
      </c>
      <c r="Q195" s="133">
        <f t="shared" si="43"/>
        <v>7.4203409193146469E-2</v>
      </c>
      <c r="R195" s="133">
        <f t="shared" si="44"/>
        <v>7.4515882005070908E-2</v>
      </c>
      <c r="S195" s="132">
        <v>27502</v>
      </c>
      <c r="T195" s="1">
        <v>477943</v>
      </c>
      <c r="U195" s="1">
        <v>17373.42784442021</v>
      </c>
      <c r="V195" s="1"/>
      <c r="W195" s="62"/>
      <c r="X195" s="13"/>
      <c r="Y195" s="64"/>
      <c r="AA195" s="62"/>
    </row>
    <row r="196" spans="1:27">
      <c r="A196" s="125">
        <v>3802</v>
      </c>
      <c r="B196" s="125" t="s">
        <v>213</v>
      </c>
      <c r="C196" s="1">
        <v>536640</v>
      </c>
      <c r="D196" s="125">
        <f t="shared" si="39"/>
        <v>20896.382539620732</v>
      </c>
      <c r="E196" s="126">
        <f t="shared" si="40"/>
        <v>0.87607711524293486</v>
      </c>
      <c r="F196" s="127">
        <f t="shared" si="45"/>
        <v>1773.501414595604</v>
      </c>
      <c r="G196" s="127">
        <f t="shared" si="46"/>
        <v>45545.28982822971</v>
      </c>
      <c r="H196" s="127">
        <f t="shared" si="47"/>
        <v>199.71485377596673</v>
      </c>
      <c r="I196" s="128">
        <f t="shared" si="48"/>
        <v>5128.8771598206013</v>
      </c>
      <c r="J196" s="127">
        <f t="shared" si="49"/>
        <v>-137.90488996188168</v>
      </c>
      <c r="K196" s="128">
        <f t="shared" si="50"/>
        <v>-3541.5354791110835</v>
      </c>
      <c r="L196" s="129">
        <f t="shared" si="41"/>
        <v>42003.75434911863</v>
      </c>
      <c r="M196" s="129">
        <f t="shared" si="51"/>
        <v>578643.75434911868</v>
      </c>
      <c r="N196" s="129">
        <f t="shared" si="52"/>
        <v>22531.979064254458</v>
      </c>
      <c r="O196" s="130">
        <f t="shared" si="42"/>
        <v>0.94464920815354259</v>
      </c>
      <c r="P196" s="131">
        <v>2345.4354810972072</v>
      </c>
      <c r="Q196" s="133">
        <f t="shared" si="43"/>
        <v>0.12944266601001395</v>
      </c>
      <c r="R196" s="134">
        <f t="shared" si="44"/>
        <v>9.997626726281926E-2</v>
      </c>
      <c r="S196" s="132">
        <v>25681</v>
      </c>
      <c r="T196" s="1">
        <v>475137</v>
      </c>
      <c r="U196" s="1">
        <v>18997.121266642676</v>
      </c>
      <c r="V196" s="1"/>
      <c r="W196" s="62"/>
      <c r="X196" s="13"/>
      <c r="Y196" s="13"/>
      <c r="Z196" s="13"/>
    </row>
    <row r="197" spans="1:27">
      <c r="A197" s="125">
        <v>3803</v>
      </c>
      <c r="B197" s="125" t="s">
        <v>214</v>
      </c>
      <c r="C197" s="1">
        <v>1349675</v>
      </c>
      <c r="D197" s="125">
        <f t="shared" si="39"/>
        <v>23353.202754611208</v>
      </c>
      <c r="E197" s="126">
        <f t="shared" si="40"/>
        <v>0.97907886506917285</v>
      </c>
      <c r="F197" s="127">
        <f t="shared" si="45"/>
        <v>299.40928560131869</v>
      </c>
      <c r="G197" s="127">
        <f t="shared" si="46"/>
        <v>17304.060252042615</v>
      </c>
      <c r="H197" s="127">
        <f t="shared" si="47"/>
        <v>0</v>
      </c>
      <c r="I197" s="128">
        <f t="shared" si="48"/>
        <v>0</v>
      </c>
      <c r="J197" s="127">
        <f t="shared" si="49"/>
        <v>-337.61974373784841</v>
      </c>
      <c r="K197" s="128">
        <f t="shared" si="50"/>
        <v>-19512.395469585212</v>
      </c>
      <c r="L197" s="129">
        <f t="shared" si="41"/>
        <v>-2208.3352175425971</v>
      </c>
      <c r="M197" s="129">
        <f t="shared" si="51"/>
        <v>1347466.6647824575</v>
      </c>
      <c r="N197" s="129">
        <f t="shared" si="52"/>
        <v>23314.992296474677</v>
      </c>
      <c r="O197" s="130">
        <f t="shared" si="42"/>
        <v>0.97747689841906482</v>
      </c>
      <c r="P197" s="131">
        <v>-2037.5603114445839</v>
      </c>
      <c r="Q197" s="133">
        <f t="shared" si="43"/>
        <v>0.15867844510834106</v>
      </c>
      <c r="R197" s="133">
        <f t="shared" si="44"/>
        <v>0.14328125775596526</v>
      </c>
      <c r="S197" s="132">
        <v>57794</v>
      </c>
      <c r="T197" s="1">
        <v>1164840</v>
      </c>
      <c r="U197" s="1">
        <v>20426.472135517135</v>
      </c>
      <c r="V197" s="1"/>
      <c r="W197" s="62"/>
      <c r="X197" s="13"/>
      <c r="Y197" s="13"/>
      <c r="Z197" s="13"/>
    </row>
    <row r="198" spans="1:27">
      <c r="A198" s="125">
        <v>3804</v>
      </c>
      <c r="B198" s="125" t="s">
        <v>215</v>
      </c>
      <c r="C198" s="1">
        <v>1340522</v>
      </c>
      <c r="D198" s="125">
        <f t="shared" si="39"/>
        <v>20641.516406695104</v>
      </c>
      <c r="E198" s="126">
        <f t="shared" si="40"/>
        <v>0.86539189802491878</v>
      </c>
      <c r="F198" s="127">
        <f t="shared" si="45"/>
        <v>1926.4210943509809</v>
      </c>
      <c r="G198" s="127">
        <f t="shared" si="46"/>
        <v>125107.56513043575</v>
      </c>
      <c r="H198" s="127">
        <f t="shared" si="47"/>
        <v>288.91800029993664</v>
      </c>
      <c r="I198" s="128">
        <f t="shared" si="48"/>
        <v>18763.201693478786</v>
      </c>
      <c r="J198" s="127">
        <f t="shared" si="49"/>
        <v>-48.701743437911773</v>
      </c>
      <c r="K198" s="128">
        <f t="shared" si="50"/>
        <v>-3162.8373240883043</v>
      </c>
      <c r="L198" s="129">
        <f t="shared" si="41"/>
        <v>121944.72780634744</v>
      </c>
      <c r="M198" s="129">
        <f t="shared" si="51"/>
        <v>1462466.7278063474</v>
      </c>
      <c r="N198" s="129">
        <f t="shared" si="52"/>
        <v>22519.23575760817</v>
      </c>
      <c r="O198" s="130">
        <f t="shared" si="42"/>
        <v>0.94411494729264156</v>
      </c>
      <c r="P198" s="131">
        <v>-683.20195090158086</v>
      </c>
      <c r="Q198" s="133">
        <f t="shared" si="43"/>
        <v>0.10836223047933709</v>
      </c>
      <c r="R198" s="133">
        <f t="shared" si="44"/>
        <v>9.8156348185223258E-2</v>
      </c>
      <c r="S198" s="132">
        <v>64943</v>
      </c>
      <c r="T198" s="1">
        <v>1209462</v>
      </c>
      <c r="U198" s="1">
        <v>18796.518766026886</v>
      </c>
      <c r="X198" s="12"/>
      <c r="Y198" s="12"/>
      <c r="Z198" s="12"/>
    </row>
    <row r="199" spans="1:27">
      <c r="A199" s="125">
        <v>3805</v>
      </c>
      <c r="B199" s="125" t="s">
        <v>216</v>
      </c>
      <c r="C199" s="1">
        <v>982855</v>
      </c>
      <c r="D199" s="125">
        <f t="shared" si="39"/>
        <v>20571.71860937271</v>
      </c>
      <c r="E199" s="126">
        <f t="shared" si="40"/>
        <v>0.86246563780678898</v>
      </c>
      <c r="F199" s="127">
        <f t="shared" si="45"/>
        <v>1968.2997727444169</v>
      </c>
      <c r="G199" s="127">
        <f t="shared" si="46"/>
        <v>94039.458242410008</v>
      </c>
      <c r="H199" s="127">
        <f t="shared" si="47"/>
        <v>313.34722936277427</v>
      </c>
      <c r="I199" s="128">
        <f t="shared" si="48"/>
        <v>14970.790577265267</v>
      </c>
      <c r="J199" s="127">
        <f t="shared" si="49"/>
        <v>-24.272514375074138</v>
      </c>
      <c r="K199" s="128">
        <f t="shared" si="50"/>
        <v>-1159.667919297917</v>
      </c>
      <c r="L199" s="129">
        <f t="shared" si="41"/>
        <v>92879.790323112087</v>
      </c>
      <c r="M199" s="129">
        <f t="shared" si="51"/>
        <v>1075734.7903231122</v>
      </c>
      <c r="N199" s="129">
        <f t="shared" si="52"/>
        <v>22515.745867742055</v>
      </c>
      <c r="O199" s="130">
        <f t="shared" si="42"/>
        <v>0.94396863428173527</v>
      </c>
      <c r="P199" s="131">
        <v>403.04502474141191</v>
      </c>
      <c r="Q199" s="133">
        <f t="shared" si="43"/>
        <v>9.4342206644071419E-2</v>
      </c>
      <c r="R199" s="133">
        <f t="shared" si="44"/>
        <v>8.797455833113732E-2</v>
      </c>
      <c r="S199" s="132">
        <v>47777</v>
      </c>
      <c r="T199" s="1">
        <v>898124</v>
      </c>
      <c r="U199" s="1">
        <v>18908.271753089539</v>
      </c>
      <c r="X199" s="12"/>
      <c r="Y199" s="12"/>
    </row>
    <row r="200" spans="1:27">
      <c r="A200" s="125">
        <v>3806</v>
      </c>
      <c r="B200" s="125" t="s">
        <v>217</v>
      </c>
      <c r="C200" s="1">
        <v>774274</v>
      </c>
      <c r="D200" s="125">
        <f t="shared" ref="D200:D263" si="53">C200/S200*1000</f>
        <v>21141.164263870683</v>
      </c>
      <c r="E200" s="126">
        <f t="shared" ref="E200:E263" si="54">D200/D$364</f>
        <v>0.88633954542378002</v>
      </c>
      <c r="F200" s="127">
        <f t="shared" si="45"/>
        <v>1626.6323800456332</v>
      </c>
      <c r="G200" s="127">
        <f t="shared" si="46"/>
        <v>59573.78428679127</v>
      </c>
      <c r="H200" s="127">
        <f t="shared" si="47"/>
        <v>114.04125028848374</v>
      </c>
      <c r="I200" s="128">
        <f t="shared" si="48"/>
        <v>4176.6467505654282</v>
      </c>
      <c r="J200" s="127">
        <f t="shared" si="49"/>
        <v>-223.57849344936466</v>
      </c>
      <c r="K200" s="128">
        <f t="shared" si="50"/>
        <v>-8188.3387440895303</v>
      </c>
      <c r="L200" s="129">
        <f t="shared" ref="L200:L263" si="55">+G200+K200</f>
        <v>51385.445542701738</v>
      </c>
      <c r="M200" s="129">
        <f t="shared" si="51"/>
        <v>825659.44554270175</v>
      </c>
      <c r="N200" s="129">
        <f t="shared" si="52"/>
        <v>22544.218150466953</v>
      </c>
      <c r="O200" s="130">
        <f t="shared" ref="O200:O263" si="56">N200/N$364</f>
        <v>0.94516232966258484</v>
      </c>
      <c r="P200" s="131">
        <v>231.33656437460013</v>
      </c>
      <c r="Q200" s="133">
        <f t="shared" ref="Q200:Q263" si="57">(C200-T200)/T200</f>
        <v>0.10189803792091058</v>
      </c>
      <c r="R200" s="133">
        <f t="shared" ref="R200:R263" si="58">(D200-U200)/U200</f>
        <v>9.8949533996810141E-2</v>
      </c>
      <c r="S200" s="132">
        <v>36624</v>
      </c>
      <c r="T200" s="1">
        <v>702673</v>
      </c>
      <c r="U200" s="1">
        <v>19237.61156436511</v>
      </c>
      <c r="X200" s="12"/>
      <c r="Y200" s="12"/>
    </row>
    <row r="201" spans="1:27">
      <c r="A201" s="125">
        <v>3807</v>
      </c>
      <c r="B201" s="125" t="s">
        <v>218</v>
      </c>
      <c r="C201" s="1">
        <v>1074440</v>
      </c>
      <c r="D201" s="125">
        <f t="shared" si="53"/>
        <v>19354.745735233188</v>
      </c>
      <c r="E201" s="126">
        <f t="shared" si="54"/>
        <v>0.8114442668645433</v>
      </c>
      <c r="F201" s="127">
        <f t="shared" si="45"/>
        <v>2698.4834972281305</v>
      </c>
      <c r="G201" s="127">
        <f t="shared" si="46"/>
        <v>149800.91438162522</v>
      </c>
      <c r="H201" s="127">
        <f t="shared" si="47"/>
        <v>739.28773531160732</v>
      </c>
      <c r="I201" s="128">
        <f t="shared" si="48"/>
        <v>41040.080050353259</v>
      </c>
      <c r="J201" s="127">
        <f t="shared" si="49"/>
        <v>401.66799157375891</v>
      </c>
      <c r="K201" s="128">
        <f t="shared" si="50"/>
        <v>22297.795216234077</v>
      </c>
      <c r="L201" s="129">
        <f t="shared" si="55"/>
        <v>172098.7095978593</v>
      </c>
      <c r="M201" s="129">
        <f t="shared" si="51"/>
        <v>1246538.7095978593</v>
      </c>
      <c r="N201" s="129">
        <f t="shared" si="52"/>
        <v>22454.897224035078</v>
      </c>
      <c r="O201" s="130">
        <f t="shared" si="56"/>
        <v>0.94141756573462299</v>
      </c>
      <c r="P201" s="131">
        <v>10720.933449326345</v>
      </c>
      <c r="Q201" s="133">
        <f t="shared" si="57"/>
        <v>9.7237299368989491E-2</v>
      </c>
      <c r="R201" s="133">
        <f t="shared" si="58"/>
        <v>8.9943862453903706E-2</v>
      </c>
      <c r="S201" s="132">
        <v>55513</v>
      </c>
      <c r="T201" s="1">
        <v>979223</v>
      </c>
      <c r="U201" s="1">
        <v>17757.562019440011</v>
      </c>
      <c r="X201" s="12"/>
      <c r="Y201" s="12"/>
    </row>
    <row r="202" spans="1:27">
      <c r="A202" s="125">
        <v>3808</v>
      </c>
      <c r="B202" s="125" t="s">
        <v>219</v>
      </c>
      <c r="C202" s="1">
        <v>250147</v>
      </c>
      <c r="D202" s="125">
        <f t="shared" si="53"/>
        <v>19199.24783175992</v>
      </c>
      <c r="E202" s="126">
        <f t="shared" si="54"/>
        <v>0.80492504496367645</v>
      </c>
      <c r="F202" s="127">
        <f t="shared" si="45"/>
        <v>2791.7822393120914</v>
      </c>
      <c r="G202" s="127">
        <f t="shared" si="46"/>
        <v>36374.13079599724</v>
      </c>
      <c r="H202" s="127">
        <f t="shared" si="47"/>
        <v>793.712001527251</v>
      </c>
      <c r="I202" s="128">
        <f t="shared" si="48"/>
        <v>10341.273667898553</v>
      </c>
      <c r="J202" s="127">
        <f t="shared" si="49"/>
        <v>456.09225778940259</v>
      </c>
      <c r="K202" s="128">
        <f t="shared" si="50"/>
        <v>5942.4260267381269</v>
      </c>
      <c r="L202" s="129">
        <f t="shared" si="55"/>
        <v>42316.556822735365</v>
      </c>
      <c r="M202" s="129">
        <f t="shared" si="51"/>
        <v>292463.55682273535</v>
      </c>
      <c r="N202" s="129">
        <f t="shared" si="52"/>
        <v>22447.122328861416</v>
      </c>
      <c r="O202" s="130">
        <f t="shared" si="56"/>
        <v>0.94109160463957975</v>
      </c>
      <c r="P202" s="131">
        <v>1562.7076956978053</v>
      </c>
      <c r="Q202" s="133">
        <f t="shared" si="57"/>
        <v>9.5109052543100051E-2</v>
      </c>
      <c r="R202" s="134">
        <f t="shared" si="58"/>
        <v>9.2167244511861424E-2</v>
      </c>
      <c r="S202" s="132">
        <v>13029</v>
      </c>
      <c r="T202" s="1">
        <v>228422</v>
      </c>
      <c r="U202" s="1">
        <v>17579.036478374634</v>
      </c>
      <c r="X202" s="13"/>
      <c r="Y202" s="13"/>
    </row>
    <row r="203" spans="1:27">
      <c r="A203" s="125">
        <v>3811</v>
      </c>
      <c r="B203" s="125" t="s">
        <v>220</v>
      </c>
      <c r="C203" s="1">
        <v>644628</v>
      </c>
      <c r="D203" s="125">
        <f t="shared" si="53"/>
        <v>23730.09387078962</v>
      </c>
      <c r="E203" s="126">
        <f t="shared" si="54"/>
        <v>0.99487995797107698</v>
      </c>
      <c r="F203" s="127">
        <f t="shared" si="45"/>
        <v>73.274615894271122</v>
      </c>
      <c r="G203" s="127">
        <f t="shared" si="46"/>
        <v>1990.504940767875</v>
      </c>
      <c r="H203" s="127">
        <f t="shared" si="47"/>
        <v>0</v>
      </c>
      <c r="I203" s="128">
        <f t="shared" si="48"/>
        <v>0</v>
      </c>
      <c r="J203" s="127">
        <f t="shared" si="49"/>
        <v>-337.61974373784841</v>
      </c>
      <c r="K203" s="128">
        <f t="shared" si="50"/>
        <v>-9171.440338638653</v>
      </c>
      <c r="L203" s="129">
        <f t="shared" si="55"/>
        <v>-7180.9353978707777</v>
      </c>
      <c r="M203" s="129">
        <f t="shared" si="51"/>
        <v>637447.06460212928</v>
      </c>
      <c r="N203" s="129">
        <f t="shared" si="52"/>
        <v>23465.748742946045</v>
      </c>
      <c r="O203" s="130">
        <f t="shared" si="56"/>
        <v>0.98379733557982663</v>
      </c>
      <c r="P203" s="131">
        <v>-3071.1102789284223</v>
      </c>
      <c r="Q203" s="133">
        <f t="shared" si="57"/>
        <v>0.11645161849010201</v>
      </c>
      <c r="R203" s="133">
        <f t="shared" si="58"/>
        <v>0.10790304729017779</v>
      </c>
      <c r="S203" s="132">
        <v>27165</v>
      </c>
      <c r="T203" s="1">
        <v>577390</v>
      </c>
      <c r="U203" s="1">
        <v>21418.926438401901</v>
      </c>
      <c r="X203" s="12"/>
      <c r="Y203" s="12"/>
    </row>
    <row r="204" spans="1:27">
      <c r="A204" s="125">
        <v>3812</v>
      </c>
      <c r="B204" s="125" t="s">
        <v>221</v>
      </c>
      <c r="C204" s="1">
        <v>43641</v>
      </c>
      <c r="D204" s="125">
        <f t="shared" si="53"/>
        <v>18578.544061302684</v>
      </c>
      <c r="E204" s="126">
        <f t="shared" si="54"/>
        <v>0.77890214996682516</v>
      </c>
      <c r="F204" s="127">
        <f t="shared" si="45"/>
        <v>3164.2045015864328</v>
      </c>
      <c r="G204" s="127">
        <f t="shared" si="46"/>
        <v>7432.7163742265311</v>
      </c>
      <c r="H204" s="127">
        <f t="shared" si="47"/>
        <v>1010.9583211872836</v>
      </c>
      <c r="I204" s="128">
        <f t="shared" si="48"/>
        <v>2374.7410964689293</v>
      </c>
      <c r="J204" s="127">
        <f t="shared" si="49"/>
        <v>673.33857744943521</v>
      </c>
      <c r="K204" s="128">
        <f t="shared" si="50"/>
        <v>1581.6723184287234</v>
      </c>
      <c r="L204" s="129">
        <f t="shared" si="55"/>
        <v>9014.388692655255</v>
      </c>
      <c r="M204" s="129">
        <f t="shared" si="51"/>
        <v>52655.388692655251</v>
      </c>
      <c r="N204" s="129">
        <f t="shared" si="52"/>
        <v>22416.08714033855</v>
      </c>
      <c r="O204" s="130">
        <f t="shared" si="56"/>
        <v>0.93979045988973697</v>
      </c>
      <c r="P204" s="131">
        <v>835.38251801320803</v>
      </c>
      <c r="Q204" s="133">
        <f t="shared" si="57"/>
        <v>7.1496967762527924E-2</v>
      </c>
      <c r="R204" s="133">
        <f t="shared" si="58"/>
        <v>7.0584667236548854E-2</v>
      </c>
      <c r="S204" s="132">
        <v>2349</v>
      </c>
      <c r="T204" s="1">
        <v>40729</v>
      </c>
      <c r="U204" s="1">
        <v>17353.642948444824</v>
      </c>
      <c r="X204" s="12"/>
      <c r="Y204" s="12"/>
    </row>
    <row r="205" spans="1:27">
      <c r="A205" s="125">
        <v>3813</v>
      </c>
      <c r="B205" s="125" t="s">
        <v>222</v>
      </c>
      <c r="C205" s="1">
        <v>305372</v>
      </c>
      <c r="D205" s="125">
        <f t="shared" si="53"/>
        <v>21725.384177575415</v>
      </c>
      <c r="E205" s="126">
        <f t="shared" si="54"/>
        <v>0.91083286122595175</v>
      </c>
      <c r="F205" s="127">
        <f t="shared" si="45"/>
        <v>1276.100431822794</v>
      </c>
      <c r="G205" s="127">
        <f t="shared" si="46"/>
        <v>17936.867669701194</v>
      </c>
      <c r="H205" s="127">
        <f t="shared" si="47"/>
        <v>0</v>
      </c>
      <c r="I205" s="128">
        <f t="shared" si="48"/>
        <v>0</v>
      </c>
      <c r="J205" s="127">
        <f t="shared" si="49"/>
        <v>-337.61974373784841</v>
      </c>
      <c r="K205" s="128">
        <f t="shared" si="50"/>
        <v>-4745.5831179791967</v>
      </c>
      <c r="L205" s="129">
        <f t="shared" si="55"/>
        <v>13191.284551721998</v>
      </c>
      <c r="M205" s="129">
        <f t="shared" si="51"/>
        <v>318563.284551722</v>
      </c>
      <c r="N205" s="129">
        <f t="shared" si="52"/>
        <v>22663.864865660358</v>
      </c>
      <c r="O205" s="130">
        <f t="shared" si="56"/>
        <v>0.95017849688177636</v>
      </c>
      <c r="P205" s="131">
        <v>1624.044002185954</v>
      </c>
      <c r="Q205" s="133">
        <f t="shared" si="57"/>
        <v>0.13315200249360828</v>
      </c>
      <c r="R205" s="133">
        <f t="shared" si="58"/>
        <v>0.12976609013555968</v>
      </c>
      <c r="S205" s="132">
        <v>14056</v>
      </c>
      <c r="T205" s="1">
        <v>269489</v>
      </c>
      <c r="U205" s="1">
        <v>19229.984301412875</v>
      </c>
      <c r="X205" s="12"/>
      <c r="Y205" s="12"/>
    </row>
    <row r="206" spans="1:27">
      <c r="A206" s="125">
        <v>3814</v>
      </c>
      <c r="B206" s="125" t="s">
        <v>223</v>
      </c>
      <c r="C206" s="1">
        <v>199111</v>
      </c>
      <c r="D206" s="125">
        <f t="shared" si="53"/>
        <v>19235.919234856534</v>
      </c>
      <c r="E206" s="126">
        <f t="shared" si="54"/>
        <v>0.80646248700542122</v>
      </c>
      <c r="F206" s="127">
        <f t="shared" si="45"/>
        <v>2769.7793974541228</v>
      </c>
      <c r="G206" s="127">
        <f t="shared" si="46"/>
        <v>28669.986543047624</v>
      </c>
      <c r="H206" s="127">
        <f t="shared" si="47"/>
        <v>780.87701044343612</v>
      </c>
      <c r="I206" s="128">
        <f t="shared" si="48"/>
        <v>8082.8579351000071</v>
      </c>
      <c r="J206" s="127">
        <f t="shared" si="49"/>
        <v>443.25726670558771</v>
      </c>
      <c r="K206" s="128">
        <f t="shared" si="50"/>
        <v>4588.1559676695379</v>
      </c>
      <c r="L206" s="129">
        <f t="shared" si="55"/>
        <v>33258.14251071716</v>
      </c>
      <c r="M206" s="129">
        <f t="shared" si="51"/>
        <v>232369.14251071715</v>
      </c>
      <c r="N206" s="129">
        <f t="shared" si="52"/>
        <v>22448.955899016244</v>
      </c>
      <c r="O206" s="130">
        <f t="shared" si="56"/>
        <v>0.94116847674166682</v>
      </c>
      <c r="P206" s="131">
        <v>129.7969535780212</v>
      </c>
      <c r="Q206" s="133">
        <f t="shared" si="57"/>
        <v>0.10225310008857395</v>
      </c>
      <c r="R206" s="133">
        <f t="shared" si="58"/>
        <v>0.10917479379022194</v>
      </c>
      <c r="S206" s="132">
        <v>10351</v>
      </c>
      <c r="T206" s="1">
        <v>180640</v>
      </c>
      <c r="U206" s="1">
        <v>17342.549923195082</v>
      </c>
      <c r="X206" s="12"/>
      <c r="Y206" s="12"/>
    </row>
    <row r="207" spans="1:27">
      <c r="A207" s="125">
        <v>3815</v>
      </c>
      <c r="B207" s="125" t="s">
        <v>224</v>
      </c>
      <c r="C207" s="1">
        <v>66690</v>
      </c>
      <c r="D207" s="125">
        <f t="shared" si="53"/>
        <v>16293.672123137065</v>
      </c>
      <c r="E207" s="126">
        <f t="shared" si="54"/>
        <v>0.6831093010135536</v>
      </c>
      <c r="F207" s="127">
        <f t="shared" si="45"/>
        <v>4535.1276644858044</v>
      </c>
      <c r="G207" s="127">
        <f t="shared" si="46"/>
        <v>18562.277530740397</v>
      </c>
      <c r="H207" s="127">
        <f t="shared" si="47"/>
        <v>1810.6634995452503</v>
      </c>
      <c r="I207" s="128">
        <f t="shared" si="48"/>
        <v>7411.0457036387088</v>
      </c>
      <c r="J207" s="127">
        <f t="shared" si="49"/>
        <v>1473.0437558074018</v>
      </c>
      <c r="K207" s="128">
        <f t="shared" si="50"/>
        <v>6029.1680925196961</v>
      </c>
      <c r="L207" s="129">
        <f t="shared" si="55"/>
        <v>24591.445623260093</v>
      </c>
      <c r="M207" s="129">
        <f t="shared" si="51"/>
        <v>91281.445623260093</v>
      </c>
      <c r="N207" s="129">
        <f t="shared" si="52"/>
        <v>22301.84354343027</v>
      </c>
      <c r="O207" s="130">
        <f t="shared" si="56"/>
        <v>0.93500081744207342</v>
      </c>
      <c r="P207" s="131">
        <v>1736.2771163167636</v>
      </c>
      <c r="Q207" s="133">
        <f t="shared" si="57"/>
        <v>5.015353121801433E-2</v>
      </c>
      <c r="R207" s="133">
        <f t="shared" si="58"/>
        <v>4.4508923916085207E-2</v>
      </c>
      <c r="S207" s="132">
        <v>4093</v>
      </c>
      <c r="T207" s="1">
        <v>63505</v>
      </c>
      <c r="U207" s="1">
        <v>15599.361336281012</v>
      </c>
      <c r="X207" s="12"/>
      <c r="Y207" s="12"/>
    </row>
    <row r="208" spans="1:27">
      <c r="A208" s="125">
        <v>3816</v>
      </c>
      <c r="B208" s="125" t="s">
        <v>225</v>
      </c>
      <c r="C208" s="1">
        <v>114306</v>
      </c>
      <c r="D208" s="125">
        <f t="shared" si="53"/>
        <v>17601.786264243918</v>
      </c>
      <c r="E208" s="126">
        <f t="shared" si="54"/>
        <v>0.73795175333641305</v>
      </c>
      <c r="F208" s="127">
        <f t="shared" si="45"/>
        <v>3750.2591798216927</v>
      </c>
      <c r="G208" s="127">
        <f t="shared" si="46"/>
        <v>24354.183113762072</v>
      </c>
      <c r="H208" s="127">
        <f t="shared" si="47"/>
        <v>1352.8235501578517</v>
      </c>
      <c r="I208" s="128">
        <f t="shared" si="48"/>
        <v>8785.2361347250899</v>
      </c>
      <c r="J208" s="127">
        <f t="shared" si="49"/>
        <v>1015.2038064200033</v>
      </c>
      <c r="K208" s="128">
        <f t="shared" si="50"/>
        <v>6592.7335188915013</v>
      </c>
      <c r="L208" s="129">
        <f t="shared" si="55"/>
        <v>30946.916632653574</v>
      </c>
      <c r="M208" s="129">
        <f t="shared" si="51"/>
        <v>145252.91663265356</v>
      </c>
      <c r="N208" s="129">
        <f t="shared" si="52"/>
        <v>22367.249250485609</v>
      </c>
      <c r="O208" s="130">
        <f t="shared" si="56"/>
        <v>0.93774294005821623</v>
      </c>
      <c r="P208" s="131">
        <v>2102.4947943711304</v>
      </c>
      <c r="Q208" s="133">
        <f t="shared" si="57"/>
        <v>0.10388318573815296</v>
      </c>
      <c r="R208" s="133">
        <f t="shared" si="58"/>
        <v>0.10286327518773275</v>
      </c>
      <c r="S208" s="132">
        <v>6494</v>
      </c>
      <c r="T208" s="1">
        <v>103549</v>
      </c>
      <c r="U208" s="1">
        <v>15960.080147965475</v>
      </c>
      <c r="X208" s="12"/>
      <c r="Y208" s="12"/>
      <c r="Z208" s="12"/>
    </row>
    <row r="209" spans="1:27">
      <c r="A209" s="125">
        <v>3817</v>
      </c>
      <c r="B209" s="125" t="s">
        <v>226</v>
      </c>
      <c r="C209" s="1">
        <v>179344</v>
      </c>
      <c r="D209" s="125">
        <f t="shared" si="53"/>
        <v>17017.174304962518</v>
      </c>
      <c r="E209" s="126">
        <f t="shared" si="54"/>
        <v>0.71344200109328315</v>
      </c>
      <c r="F209" s="127">
        <f t="shared" si="45"/>
        <v>4101.0263553905324</v>
      </c>
      <c r="G209" s="127">
        <f t="shared" si="46"/>
        <v>43220.716759460818</v>
      </c>
      <c r="H209" s="127">
        <f t="shared" si="47"/>
        <v>1557.4377359063415</v>
      </c>
      <c r="I209" s="128">
        <f t="shared" si="48"/>
        <v>16413.836298716931</v>
      </c>
      <c r="J209" s="127">
        <f t="shared" si="49"/>
        <v>1219.817992168493</v>
      </c>
      <c r="K209" s="128">
        <f t="shared" si="50"/>
        <v>12855.661819463749</v>
      </c>
      <c r="L209" s="129">
        <f t="shared" si="55"/>
        <v>56076.378578924567</v>
      </c>
      <c r="M209" s="129">
        <f t="shared" si="51"/>
        <v>235420.37857892457</v>
      </c>
      <c r="N209" s="129">
        <f t="shared" si="52"/>
        <v>22338.018652521547</v>
      </c>
      <c r="O209" s="130">
        <f t="shared" si="56"/>
        <v>0.93651745244605999</v>
      </c>
      <c r="P209" s="131">
        <v>2340.5702244960921</v>
      </c>
      <c r="Q209" s="133">
        <f t="shared" si="57"/>
        <v>7.9988678858973511E-2</v>
      </c>
      <c r="R209" s="134">
        <f t="shared" si="58"/>
        <v>7.1995594415382863E-2</v>
      </c>
      <c r="S209" s="132">
        <v>10539</v>
      </c>
      <c r="T209" s="1">
        <v>166061</v>
      </c>
      <c r="U209" s="1">
        <v>15874.295000477967</v>
      </c>
      <c r="X209" s="13"/>
      <c r="Y209" s="13"/>
      <c r="Z209" s="13"/>
    </row>
    <row r="210" spans="1:27">
      <c r="A210" s="125">
        <v>3818</v>
      </c>
      <c r="B210" s="125" t="s">
        <v>227</v>
      </c>
      <c r="C210" s="1">
        <v>158173</v>
      </c>
      <c r="D210" s="125">
        <f t="shared" si="53"/>
        <v>28696.117561683601</v>
      </c>
      <c r="E210" s="126">
        <f t="shared" si="54"/>
        <v>1.2030796165051532</v>
      </c>
      <c r="F210" s="127">
        <f t="shared" si="45"/>
        <v>-2906.3395986421169</v>
      </c>
      <c r="G210" s="127">
        <f t="shared" si="46"/>
        <v>-16019.74386771535</v>
      </c>
      <c r="H210" s="127">
        <f t="shared" si="47"/>
        <v>0</v>
      </c>
      <c r="I210" s="128">
        <f t="shared" si="48"/>
        <v>0</v>
      </c>
      <c r="J210" s="127">
        <f t="shared" si="49"/>
        <v>-337.61974373784841</v>
      </c>
      <c r="K210" s="128">
        <f t="shared" si="50"/>
        <v>-1860.9600274830204</v>
      </c>
      <c r="L210" s="129">
        <f t="shared" si="55"/>
        <v>-17880.70389519837</v>
      </c>
      <c r="M210" s="129">
        <f t="shared" si="51"/>
        <v>140292.29610480164</v>
      </c>
      <c r="N210" s="129">
        <f t="shared" si="52"/>
        <v>25452.158219303637</v>
      </c>
      <c r="O210" s="130">
        <f t="shared" si="56"/>
        <v>1.0670771989934571</v>
      </c>
      <c r="P210" s="131">
        <v>1223.5471357462266</v>
      </c>
      <c r="Q210" s="130">
        <f t="shared" si="57"/>
        <v>4.4659899214720196E-2</v>
      </c>
      <c r="R210" s="130">
        <f t="shared" si="58"/>
        <v>6.2096167488986227E-2</v>
      </c>
      <c r="S210" s="132">
        <v>5512</v>
      </c>
      <c r="T210" s="1">
        <v>151411</v>
      </c>
      <c r="U210" s="1">
        <v>27018.379728765169</v>
      </c>
      <c r="X210" s="12"/>
      <c r="Y210" s="12"/>
    </row>
    <row r="211" spans="1:27">
      <c r="A211" s="125">
        <v>3819</v>
      </c>
      <c r="B211" s="125" t="s">
        <v>228</v>
      </c>
      <c r="C211" s="1">
        <v>37097</v>
      </c>
      <c r="D211" s="125">
        <f t="shared" si="53"/>
        <v>23749.679897567225</v>
      </c>
      <c r="E211" s="126">
        <f t="shared" si="54"/>
        <v>0.99570109865443979</v>
      </c>
      <c r="F211" s="127">
        <f t="shared" si="45"/>
        <v>61.522999827708553</v>
      </c>
      <c r="G211" s="127">
        <f t="shared" si="46"/>
        <v>96.098925730880751</v>
      </c>
      <c r="H211" s="127">
        <f t="shared" si="47"/>
        <v>0</v>
      </c>
      <c r="I211" s="128">
        <f t="shared" si="48"/>
        <v>0</v>
      </c>
      <c r="J211" s="127">
        <f t="shared" si="49"/>
        <v>-337.61974373784841</v>
      </c>
      <c r="K211" s="128">
        <f t="shared" si="50"/>
        <v>-527.36203971851921</v>
      </c>
      <c r="L211" s="129">
        <f t="shared" si="55"/>
        <v>-431.26311398763846</v>
      </c>
      <c r="M211" s="129">
        <f t="shared" si="51"/>
        <v>36665.736886012361</v>
      </c>
      <c r="N211" s="129">
        <f t="shared" si="52"/>
        <v>23473.58315365708</v>
      </c>
      <c r="O211" s="130">
        <f t="shared" si="56"/>
        <v>0.98412579185317139</v>
      </c>
      <c r="P211" s="131">
        <v>251.28755915014312</v>
      </c>
      <c r="Q211" s="130">
        <f t="shared" si="57"/>
        <v>0.10559098766167968</v>
      </c>
      <c r="R211" s="130">
        <f t="shared" si="58"/>
        <v>0.10488318293206292</v>
      </c>
      <c r="S211" s="132">
        <v>1562</v>
      </c>
      <c r="T211" s="1">
        <v>33554</v>
      </c>
      <c r="U211" s="1">
        <v>21495.195387572068</v>
      </c>
      <c r="X211" s="12"/>
      <c r="Y211" s="12"/>
    </row>
    <row r="212" spans="1:27">
      <c r="A212" s="125">
        <v>3820</v>
      </c>
      <c r="B212" s="125" t="s">
        <v>229</v>
      </c>
      <c r="C212" s="1">
        <v>58455</v>
      </c>
      <c r="D212" s="125">
        <f t="shared" si="53"/>
        <v>20233.644859813085</v>
      </c>
      <c r="E212" s="126">
        <f t="shared" si="54"/>
        <v>0.8482919560849892</v>
      </c>
      <c r="F212" s="127">
        <f t="shared" si="45"/>
        <v>2171.1440224801922</v>
      </c>
      <c r="G212" s="127">
        <f t="shared" si="46"/>
        <v>6272.4350809452753</v>
      </c>
      <c r="H212" s="127">
        <f t="shared" si="47"/>
        <v>431.67304170864332</v>
      </c>
      <c r="I212" s="128">
        <f t="shared" si="48"/>
        <v>1247.1034174962706</v>
      </c>
      <c r="J212" s="127">
        <f t="shared" si="49"/>
        <v>94.053297970794915</v>
      </c>
      <c r="K212" s="128">
        <f t="shared" si="50"/>
        <v>271.71997783762652</v>
      </c>
      <c r="L212" s="129">
        <f t="shared" si="55"/>
        <v>6544.1550587829015</v>
      </c>
      <c r="M212" s="129">
        <f t="shared" si="51"/>
        <v>64999.155058782904</v>
      </c>
      <c r="N212" s="129">
        <f t="shared" si="52"/>
        <v>22498.842180264073</v>
      </c>
      <c r="O212" s="130">
        <f t="shared" si="56"/>
        <v>0.94325995019564524</v>
      </c>
      <c r="P212" s="131">
        <v>190.20148767141836</v>
      </c>
      <c r="Q212" s="130">
        <f t="shared" si="57"/>
        <v>4.6586575474907348E-2</v>
      </c>
      <c r="R212" s="130">
        <f t="shared" si="58"/>
        <v>5.0571501861277714E-2</v>
      </c>
      <c r="S212" s="132">
        <v>2889</v>
      </c>
      <c r="T212" s="1">
        <v>55853</v>
      </c>
      <c r="U212" s="1">
        <v>19259.655172413793</v>
      </c>
      <c r="X212" s="12"/>
      <c r="Y212" s="12"/>
    </row>
    <row r="213" spans="1:27">
      <c r="A213" s="125">
        <v>3821</v>
      </c>
      <c r="B213" s="125" t="s">
        <v>230</v>
      </c>
      <c r="C213" s="1">
        <v>49468</v>
      </c>
      <c r="D213" s="125">
        <f t="shared" si="53"/>
        <v>20174.551386623163</v>
      </c>
      <c r="E213" s="126">
        <f t="shared" si="54"/>
        <v>0.84581447274911736</v>
      </c>
      <c r="F213" s="127">
        <f t="shared" si="45"/>
        <v>2206.6001063941453</v>
      </c>
      <c r="G213" s="127">
        <f t="shared" si="46"/>
        <v>5410.5834608784435</v>
      </c>
      <c r="H213" s="127">
        <f t="shared" si="47"/>
        <v>452.35575732511586</v>
      </c>
      <c r="I213" s="128">
        <f t="shared" si="48"/>
        <v>1109.1763169611841</v>
      </c>
      <c r="J213" s="127">
        <f t="shared" si="49"/>
        <v>114.73601358726745</v>
      </c>
      <c r="K213" s="128">
        <f t="shared" si="50"/>
        <v>281.33270531597975</v>
      </c>
      <c r="L213" s="129">
        <f t="shared" si="55"/>
        <v>5691.9161661944236</v>
      </c>
      <c r="M213" s="129">
        <f t="shared" si="51"/>
        <v>55159.916166194424</v>
      </c>
      <c r="N213" s="129">
        <f t="shared" si="52"/>
        <v>22495.88750660458</v>
      </c>
      <c r="O213" s="130">
        <f t="shared" si="56"/>
        <v>0.94313607602885186</v>
      </c>
      <c r="P213" s="131">
        <v>628.76946963321006</v>
      </c>
      <c r="Q213" s="130">
        <f t="shared" si="57"/>
        <v>9.4448992234341472E-2</v>
      </c>
      <c r="R213" s="130">
        <f t="shared" si="58"/>
        <v>8.462930307073796E-2</v>
      </c>
      <c r="S213" s="132">
        <v>2452</v>
      </c>
      <c r="T213" s="1">
        <v>45199</v>
      </c>
      <c r="U213" s="1">
        <v>18600.411522633745</v>
      </c>
      <c r="X213" s="12"/>
      <c r="Y213" s="12"/>
    </row>
    <row r="214" spans="1:27">
      <c r="A214" s="125">
        <v>3822</v>
      </c>
      <c r="B214" s="125" t="s">
        <v>231</v>
      </c>
      <c r="C214" s="1">
        <v>31505</v>
      </c>
      <c r="D214" s="125">
        <f t="shared" si="53"/>
        <v>22280.763790664783</v>
      </c>
      <c r="E214" s="126">
        <f t="shared" si="54"/>
        <v>0.93411705256277922</v>
      </c>
      <c r="F214" s="127">
        <f t="shared" si="45"/>
        <v>942.87266396917323</v>
      </c>
      <c r="G214" s="127">
        <f t="shared" si="46"/>
        <v>1333.2219468524108</v>
      </c>
      <c r="H214" s="127">
        <f t="shared" si="47"/>
        <v>0</v>
      </c>
      <c r="I214" s="128">
        <f t="shared" si="48"/>
        <v>0</v>
      </c>
      <c r="J214" s="127">
        <f t="shared" si="49"/>
        <v>-337.61974373784841</v>
      </c>
      <c r="K214" s="128">
        <f t="shared" si="50"/>
        <v>-477.39431764531764</v>
      </c>
      <c r="L214" s="129">
        <f t="shared" si="55"/>
        <v>855.8276292070932</v>
      </c>
      <c r="M214" s="129">
        <f t="shared" si="51"/>
        <v>32360.827629207095</v>
      </c>
      <c r="N214" s="129">
        <f t="shared" si="52"/>
        <v>22886.016710896107</v>
      </c>
      <c r="O214" s="130">
        <f t="shared" si="56"/>
        <v>0.95949217341650739</v>
      </c>
      <c r="P214" s="131">
        <v>72.229326913128943</v>
      </c>
      <c r="Q214" s="130">
        <f t="shared" si="57"/>
        <v>4.9921684940180622E-2</v>
      </c>
      <c r="R214" s="130">
        <f t="shared" si="58"/>
        <v>6.1801986891413196E-2</v>
      </c>
      <c r="S214" s="132">
        <v>1414</v>
      </c>
      <c r="T214" s="1">
        <v>30007</v>
      </c>
      <c r="U214" s="1">
        <v>20983.916083916087</v>
      </c>
      <c r="X214" s="12"/>
      <c r="Y214" s="12"/>
    </row>
    <row r="215" spans="1:27">
      <c r="A215" s="125">
        <v>3823</v>
      </c>
      <c r="B215" s="125" t="s">
        <v>232</v>
      </c>
      <c r="C215" s="1">
        <v>26842</v>
      </c>
      <c r="D215" s="125">
        <f t="shared" si="53"/>
        <v>22405.67612687813</v>
      </c>
      <c r="E215" s="126">
        <f t="shared" si="54"/>
        <v>0.93935398000515125</v>
      </c>
      <c r="F215" s="127">
        <f t="shared" si="45"/>
        <v>867.92526224116511</v>
      </c>
      <c r="G215" s="127">
        <f t="shared" si="46"/>
        <v>1039.7744641649158</v>
      </c>
      <c r="H215" s="127">
        <f t="shared" si="47"/>
        <v>0</v>
      </c>
      <c r="I215" s="128">
        <f t="shared" si="48"/>
        <v>0</v>
      </c>
      <c r="J215" s="127">
        <f t="shared" si="49"/>
        <v>-337.61974373784841</v>
      </c>
      <c r="K215" s="128">
        <f t="shared" si="50"/>
        <v>-404.46845299794239</v>
      </c>
      <c r="L215" s="129">
        <f t="shared" si="55"/>
        <v>635.30601116697335</v>
      </c>
      <c r="M215" s="129">
        <f t="shared" si="51"/>
        <v>27477.306011166973</v>
      </c>
      <c r="N215" s="129">
        <f t="shared" si="52"/>
        <v>22935.981645381446</v>
      </c>
      <c r="O215" s="130">
        <f t="shared" si="56"/>
        <v>0.96158694439345616</v>
      </c>
      <c r="P215" s="131">
        <v>392.07406905369692</v>
      </c>
      <c r="Q215" s="130">
        <f t="shared" si="57"/>
        <v>5.8355019320242882E-2</v>
      </c>
      <c r="R215" s="130">
        <f t="shared" si="58"/>
        <v>8.4858066548629554E-2</v>
      </c>
      <c r="S215" s="132">
        <v>1198</v>
      </c>
      <c r="T215" s="1">
        <v>25362</v>
      </c>
      <c r="U215" s="1">
        <v>20653.094462540717</v>
      </c>
      <c r="X215" s="12"/>
      <c r="Y215" s="12"/>
    </row>
    <row r="216" spans="1:27">
      <c r="A216" s="125">
        <v>3824</v>
      </c>
      <c r="B216" s="125" t="s">
        <v>233</v>
      </c>
      <c r="C216" s="1">
        <v>65742</v>
      </c>
      <c r="D216" s="125">
        <f t="shared" si="53"/>
        <v>30720.560747663552</v>
      </c>
      <c r="E216" s="126">
        <f t="shared" si="54"/>
        <v>1.2879540364189228</v>
      </c>
      <c r="F216" s="127">
        <f t="shared" si="45"/>
        <v>-4121.0055102300876</v>
      </c>
      <c r="G216" s="127">
        <f t="shared" si="46"/>
        <v>-8818.9517918923866</v>
      </c>
      <c r="H216" s="127">
        <f t="shared" si="47"/>
        <v>0</v>
      </c>
      <c r="I216" s="128">
        <f t="shared" si="48"/>
        <v>0</v>
      </c>
      <c r="J216" s="127">
        <f t="shared" si="49"/>
        <v>-337.61974373784841</v>
      </c>
      <c r="K216" s="128">
        <f t="shared" si="50"/>
        <v>-722.50625159899562</v>
      </c>
      <c r="L216" s="129">
        <f t="shared" si="55"/>
        <v>-9541.4580434913823</v>
      </c>
      <c r="M216" s="129">
        <f t="shared" si="51"/>
        <v>56200.541956508619</v>
      </c>
      <c r="N216" s="129">
        <f t="shared" si="52"/>
        <v>26261.935493695619</v>
      </c>
      <c r="O216" s="130">
        <f t="shared" si="56"/>
        <v>1.101026966958965</v>
      </c>
      <c r="P216" s="131">
        <v>522.91227694066401</v>
      </c>
      <c r="Q216" s="130">
        <f t="shared" si="57"/>
        <v>1.9714290145957096E-2</v>
      </c>
      <c r="R216" s="130">
        <f t="shared" si="58"/>
        <v>3.1150338259743532E-2</v>
      </c>
      <c r="S216" s="132">
        <v>2140</v>
      </c>
      <c r="T216" s="1">
        <v>64471</v>
      </c>
      <c r="U216" s="1">
        <v>29792.513863216267</v>
      </c>
      <c r="X216" s="12"/>
      <c r="Y216" s="12"/>
    </row>
    <row r="217" spans="1:27">
      <c r="A217" s="125">
        <v>3825</v>
      </c>
      <c r="B217" s="125" t="s">
        <v>234</v>
      </c>
      <c r="C217" s="1">
        <v>123379</v>
      </c>
      <c r="D217" s="125">
        <f t="shared" si="53"/>
        <v>32857.256990679096</v>
      </c>
      <c r="E217" s="126">
        <f t="shared" si="54"/>
        <v>1.377534645750812</v>
      </c>
      <c r="F217" s="127">
        <f t="shared" si="45"/>
        <v>-5403.0232560394143</v>
      </c>
      <c r="G217" s="127">
        <f t="shared" si="46"/>
        <v>-20288.352326428001</v>
      </c>
      <c r="H217" s="127">
        <f t="shared" si="47"/>
        <v>0</v>
      </c>
      <c r="I217" s="128">
        <f t="shared" si="48"/>
        <v>0</v>
      </c>
      <c r="J217" s="127">
        <f t="shared" si="49"/>
        <v>-337.61974373784841</v>
      </c>
      <c r="K217" s="128">
        <f t="shared" si="50"/>
        <v>-1267.7621377356209</v>
      </c>
      <c r="L217" s="129">
        <f t="shared" si="55"/>
        <v>-21556.11446416362</v>
      </c>
      <c r="M217" s="129">
        <f t="shared" si="51"/>
        <v>101822.88553583638</v>
      </c>
      <c r="N217" s="129">
        <f t="shared" si="52"/>
        <v>27116.613990901831</v>
      </c>
      <c r="O217" s="130">
        <f t="shared" si="56"/>
        <v>1.1368592106917204</v>
      </c>
      <c r="P217" s="131">
        <v>102.61663547299395</v>
      </c>
      <c r="Q217" s="130">
        <f t="shared" si="57"/>
        <v>7.165874801309835E-2</v>
      </c>
      <c r="R217" s="130">
        <f t="shared" si="58"/>
        <v>7.1944143152382831E-2</v>
      </c>
      <c r="S217" s="132">
        <v>3755</v>
      </c>
      <c r="T217" s="1">
        <v>115129</v>
      </c>
      <c r="U217" s="1">
        <v>30652.023429179979</v>
      </c>
      <c r="X217" s="12"/>
      <c r="Y217" s="12"/>
    </row>
    <row r="218" spans="1:27" ht="28.5" customHeight="1">
      <c r="A218" s="125">
        <v>4201</v>
      </c>
      <c r="B218" s="125" t="s">
        <v>235</v>
      </c>
      <c r="C218" s="1">
        <v>131327</v>
      </c>
      <c r="D218" s="125">
        <f t="shared" si="53"/>
        <v>19499.183370452858</v>
      </c>
      <c r="E218" s="126">
        <f t="shared" si="54"/>
        <v>0.81749978898928588</v>
      </c>
      <c r="F218" s="127">
        <f t="shared" si="45"/>
        <v>2611.8209160963283</v>
      </c>
      <c r="G218" s="127">
        <f t="shared" si="46"/>
        <v>17590.613869908771</v>
      </c>
      <c r="H218" s="127">
        <f t="shared" si="47"/>
        <v>688.73456298472263</v>
      </c>
      <c r="I218" s="128">
        <f t="shared" si="48"/>
        <v>4638.6272817021072</v>
      </c>
      <c r="J218" s="127">
        <f t="shared" si="49"/>
        <v>351.11481924687422</v>
      </c>
      <c r="K218" s="128">
        <f t="shared" si="50"/>
        <v>2364.7583076276978</v>
      </c>
      <c r="L218" s="129">
        <f t="shared" si="55"/>
        <v>19955.372177536468</v>
      </c>
      <c r="M218" s="129">
        <f t="shared" si="51"/>
        <v>151282.37217753648</v>
      </c>
      <c r="N218" s="129">
        <f t="shared" si="52"/>
        <v>22462.119105796064</v>
      </c>
      <c r="O218" s="130">
        <f t="shared" si="56"/>
        <v>0.94172034184086018</v>
      </c>
      <c r="P218" s="131">
        <v>-1907.4134062073208</v>
      </c>
      <c r="Q218" s="130">
        <f t="shared" si="57"/>
        <v>0.10235619014043128</v>
      </c>
      <c r="R218" s="130">
        <f t="shared" si="58"/>
        <v>0.10677543544611684</v>
      </c>
      <c r="S218" s="132">
        <v>6735</v>
      </c>
      <c r="T218" s="1">
        <v>119133</v>
      </c>
      <c r="U218" s="1">
        <v>17618.012422360247</v>
      </c>
      <c r="X218" s="12"/>
      <c r="Y218" s="12"/>
    </row>
    <row r="219" spans="1:27">
      <c r="A219" s="125">
        <v>4202</v>
      </c>
      <c r="B219" s="125" t="s">
        <v>236</v>
      </c>
      <c r="C219" s="1">
        <v>514432</v>
      </c>
      <c r="D219" s="125">
        <f t="shared" si="53"/>
        <v>21419.494524711663</v>
      </c>
      <c r="E219" s="126">
        <f t="shared" si="54"/>
        <v>0.89800849202446775</v>
      </c>
      <c r="F219" s="127">
        <f t="shared" si="45"/>
        <v>1459.6342235410455</v>
      </c>
      <c r="G219" s="127">
        <f t="shared" si="46"/>
        <v>35056.035146785289</v>
      </c>
      <c r="H219" s="127">
        <f t="shared" si="47"/>
        <v>16.625658994140938</v>
      </c>
      <c r="I219" s="128">
        <f t="shared" si="48"/>
        <v>399.29845206228288</v>
      </c>
      <c r="J219" s="127">
        <f t="shared" si="49"/>
        <v>-320.99408474370745</v>
      </c>
      <c r="K219" s="128">
        <f t="shared" si="50"/>
        <v>-7709.3149332896219</v>
      </c>
      <c r="L219" s="129">
        <f t="shared" si="55"/>
        <v>27346.720213495668</v>
      </c>
      <c r="M219" s="129">
        <f t="shared" si="51"/>
        <v>541778.72021349566</v>
      </c>
      <c r="N219" s="129">
        <f t="shared" si="52"/>
        <v>22558.134663509001</v>
      </c>
      <c r="O219" s="130">
        <f t="shared" si="56"/>
        <v>0.94574577699261919</v>
      </c>
      <c r="P219" s="131">
        <v>603.56035977996726</v>
      </c>
      <c r="Q219" s="130">
        <f t="shared" si="57"/>
        <v>0.18244463956529933</v>
      </c>
      <c r="R219" s="130">
        <f t="shared" si="58"/>
        <v>0.17624119931109483</v>
      </c>
      <c r="S219" s="132">
        <v>24017</v>
      </c>
      <c r="T219" s="1">
        <v>435058</v>
      </c>
      <c r="U219" s="1">
        <v>18210.120966054164</v>
      </c>
      <c r="X219" s="12"/>
      <c r="Y219" s="12"/>
    </row>
    <row r="220" spans="1:27">
      <c r="A220" s="125">
        <v>4203</v>
      </c>
      <c r="B220" s="125" t="s">
        <v>237</v>
      </c>
      <c r="C220" s="1">
        <v>870800</v>
      </c>
      <c r="D220" s="125">
        <f t="shared" si="53"/>
        <v>19134.676657364478</v>
      </c>
      <c r="E220" s="126">
        <f t="shared" si="54"/>
        <v>0.80221790998062625</v>
      </c>
      <c r="F220" s="127">
        <f t="shared" si="45"/>
        <v>2830.5249439493564</v>
      </c>
      <c r="G220" s="127">
        <f t="shared" si="46"/>
        <v>128814.35967419126</v>
      </c>
      <c r="H220" s="127">
        <f t="shared" si="47"/>
        <v>816.31191256565558</v>
      </c>
      <c r="I220" s="128">
        <f t="shared" si="48"/>
        <v>37149.538828950419</v>
      </c>
      <c r="J220" s="127">
        <f t="shared" si="49"/>
        <v>478.69216882780717</v>
      </c>
      <c r="K220" s="128">
        <f t="shared" si="50"/>
        <v>21784.801911184677</v>
      </c>
      <c r="L220" s="129">
        <f t="shared" si="55"/>
        <v>150599.16158537593</v>
      </c>
      <c r="M220" s="129">
        <f t="shared" si="51"/>
        <v>1021399.1615853759</v>
      </c>
      <c r="N220" s="129">
        <f t="shared" si="52"/>
        <v>22443.89377014164</v>
      </c>
      <c r="O220" s="130">
        <f t="shared" si="56"/>
        <v>0.94095624789042698</v>
      </c>
      <c r="P220" s="131">
        <v>12289.615352176712</v>
      </c>
      <c r="Q220" s="130">
        <f t="shared" si="57"/>
        <v>9.0180240295355221E-2</v>
      </c>
      <c r="R220" s="130">
        <f t="shared" si="58"/>
        <v>7.9544101802065101E-2</v>
      </c>
      <c r="S220" s="132">
        <v>45509</v>
      </c>
      <c r="T220" s="1">
        <v>798767</v>
      </c>
      <c r="U220" s="1">
        <v>17724.775324531234</v>
      </c>
      <c r="X220" s="12"/>
      <c r="Y220" s="12"/>
      <c r="Z220" s="12"/>
      <c r="AA220" s="12"/>
    </row>
    <row r="221" spans="1:27">
      <c r="A221" s="125">
        <v>4204</v>
      </c>
      <c r="B221" s="125" t="s">
        <v>238</v>
      </c>
      <c r="C221" s="1">
        <v>2303786</v>
      </c>
      <c r="D221" s="125">
        <f t="shared" si="53"/>
        <v>20255.378636679357</v>
      </c>
      <c r="E221" s="126">
        <f t="shared" si="54"/>
        <v>0.84920314080819359</v>
      </c>
      <c r="F221" s="127">
        <f t="shared" si="45"/>
        <v>2158.1037563604286</v>
      </c>
      <c r="G221" s="127">
        <f t="shared" si="46"/>
        <v>245456.24693716606</v>
      </c>
      <c r="H221" s="127">
        <f t="shared" si="47"/>
        <v>424.06621980544787</v>
      </c>
      <c r="I221" s="128">
        <f t="shared" si="48"/>
        <v>48232.019642012223</v>
      </c>
      <c r="J221" s="127">
        <f t="shared" si="49"/>
        <v>86.446476067599463</v>
      </c>
      <c r="K221" s="128">
        <f t="shared" si="50"/>
        <v>9832.1628485005604</v>
      </c>
      <c r="L221" s="129">
        <f t="shared" si="55"/>
        <v>255288.40978566662</v>
      </c>
      <c r="M221" s="129">
        <f t="shared" si="51"/>
        <v>2559074.4097856665</v>
      </c>
      <c r="N221" s="129">
        <f t="shared" si="52"/>
        <v>22499.928869107382</v>
      </c>
      <c r="O221" s="130">
        <f t="shared" si="56"/>
        <v>0.94330550943180524</v>
      </c>
      <c r="P221" s="131">
        <v>-3393.2211999707797</v>
      </c>
      <c r="Q221" s="130">
        <f t="shared" si="57"/>
        <v>0.11088897697102258</v>
      </c>
      <c r="R221" s="130">
        <f t="shared" si="58"/>
        <v>9.966649497712704E-2</v>
      </c>
      <c r="S221" s="132">
        <v>113737</v>
      </c>
      <c r="T221" s="1">
        <v>2073822</v>
      </c>
      <c r="U221" s="1">
        <v>18419.565140157032</v>
      </c>
      <c r="X221" s="12"/>
      <c r="Y221" s="13"/>
      <c r="Z221" s="13"/>
      <c r="AA221" s="12"/>
    </row>
    <row r="222" spans="1:27">
      <c r="A222" s="125">
        <v>4205</v>
      </c>
      <c r="B222" s="125" t="s">
        <v>239</v>
      </c>
      <c r="C222" s="1">
        <v>435882</v>
      </c>
      <c r="D222" s="125">
        <f t="shared" si="53"/>
        <v>18831.036419406402</v>
      </c>
      <c r="E222" s="126">
        <f t="shared" si="54"/>
        <v>0.7894878470983252</v>
      </c>
      <c r="F222" s="127">
        <f t="shared" si="45"/>
        <v>3012.7090867242018</v>
      </c>
      <c r="G222" s="127">
        <f t="shared" si="46"/>
        <v>69735.177230405097</v>
      </c>
      <c r="H222" s="127">
        <f t="shared" si="47"/>
        <v>922.58599585098216</v>
      </c>
      <c r="I222" s="128">
        <f t="shared" si="48"/>
        <v>21355.098045962684</v>
      </c>
      <c r="J222" s="127">
        <f t="shared" si="49"/>
        <v>584.96625211313381</v>
      </c>
      <c r="K222" s="128">
        <f t="shared" si="50"/>
        <v>13540.213837662708</v>
      </c>
      <c r="L222" s="129">
        <f t="shared" si="55"/>
        <v>83275.391068067809</v>
      </c>
      <c r="M222" s="129">
        <f t="shared" si="51"/>
        <v>519157.39106806781</v>
      </c>
      <c r="N222" s="129">
        <f t="shared" si="52"/>
        <v>22428.711758243739</v>
      </c>
      <c r="O222" s="130">
        <f t="shared" si="56"/>
        <v>0.94031974474631208</v>
      </c>
      <c r="P222" s="131">
        <v>1540.6297975529451</v>
      </c>
      <c r="Q222" s="130">
        <f t="shared" si="57"/>
        <v>8.1791693760144543E-2</v>
      </c>
      <c r="R222" s="130">
        <f t="shared" si="58"/>
        <v>7.7492007588030154E-2</v>
      </c>
      <c r="S222" s="132">
        <v>23147</v>
      </c>
      <c r="T222" s="1">
        <v>402926</v>
      </c>
      <c r="U222" s="1">
        <v>17476.729559748426</v>
      </c>
      <c r="X222" s="12"/>
      <c r="Y222" s="13"/>
      <c r="Z222" s="13"/>
      <c r="AA222" s="12"/>
    </row>
    <row r="223" spans="1:27">
      <c r="A223" s="125">
        <v>4206</v>
      </c>
      <c r="B223" s="125" t="s">
        <v>240</v>
      </c>
      <c r="C223" s="1">
        <v>179079</v>
      </c>
      <c r="D223" s="125">
        <f t="shared" si="53"/>
        <v>18611.411348991893</v>
      </c>
      <c r="E223" s="126">
        <f t="shared" si="54"/>
        <v>0.78028010514782487</v>
      </c>
      <c r="F223" s="127">
        <f t="shared" ref="F223:F286" si="59">($D$364-D223)*0.6</f>
        <v>3144.4841289729075</v>
      </c>
      <c r="G223" s="127">
        <f t="shared" ref="G223:G286" si="60">F223*S223/1000</f>
        <v>30256.226288977316</v>
      </c>
      <c r="H223" s="127">
        <f t="shared" ref="H223:H286" si="61">IF(D223&lt;D$364*0.9,(D$364*0.9-D223)*0.35,0)</f>
        <v>999.45477049606041</v>
      </c>
      <c r="I223" s="128">
        <f t="shared" ref="I223:I286" si="62">H223*S223/1000</f>
        <v>9616.7538017130937</v>
      </c>
      <c r="J223" s="127">
        <f t="shared" ref="J223:J286" si="63">H223+I$366</f>
        <v>661.83502675821205</v>
      </c>
      <c r="K223" s="128">
        <f t="shared" ref="K223:K286" si="64">J223*S223/1000</f>
        <v>6368.1766274675165</v>
      </c>
      <c r="L223" s="129">
        <f t="shared" si="55"/>
        <v>36624.402916444829</v>
      </c>
      <c r="M223" s="129">
        <f t="shared" ref="M223:M286" si="65">C223+L223</f>
        <v>215703.40291644481</v>
      </c>
      <c r="N223" s="129">
        <f t="shared" ref="N223:N286" si="66">M223/S223*1000</f>
        <v>22417.730504723011</v>
      </c>
      <c r="O223" s="130">
        <f t="shared" si="56"/>
        <v>0.93985935764878692</v>
      </c>
      <c r="P223" s="131">
        <v>1949.2713445394402</v>
      </c>
      <c r="Q223" s="130">
        <f t="shared" si="57"/>
        <v>6.0329208360471315E-2</v>
      </c>
      <c r="R223" s="130">
        <f t="shared" si="58"/>
        <v>6.2863772047053124E-2</v>
      </c>
      <c r="S223" s="132">
        <v>9622</v>
      </c>
      <c r="T223" s="1">
        <v>168890</v>
      </c>
      <c r="U223" s="1">
        <v>17510.627268014516</v>
      </c>
      <c r="X223" s="12"/>
      <c r="Y223" s="12"/>
      <c r="Z223" s="12"/>
      <c r="AA223" s="12"/>
    </row>
    <row r="224" spans="1:27">
      <c r="A224" s="125">
        <v>4207</v>
      </c>
      <c r="B224" s="125" t="s">
        <v>241</v>
      </c>
      <c r="C224" s="1">
        <v>179377</v>
      </c>
      <c r="D224" s="125">
        <f t="shared" si="53"/>
        <v>19825.044208664898</v>
      </c>
      <c r="E224" s="126">
        <f t="shared" si="54"/>
        <v>0.83116144657859181</v>
      </c>
      <c r="F224" s="127">
        <f t="shared" si="59"/>
        <v>2416.3044131691045</v>
      </c>
      <c r="G224" s="127">
        <f t="shared" si="60"/>
        <v>21862.722330354056</v>
      </c>
      <c r="H224" s="127">
        <f t="shared" si="61"/>
        <v>574.68326961050855</v>
      </c>
      <c r="I224" s="128">
        <f t="shared" si="62"/>
        <v>5199.7342234358812</v>
      </c>
      <c r="J224" s="127">
        <f t="shared" si="63"/>
        <v>237.06352587266014</v>
      </c>
      <c r="K224" s="128">
        <f t="shared" si="64"/>
        <v>2144.9507820958288</v>
      </c>
      <c r="L224" s="129">
        <f t="shared" si="55"/>
        <v>24007.673112449884</v>
      </c>
      <c r="M224" s="129">
        <f t="shared" si="65"/>
        <v>203384.67311244988</v>
      </c>
      <c r="N224" s="129">
        <f t="shared" si="66"/>
        <v>22478.412147706662</v>
      </c>
      <c r="O224" s="130">
        <f t="shared" si="56"/>
        <v>0.94240342472032534</v>
      </c>
      <c r="P224" s="131">
        <v>980.16784716199982</v>
      </c>
      <c r="Q224" s="130">
        <f t="shared" si="57"/>
        <v>6.9432603394721307E-2</v>
      </c>
      <c r="R224" s="130">
        <f t="shared" si="58"/>
        <v>6.695049854599347E-2</v>
      </c>
      <c r="S224" s="132">
        <v>9048</v>
      </c>
      <c r="T224" s="1">
        <v>167731</v>
      </c>
      <c r="U224" s="1">
        <v>18581.034673756509</v>
      </c>
      <c r="X224" s="12"/>
      <c r="Y224" s="12"/>
      <c r="Z224" s="12"/>
      <c r="AA224" s="12"/>
    </row>
    <row r="225" spans="1:27">
      <c r="A225" s="125">
        <v>4211</v>
      </c>
      <c r="B225" s="125" t="s">
        <v>242</v>
      </c>
      <c r="C225" s="1">
        <v>38437</v>
      </c>
      <c r="D225" s="125">
        <f t="shared" si="53"/>
        <v>15837.247630819942</v>
      </c>
      <c r="E225" s="126">
        <f t="shared" si="54"/>
        <v>0.66397378548605779</v>
      </c>
      <c r="F225" s="127">
        <f t="shared" si="59"/>
        <v>4808.9823598760777</v>
      </c>
      <c r="G225" s="127">
        <f t="shared" si="60"/>
        <v>11671.400187419242</v>
      </c>
      <c r="H225" s="127">
        <f t="shared" si="61"/>
        <v>1970.4120718562431</v>
      </c>
      <c r="I225" s="128">
        <f t="shared" si="62"/>
        <v>4782.1900983951018</v>
      </c>
      <c r="J225" s="127">
        <f t="shared" si="63"/>
        <v>1632.7923281183946</v>
      </c>
      <c r="K225" s="128">
        <f t="shared" si="64"/>
        <v>3962.7869803433437</v>
      </c>
      <c r="L225" s="129">
        <f t="shared" si="55"/>
        <v>15634.187167762586</v>
      </c>
      <c r="M225" s="129">
        <f t="shared" si="65"/>
        <v>54071.18716776259</v>
      </c>
      <c r="N225" s="129">
        <f t="shared" si="66"/>
        <v>22279.022318814415</v>
      </c>
      <c r="O225" s="130">
        <f t="shared" si="56"/>
        <v>0.93404404166569865</v>
      </c>
      <c r="P225" s="131">
        <v>705.43525807495826</v>
      </c>
      <c r="Q225" s="130">
        <f t="shared" si="57"/>
        <v>7.1832910404060119E-2</v>
      </c>
      <c r="R225" s="130">
        <f t="shared" si="58"/>
        <v>7.3157796572668354E-2</v>
      </c>
      <c r="S225" s="132">
        <v>2427</v>
      </c>
      <c r="T225" s="1">
        <v>35861</v>
      </c>
      <c r="U225" s="1">
        <v>14757.61316872428</v>
      </c>
      <c r="X225" s="12"/>
      <c r="Y225" s="12"/>
      <c r="Z225" s="12"/>
      <c r="AA225" s="12"/>
    </row>
    <row r="226" spans="1:27">
      <c r="A226" s="125">
        <v>4212</v>
      </c>
      <c r="B226" s="125" t="s">
        <v>243</v>
      </c>
      <c r="C226" s="1">
        <v>34566</v>
      </c>
      <c r="D226" s="125">
        <f t="shared" si="53"/>
        <v>16220.553730642891</v>
      </c>
      <c r="E226" s="126">
        <f t="shared" si="54"/>
        <v>0.68004382543441733</v>
      </c>
      <c r="F226" s="127">
        <f t="shared" si="59"/>
        <v>4578.9986999823086</v>
      </c>
      <c r="G226" s="127">
        <f t="shared" si="60"/>
        <v>9757.8462296622984</v>
      </c>
      <c r="H226" s="127">
        <f t="shared" si="61"/>
        <v>1836.2549369182111</v>
      </c>
      <c r="I226" s="128">
        <f t="shared" si="62"/>
        <v>3913.0592705727081</v>
      </c>
      <c r="J226" s="127">
        <f t="shared" si="63"/>
        <v>1498.6351931803626</v>
      </c>
      <c r="K226" s="128">
        <f t="shared" si="64"/>
        <v>3193.5915966673524</v>
      </c>
      <c r="L226" s="129">
        <f t="shared" si="55"/>
        <v>12951.437826329651</v>
      </c>
      <c r="M226" s="129">
        <f t="shared" si="65"/>
        <v>47517.437826329653</v>
      </c>
      <c r="N226" s="129">
        <f t="shared" si="66"/>
        <v>22298.187623805559</v>
      </c>
      <c r="O226" s="130">
        <f t="shared" si="56"/>
        <v>0.93484754366311651</v>
      </c>
      <c r="P226" s="131">
        <v>316.40819322526477</v>
      </c>
      <c r="Q226" s="130">
        <f t="shared" si="57"/>
        <v>5.8910026651962134E-2</v>
      </c>
      <c r="R226" s="130">
        <f t="shared" si="58"/>
        <v>5.7419303949026473E-2</v>
      </c>
      <c r="S226" s="132">
        <v>2131</v>
      </c>
      <c r="T226" s="1">
        <v>32643</v>
      </c>
      <c r="U226" s="1">
        <v>15339.755639097744</v>
      </c>
      <c r="X226" s="12"/>
      <c r="Y226" s="12"/>
    </row>
    <row r="227" spans="1:27">
      <c r="A227" s="125">
        <v>4213</v>
      </c>
      <c r="B227" s="125" t="s">
        <v>244</v>
      </c>
      <c r="C227" s="1">
        <v>115595</v>
      </c>
      <c r="D227" s="125">
        <f t="shared" si="53"/>
        <v>18903.51594439902</v>
      </c>
      <c r="E227" s="126">
        <f t="shared" si="54"/>
        <v>0.79252653827127417</v>
      </c>
      <c r="F227" s="127">
        <f t="shared" si="59"/>
        <v>2969.2213717286313</v>
      </c>
      <c r="G227" s="127">
        <f t="shared" si="60"/>
        <v>18156.788688120581</v>
      </c>
      <c r="H227" s="127">
        <f t="shared" si="61"/>
        <v>897.21816210356599</v>
      </c>
      <c r="I227" s="128">
        <f t="shared" si="62"/>
        <v>5486.4890612633062</v>
      </c>
      <c r="J227" s="127">
        <f t="shared" si="63"/>
        <v>559.59841836571763</v>
      </c>
      <c r="K227" s="128">
        <f t="shared" si="64"/>
        <v>3421.9443283063633</v>
      </c>
      <c r="L227" s="129">
        <f t="shared" si="55"/>
        <v>21578.733016426944</v>
      </c>
      <c r="M227" s="129">
        <f t="shared" si="65"/>
        <v>137173.73301642694</v>
      </c>
      <c r="N227" s="129">
        <f t="shared" si="66"/>
        <v>22432.335734493368</v>
      </c>
      <c r="O227" s="130">
        <f t="shared" si="56"/>
        <v>0.94047167930495945</v>
      </c>
      <c r="P227" s="131">
        <v>1466.3981471480402</v>
      </c>
      <c r="Q227" s="130">
        <f t="shared" si="57"/>
        <v>0.10779418670397807</v>
      </c>
      <c r="R227" s="130">
        <f t="shared" si="58"/>
        <v>9.9098500528705738E-2</v>
      </c>
      <c r="S227" s="132">
        <v>6115</v>
      </c>
      <c r="T227" s="1">
        <v>104347</v>
      </c>
      <c r="U227" s="1">
        <v>17199.109939014339</v>
      </c>
      <c r="X227" s="12"/>
      <c r="Y227" s="12"/>
    </row>
    <row r="228" spans="1:27">
      <c r="A228" s="125">
        <v>4214</v>
      </c>
      <c r="B228" s="125" t="s">
        <v>245</v>
      </c>
      <c r="C228" s="1">
        <v>108720</v>
      </c>
      <c r="D228" s="125">
        <f t="shared" si="53"/>
        <v>17828.79632666448</v>
      </c>
      <c r="E228" s="126">
        <f t="shared" si="54"/>
        <v>0.74746910976111669</v>
      </c>
      <c r="F228" s="127">
        <f t="shared" si="59"/>
        <v>3614.0531423693551</v>
      </c>
      <c r="G228" s="127">
        <f t="shared" si="60"/>
        <v>22038.496062168328</v>
      </c>
      <c r="H228" s="127">
        <f t="shared" si="61"/>
        <v>1273.3700283106548</v>
      </c>
      <c r="I228" s="128">
        <f t="shared" si="62"/>
        <v>7765.0104326383735</v>
      </c>
      <c r="J228" s="127">
        <f t="shared" si="63"/>
        <v>935.75028457280632</v>
      </c>
      <c r="K228" s="128">
        <f t="shared" si="64"/>
        <v>5706.2052353249728</v>
      </c>
      <c r="L228" s="129">
        <f t="shared" si="55"/>
        <v>27744.701297493302</v>
      </c>
      <c r="M228" s="129">
        <f t="shared" si="65"/>
        <v>136464.7012974933</v>
      </c>
      <c r="N228" s="129">
        <f t="shared" si="66"/>
        <v>22378.599753606642</v>
      </c>
      <c r="O228" s="130">
        <f t="shared" si="56"/>
        <v>0.93821880787945167</v>
      </c>
      <c r="P228" s="131">
        <v>2333.6308832884388</v>
      </c>
      <c r="Q228" s="130">
        <f t="shared" si="57"/>
        <v>8.9247785837374263E-2</v>
      </c>
      <c r="R228" s="130">
        <f t="shared" si="58"/>
        <v>7.2457150896620928E-2</v>
      </c>
      <c r="S228" s="132">
        <v>6098</v>
      </c>
      <c r="T228" s="1">
        <v>99812</v>
      </c>
      <c r="U228" s="1">
        <v>16624.25049966689</v>
      </c>
      <c r="X228" s="12"/>
      <c r="Y228" s="12"/>
    </row>
    <row r="229" spans="1:27">
      <c r="A229" s="125">
        <v>4215</v>
      </c>
      <c r="B229" s="125" t="s">
        <v>246</v>
      </c>
      <c r="C229" s="1">
        <v>239370</v>
      </c>
      <c r="D229" s="125">
        <f t="shared" si="53"/>
        <v>21222.626119336819</v>
      </c>
      <c r="E229" s="126">
        <f t="shared" si="54"/>
        <v>0.88975481920161181</v>
      </c>
      <c r="F229" s="127">
        <f t="shared" si="59"/>
        <v>1577.7552667659518</v>
      </c>
      <c r="G229" s="127">
        <f t="shared" si="60"/>
        <v>17795.501653853171</v>
      </c>
      <c r="H229" s="127">
        <f t="shared" si="61"/>
        <v>85.529600875336286</v>
      </c>
      <c r="I229" s="128">
        <f t="shared" si="62"/>
        <v>964.68836827291796</v>
      </c>
      <c r="J229" s="127">
        <f t="shared" si="63"/>
        <v>-252.09014286251212</v>
      </c>
      <c r="K229" s="128">
        <f t="shared" si="64"/>
        <v>-2843.3247213462741</v>
      </c>
      <c r="L229" s="129">
        <f t="shared" si="55"/>
        <v>14952.176932506896</v>
      </c>
      <c r="M229" s="129">
        <f t="shared" si="65"/>
        <v>254322.1769325069</v>
      </c>
      <c r="N229" s="129">
        <f t="shared" si="66"/>
        <v>22548.291243240259</v>
      </c>
      <c r="O229" s="130">
        <f t="shared" si="56"/>
        <v>0.94533309335147631</v>
      </c>
      <c r="P229" s="131">
        <v>597.56288662029328</v>
      </c>
      <c r="Q229" s="130">
        <f t="shared" si="57"/>
        <v>0.11297094474899221</v>
      </c>
      <c r="R229" s="130">
        <f t="shared" si="58"/>
        <v>0.10320198264861533</v>
      </c>
      <c r="S229" s="132">
        <v>11279</v>
      </c>
      <c r="T229" s="1">
        <v>215073</v>
      </c>
      <c r="U229" s="1">
        <v>19237.298747763864</v>
      </c>
      <c r="X229" s="12"/>
      <c r="Y229" s="12"/>
    </row>
    <row r="230" spans="1:27">
      <c r="A230" s="125">
        <v>4216</v>
      </c>
      <c r="B230" s="125" t="s">
        <v>247</v>
      </c>
      <c r="C230" s="1">
        <v>86488</v>
      </c>
      <c r="D230" s="125">
        <f t="shared" si="53"/>
        <v>16190.19093972295</v>
      </c>
      <c r="E230" s="126">
        <f t="shared" si="54"/>
        <v>0.67877087083428833</v>
      </c>
      <c r="F230" s="127">
        <f t="shared" si="59"/>
        <v>4597.2163745342732</v>
      </c>
      <c r="G230" s="127">
        <f t="shared" si="60"/>
        <v>24558.32987276209</v>
      </c>
      <c r="H230" s="127">
        <f t="shared" si="61"/>
        <v>1846.8819137401904</v>
      </c>
      <c r="I230" s="128">
        <f t="shared" si="62"/>
        <v>9866.0431832000959</v>
      </c>
      <c r="J230" s="127">
        <f t="shared" si="63"/>
        <v>1509.2621700023419</v>
      </c>
      <c r="K230" s="128">
        <f t="shared" si="64"/>
        <v>8062.478512152511</v>
      </c>
      <c r="L230" s="129">
        <f t="shared" si="55"/>
        <v>32620.808384914599</v>
      </c>
      <c r="M230" s="129">
        <f t="shared" si="65"/>
        <v>119108.80838491459</v>
      </c>
      <c r="N230" s="129">
        <f t="shared" si="66"/>
        <v>22296.669484259564</v>
      </c>
      <c r="O230" s="130">
        <f t="shared" si="56"/>
        <v>0.93478389593311018</v>
      </c>
      <c r="P230" s="131">
        <v>1249.1043257669517</v>
      </c>
      <c r="Q230" s="130">
        <f t="shared" si="57"/>
        <v>9.2033990328160703E-2</v>
      </c>
      <c r="R230" s="130">
        <f t="shared" si="58"/>
        <v>7.8133145823796213E-2</v>
      </c>
      <c r="S230" s="132">
        <v>5342</v>
      </c>
      <c r="T230" s="1">
        <v>79199</v>
      </c>
      <c r="U230" s="1">
        <v>15016.875237011756</v>
      </c>
      <c r="X230" s="12"/>
      <c r="Y230" s="12"/>
    </row>
    <row r="231" spans="1:27">
      <c r="A231" s="125">
        <v>4217</v>
      </c>
      <c r="B231" s="125" t="s">
        <v>248</v>
      </c>
      <c r="C231" s="1">
        <v>32765</v>
      </c>
      <c r="D231" s="125">
        <f t="shared" si="53"/>
        <v>18192.67073847862</v>
      </c>
      <c r="E231" s="126">
        <f t="shared" si="54"/>
        <v>0.76272447965149948</v>
      </c>
      <c r="F231" s="127">
        <f t="shared" si="59"/>
        <v>3395.7284952808709</v>
      </c>
      <c r="G231" s="127">
        <f t="shared" si="60"/>
        <v>6115.7070200008493</v>
      </c>
      <c r="H231" s="127">
        <f t="shared" si="61"/>
        <v>1146.0139841757057</v>
      </c>
      <c r="I231" s="128">
        <f t="shared" si="62"/>
        <v>2063.9711855004462</v>
      </c>
      <c r="J231" s="127">
        <f t="shared" si="63"/>
        <v>808.39424043785721</v>
      </c>
      <c r="K231" s="128">
        <f t="shared" si="64"/>
        <v>1455.9180270285808</v>
      </c>
      <c r="L231" s="129">
        <f t="shared" si="55"/>
        <v>7571.6250470294299</v>
      </c>
      <c r="M231" s="129">
        <f t="shared" si="65"/>
        <v>40336.625047029433</v>
      </c>
      <c r="N231" s="129">
        <f t="shared" si="66"/>
        <v>22396.793474197351</v>
      </c>
      <c r="O231" s="130">
        <f t="shared" si="56"/>
        <v>0.93898157637397084</v>
      </c>
      <c r="P231" s="131">
        <v>417.34660065636581</v>
      </c>
      <c r="Q231" s="130">
        <f t="shared" si="57"/>
        <v>3.0475531513397911E-2</v>
      </c>
      <c r="R231" s="130">
        <f t="shared" si="58"/>
        <v>4.2491070748145954E-2</v>
      </c>
      <c r="S231" s="132">
        <v>1801</v>
      </c>
      <c r="T231" s="1">
        <v>31796</v>
      </c>
      <c r="U231" s="1">
        <v>17451.152579582875</v>
      </c>
      <c r="X231" s="12"/>
      <c r="Y231" s="12"/>
    </row>
    <row r="232" spans="1:27">
      <c r="A232" s="125">
        <v>4218</v>
      </c>
      <c r="B232" s="125" t="s">
        <v>249</v>
      </c>
      <c r="C232" s="1">
        <v>24086</v>
      </c>
      <c r="D232" s="125">
        <f t="shared" si="53"/>
        <v>18205.593348450493</v>
      </c>
      <c r="E232" s="126">
        <f t="shared" si="54"/>
        <v>0.76326625777238255</v>
      </c>
      <c r="F232" s="127">
        <f t="shared" si="59"/>
        <v>3387.9749292977472</v>
      </c>
      <c r="G232" s="127">
        <f t="shared" si="60"/>
        <v>4482.2908314609194</v>
      </c>
      <c r="H232" s="127">
        <f t="shared" si="61"/>
        <v>1141.4910706855503</v>
      </c>
      <c r="I232" s="128">
        <f t="shared" si="62"/>
        <v>1510.192686516983</v>
      </c>
      <c r="J232" s="127">
        <f t="shared" si="63"/>
        <v>803.87132694770185</v>
      </c>
      <c r="K232" s="128">
        <f t="shared" si="64"/>
        <v>1063.5217655518095</v>
      </c>
      <c r="L232" s="129">
        <f t="shared" si="55"/>
        <v>5545.8125970127294</v>
      </c>
      <c r="M232" s="129">
        <f t="shared" si="65"/>
        <v>29631.812597012729</v>
      </c>
      <c r="N232" s="129">
        <f t="shared" si="66"/>
        <v>22397.439604695941</v>
      </c>
      <c r="O232" s="130">
        <f t="shared" si="56"/>
        <v>0.93900866528001481</v>
      </c>
      <c r="P232" s="131">
        <v>601.64647566261192</v>
      </c>
      <c r="Q232" s="130">
        <f t="shared" si="57"/>
        <v>2.3151098084193536E-2</v>
      </c>
      <c r="R232" s="130">
        <f t="shared" si="58"/>
        <v>3.2431380152984433E-2</v>
      </c>
      <c r="S232" s="132">
        <v>1323</v>
      </c>
      <c r="T232" s="1">
        <v>23541</v>
      </c>
      <c r="U232" s="1">
        <v>17633.707865168541</v>
      </c>
      <c r="X232" s="12"/>
      <c r="Y232" s="12"/>
    </row>
    <row r="233" spans="1:27">
      <c r="A233" s="125">
        <v>4219</v>
      </c>
      <c r="B233" s="125" t="s">
        <v>250</v>
      </c>
      <c r="C233" s="1">
        <v>62752</v>
      </c>
      <c r="D233" s="125">
        <f t="shared" si="53"/>
        <v>17178.209690665204</v>
      </c>
      <c r="E233" s="126">
        <f t="shared" si="54"/>
        <v>0.72019338095010521</v>
      </c>
      <c r="F233" s="127">
        <f t="shared" si="59"/>
        <v>4004.4051239689206</v>
      </c>
      <c r="G233" s="127">
        <f t="shared" si="60"/>
        <v>14628.091917858466</v>
      </c>
      <c r="H233" s="127">
        <f t="shared" si="61"/>
        <v>1501.0753509104015</v>
      </c>
      <c r="I233" s="128">
        <f t="shared" si="62"/>
        <v>5483.4282568756962</v>
      </c>
      <c r="J233" s="127">
        <f t="shared" si="63"/>
        <v>1163.4556071725531</v>
      </c>
      <c r="K233" s="128">
        <f t="shared" si="64"/>
        <v>4250.1033330013361</v>
      </c>
      <c r="L233" s="129">
        <f t="shared" si="55"/>
        <v>18878.195250859804</v>
      </c>
      <c r="M233" s="129">
        <f t="shared" si="65"/>
        <v>81630.195250859804</v>
      </c>
      <c r="N233" s="129">
        <f t="shared" si="66"/>
        <v>22346.070421806678</v>
      </c>
      <c r="O233" s="130">
        <f t="shared" si="56"/>
        <v>0.93685502143890109</v>
      </c>
      <c r="P233" s="131">
        <v>88.344992891565198</v>
      </c>
      <c r="Q233" s="130">
        <f t="shared" si="57"/>
        <v>6.3593220338983056E-2</v>
      </c>
      <c r="R233" s="130">
        <f t="shared" si="58"/>
        <v>5.369391305961637E-2</v>
      </c>
      <c r="S233" s="132">
        <v>3653</v>
      </c>
      <c r="T233" s="1">
        <v>59000</v>
      </c>
      <c r="U233" s="1">
        <v>16302.846090080135</v>
      </c>
      <c r="X233" s="12"/>
      <c r="Y233" s="12"/>
    </row>
    <row r="234" spans="1:27">
      <c r="A234" s="125">
        <v>4220</v>
      </c>
      <c r="B234" s="125" t="s">
        <v>251</v>
      </c>
      <c r="C234" s="1">
        <v>23257</v>
      </c>
      <c r="D234" s="125">
        <f t="shared" si="53"/>
        <v>20508.818342151673</v>
      </c>
      <c r="E234" s="126">
        <f t="shared" si="54"/>
        <v>0.85982855530935032</v>
      </c>
      <c r="F234" s="127">
        <f t="shared" si="59"/>
        <v>2006.0399330770392</v>
      </c>
      <c r="G234" s="127">
        <f t="shared" si="60"/>
        <v>2274.8492841093625</v>
      </c>
      <c r="H234" s="127">
        <f t="shared" si="61"/>
        <v>335.36232289013731</v>
      </c>
      <c r="I234" s="128">
        <f t="shared" si="62"/>
        <v>380.30087415741571</v>
      </c>
      <c r="J234" s="127">
        <f t="shared" si="63"/>
        <v>-2.2574208477111029</v>
      </c>
      <c r="K234" s="128">
        <f t="shared" si="64"/>
        <v>-2.5599152413043909</v>
      </c>
      <c r="L234" s="129">
        <f t="shared" si="55"/>
        <v>2272.2893688680583</v>
      </c>
      <c r="M234" s="129">
        <f t="shared" si="65"/>
        <v>25529.28936886806</v>
      </c>
      <c r="N234" s="129">
        <f t="shared" si="66"/>
        <v>22512.600854381006</v>
      </c>
      <c r="O234" s="130">
        <f t="shared" si="56"/>
        <v>0.94383678015686345</v>
      </c>
      <c r="P234" s="131">
        <v>84.939836282242595</v>
      </c>
      <c r="Q234" s="130">
        <f t="shared" si="57"/>
        <v>5.9206631142687982E-2</v>
      </c>
      <c r="R234" s="130">
        <f t="shared" si="58"/>
        <v>6.6678988328879599E-2</v>
      </c>
      <c r="S234" s="132">
        <v>1134</v>
      </c>
      <c r="T234" s="1">
        <v>21957</v>
      </c>
      <c r="U234" s="1">
        <v>19226.795096322243</v>
      </c>
      <c r="X234" s="12"/>
      <c r="Y234" s="12"/>
    </row>
    <row r="235" spans="1:27">
      <c r="A235" s="125">
        <v>4221</v>
      </c>
      <c r="B235" s="125" t="s">
        <v>252</v>
      </c>
      <c r="C235" s="1">
        <v>40707</v>
      </c>
      <c r="D235" s="125">
        <f t="shared" si="53"/>
        <v>34822.070145423437</v>
      </c>
      <c r="E235" s="126">
        <f t="shared" si="54"/>
        <v>1.459909087228233</v>
      </c>
      <c r="F235" s="127">
        <f t="shared" si="59"/>
        <v>-6581.911148886019</v>
      </c>
      <c r="G235" s="127">
        <f t="shared" si="60"/>
        <v>-7694.2541330477561</v>
      </c>
      <c r="H235" s="127">
        <f t="shared" si="61"/>
        <v>0</v>
      </c>
      <c r="I235" s="128">
        <f t="shared" si="62"/>
        <v>0</v>
      </c>
      <c r="J235" s="127">
        <f t="shared" si="63"/>
        <v>-337.61974373784841</v>
      </c>
      <c r="K235" s="128">
        <f t="shared" si="64"/>
        <v>-394.6774804295448</v>
      </c>
      <c r="L235" s="129">
        <f t="shared" si="55"/>
        <v>-8088.9316134773007</v>
      </c>
      <c r="M235" s="129">
        <f t="shared" si="65"/>
        <v>32618.0683865227</v>
      </c>
      <c r="N235" s="129">
        <f t="shared" si="66"/>
        <v>27902.539252799575</v>
      </c>
      <c r="O235" s="130">
        <f t="shared" si="56"/>
        <v>1.1698089872826891</v>
      </c>
      <c r="P235" s="131">
        <v>27.985631655909856</v>
      </c>
      <c r="Q235" s="130">
        <f t="shared" si="57"/>
        <v>8.3843655146706428E-2</v>
      </c>
      <c r="R235" s="130">
        <f t="shared" si="58"/>
        <v>8.3843655146706331E-2</v>
      </c>
      <c r="S235" s="132">
        <v>1169</v>
      </c>
      <c r="T235" s="1">
        <v>37558</v>
      </c>
      <c r="U235" s="1">
        <v>32128.314798973483</v>
      </c>
      <c r="X235" s="12"/>
      <c r="Y235" s="12"/>
    </row>
    <row r="236" spans="1:27">
      <c r="A236" s="125">
        <v>4222</v>
      </c>
      <c r="B236" s="125" t="s">
        <v>253</v>
      </c>
      <c r="C236" s="1">
        <v>68206</v>
      </c>
      <c r="D236" s="125">
        <f t="shared" si="53"/>
        <v>72947.593582887712</v>
      </c>
      <c r="E236" s="126">
        <f t="shared" si="54"/>
        <v>3.0583148652087324</v>
      </c>
      <c r="F236" s="127">
        <f t="shared" si="59"/>
        <v>-29457.225211364585</v>
      </c>
      <c r="G236" s="127">
        <f t="shared" si="60"/>
        <v>-27542.505572625887</v>
      </c>
      <c r="H236" s="127">
        <f t="shared" si="61"/>
        <v>0</v>
      </c>
      <c r="I236" s="128">
        <f t="shared" si="62"/>
        <v>0</v>
      </c>
      <c r="J236" s="127">
        <f t="shared" si="63"/>
        <v>-337.61974373784841</v>
      </c>
      <c r="K236" s="128">
        <f t="shared" si="64"/>
        <v>-315.67446039488823</v>
      </c>
      <c r="L236" s="129">
        <f t="shared" si="55"/>
        <v>-27858.180033020777</v>
      </c>
      <c r="M236" s="129">
        <f t="shared" si="65"/>
        <v>40347.819966979223</v>
      </c>
      <c r="N236" s="129">
        <f t="shared" si="66"/>
        <v>43152.748627785266</v>
      </c>
      <c r="O236" s="130">
        <f t="shared" si="56"/>
        <v>1.8091712984748878</v>
      </c>
      <c r="P236" s="131">
        <v>-295.46589769181446</v>
      </c>
      <c r="Q236" s="130">
        <f t="shared" si="57"/>
        <v>3.3392927487045844E-2</v>
      </c>
      <c r="R236" s="130">
        <f t="shared" si="58"/>
        <v>2.7866762099414771E-2</v>
      </c>
      <c r="S236" s="132">
        <v>935</v>
      </c>
      <c r="T236" s="1">
        <v>66002</v>
      </c>
      <c r="U236" s="1">
        <v>70969.892473118278</v>
      </c>
      <c r="X236" s="12"/>
      <c r="Y236" s="12"/>
    </row>
    <row r="237" spans="1:27">
      <c r="A237" s="125">
        <v>4223</v>
      </c>
      <c r="B237" s="125" t="s">
        <v>254</v>
      </c>
      <c r="C237" s="1">
        <v>248218</v>
      </c>
      <c r="D237" s="125">
        <f t="shared" si="53"/>
        <v>16413.277788798518</v>
      </c>
      <c r="E237" s="126">
        <f t="shared" si="54"/>
        <v>0.68812374723843106</v>
      </c>
      <c r="F237" s="127">
        <f t="shared" si="59"/>
        <v>4463.3642650889324</v>
      </c>
      <c r="G237" s="127">
        <f t="shared" si="60"/>
        <v>67499.45778093992</v>
      </c>
      <c r="H237" s="127">
        <f t="shared" si="61"/>
        <v>1768.8015165637416</v>
      </c>
      <c r="I237" s="128">
        <f t="shared" si="62"/>
        <v>26749.585334993462</v>
      </c>
      <c r="J237" s="127">
        <f t="shared" si="63"/>
        <v>1431.1817728258932</v>
      </c>
      <c r="K237" s="128">
        <f t="shared" si="64"/>
        <v>21643.761950445984</v>
      </c>
      <c r="L237" s="129">
        <f t="shared" si="55"/>
        <v>89143.219731385907</v>
      </c>
      <c r="M237" s="129">
        <f t="shared" si="65"/>
        <v>337361.21973138594</v>
      </c>
      <c r="N237" s="129">
        <f t="shared" si="66"/>
        <v>22307.823826713346</v>
      </c>
      <c r="O237" s="130">
        <f t="shared" si="56"/>
        <v>0.93525153975331743</v>
      </c>
      <c r="P237" s="131">
        <v>6017.7312558168633</v>
      </c>
      <c r="Q237" s="130">
        <f t="shared" si="57"/>
        <v>5.0747153198154343E-2</v>
      </c>
      <c r="R237" s="130">
        <f t="shared" si="58"/>
        <v>3.7684899359547296E-2</v>
      </c>
      <c r="S237" s="132">
        <v>15123</v>
      </c>
      <c r="T237" s="1">
        <v>236230</v>
      </c>
      <c r="U237" s="1">
        <v>15817.207900903917</v>
      </c>
      <c r="X237" s="12"/>
      <c r="Y237" s="12"/>
    </row>
    <row r="238" spans="1:27">
      <c r="A238" s="125">
        <v>4224</v>
      </c>
      <c r="B238" s="125" t="s">
        <v>255</v>
      </c>
      <c r="C238" s="1">
        <v>33569</v>
      </c>
      <c r="D238" s="125">
        <f t="shared" si="53"/>
        <v>36808.114035087718</v>
      </c>
      <c r="E238" s="126">
        <f t="shared" si="54"/>
        <v>1.5431736234848765</v>
      </c>
      <c r="F238" s="127">
        <f t="shared" si="59"/>
        <v>-7773.5374826845873</v>
      </c>
      <c r="G238" s="127">
        <f t="shared" si="60"/>
        <v>-7089.4661842083433</v>
      </c>
      <c r="H238" s="127">
        <f t="shared" si="61"/>
        <v>0</v>
      </c>
      <c r="I238" s="128">
        <f t="shared" si="62"/>
        <v>0</v>
      </c>
      <c r="J238" s="127">
        <f t="shared" si="63"/>
        <v>-337.61974373784841</v>
      </c>
      <c r="K238" s="128">
        <f t="shared" si="64"/>
        <v>-307.90920628891774</v>
      </c>
      <c r="L238" s="129">
        <f t="shared" si="55"/>
        <v>-7397.3753904972609</v>
      </c>
      <c r="M238" s="129">
        <f t="shared" si="65"/>
        <v>26171.624609502738</v>
      </c>
      <c r="N238" s="129">
        <f t="shared" si="66"/>
        <v>28696.956808665283</v>
      </c>
      <c r="O238" s="130">
        <f t="shared" si="56"/>
        <v>1.2031148017853464</v>
      </c>
      <c r="P238" s="131">
        <v>170.077755406488</v>
      </c>
      <c r="Q238" s="130">
        <f t="shared" si="57"/>
        <v>3.48346126576035E-2</v>
      </c>
      <c r="R238" s="130">
        <f t="shared" si="58"/>
        <v>5.1854918786840384E-2</v>
      </c>
      <c r="S238" s="132">
        <v>912</v>
      </c>
      <c r="T238" s="1">
        <v>32439</v>
      </c>
      <c r="U238" s="1">
        <v>34993.527508090614</v>
      </c>
      <c r="X238" s="12"/>
      <c r="Y238" s="12"/>
    </row>
    <row r="239" spans="1:27">
      <c r="A239" s="125">
        <v>4225</v>
      </c>
      <c r="B239" s="125" t="s">
        <v>256</v>
      </c>
      <c r="C239" s="1">
        <v>179733</v>
      </c>
      <c r="D239" s="125">
        <f t="shared" si="53"/>
        <v>17150.09541984733</v>
      </c>
      <c r="E239" s="126">
        <f t="shared" si="54"/>
        <v>0.71901469515467709</v>
      </c>
      <c r="F239" s="127">
        <f t="shared" si="59"/>
        <v>4021.273686459645</v>
      </c>
      <c r="G239" s="127">
        <f t="shared" si="60"/>
        <v>42142.948234097079</v>
      </c>
      <c r="H239" s="127">
        <f t="shared" si="61"/>
        <v>1510.9153456966574</v>
      </c>
      <c r="I239" s="128">
        <f t="shared" si="62"/>
        <v>15834.392822900969</v>
      </c>
      <c r="J239" s="127">
        <f t="shared" si="63"/>
        <v>1173.2956019588089</v>
      </c>
      <c r="K239" s="128">
        <f t="shared" si="64"/>
        <v>12296.137908528317</v>
      </c>
      <c r="L239" s="129">
        <f t="shared" si="55"/>
        <v>54439.086142625398</v>
      </c>
      <c r="M239" s="129">
        <f t="shared" si="65"/>
        <v>234172.0861426254</v>
      </c>
      <c r="N239" s="129">
        <f t="shared" si="66"/>
        <v>22344.66470826578</v>
      </c>
      <c r="O239" s="130">
        <f t="shared" si="56"/>
        <v>0.93679608714912943</v>
      </c>
      <c r="P239" s="131">
        <v>2649.7514852185341</v>
      </c>
      <c r="Q239" s="130">
        <f t="shared" si="57"/>
        <v>7.3776466089948867E-2</v>
      </c>
      <c r="R239" s="130">
        <f t="shared" si="58"/>
        <v>7.2137112706605472E-2</v>
      </c>
      <c r="S239" s="132">
        <v>10480</v>
      </c>
      <c r="T239" s="1">
        <v>167384</v>
      </c>
      <c r="U239" s="1">
        <v>15996.177370030582</v>
      </c>
      <c r="X239" s="12"/>
      <c r="Y239" s="13"/>
      <c r="Z239" s="13"/>
      <c r="AA239" s="12"/>
    </row>
    <row r="240" spans="1:27">
      <c r="A240" s="125">
        <v>4226</v>
      </c>
      <c r="B240" s="125" t="s">
        <v>257</v>
      </c>
      <c r="C240" s="1">
        <v>32791</v>
      </c>
      <c r="D240" s="125">
        <f t="shared" si="53"/>
        <v>19243.544600938967</v>
      </c>
      <c r="E240" s="126">
        <f t="shared" si="54"/>
        <v>0.80678217911995365</v>
      </c>
      <c r="F240" s="127">
        <f t="shared" si="59"/>
        <v>2765.2041778046628</v>
      </c>
      <c r="G240" s="127">
        <f t="shared" si="60"/>
        <v>4711.9079189791455</v>
      </c>
      <c r="H240" s="127">
        <f t="shared" si="61"/>
        <v>778.20813231458442</v>
      </c>
      <c r="I240" s="128">
        <f t="shared" si="62"/>
        <v>1326.0666574640518</v>
      </c>
      <c r="J240" s="127">
        <f t="shared" si="63"/>
        <v>440.58838857673601</v>
      </c>
      <c r="K240" s="128">
        <f t="shared" si="64"/>
        <v>750.76261413475811</v>
      </c>
      <c r="L240" s="129">
        <f t="shared" si="55"/>
        <v>5462.6705331139037</v>
      </c>
      <c r="M240" s="129">
        <f t="shared" si="65"/>
        <v>38253.670533113902</v>
      </c>
      <c r="N240" s="129">
        <f t="shared" si="66"/>
        <v>22449.337167320366</v>
      </c>
      <c r="O240" s="130">
        <f t="shared" si="56"/>
        <v>0.94118446134739342</v>
      </c>
      <c r="P240" s="131">
        <v>313.90985981035101</v>
      </c>
      <c r="Q240" s="130">
        <f t="shared" si="57"/>
        <v>0.18550253073029646</v>
      </c>
      <c r="R240" s="130">
        <f t="shared" si="58"/>
        <v>0.17576248646373291</v>
      </c>
      <c r="S240" s="132">
        <v>1704</v>
      </c>
      <c r="T240" s="1">
        <v>27660</v>
      </c>
      <c r="U240" s="1">
        <v>16366.863905325445</v>
      </c>
      <c r="X240" s="12"/>
      <c r="Y240" s="12"/>
      <c r="Z240" s="12"/>
      <c r="AA240" s="12"/>
    </row>
    <row r="241" spans="1:27">
      <c r="A241" s="125">
        <v>4227</v>
      </c>
      <c r="B241" s="125" t="s">
        <v>258</v>
      </c>
      <c r="C241" s="1">
        <v>130437</v>
      </c>
      <c r="D241" s="125">
        <f t="shared" si="53"/>
        <v>22171.8510963794</v>
      </c>
      <c r="E241" s="126">
        <f t="shared" si="54"/>
        <v>0.92955090725787004</v>
      </c>
      <c r="F241" s="127">
        <f t="shared" si="59"/>
        <v>1008.2202805404035</v>
      </c>
      <c r="G241" s="127">
        <f t="shared" si="60"/>
        <v>5931.3599104191935</v>
      </c>
      <c r="H241" s="127">
        <f t="shared" si="61"/>
        <v>0</v>
      </c>
      <c r="I241" s="128">
        <f t="shared" si="62"/>
        <v>0</v>
      </c>
      <c r="J241" s="127">
        <f t="shared" si="63"/>
        <v>-337.61974373784841</v>
      </c>
      <c r="K241" s="128">
        <f t="shared" si="64"/>
        <v>-1986.2169524097621</v>
      </c>
      <c r="L241" s="129">
        <f t="shared" si="55"/>
        <v>3945.1429580094314</v>
      </c>
      <c r="M241" s="129">
        <f t="shared" si="65"/>
        <v>134382.14295800944</v>
      </c>
      <c r="N241" s="129">
        <f t="shared" si="66"/>
        <v>22842.451633181954</v>
      </c>
      <c r="O241" s="130">
        <f t="shared" si="56"/>
        <v>0.9576657152945437</v>
      </c>
      <c r="P241" s="131">
        <v>1271.4647314214558</v>
      </c>
      <c r="Q241" s="130">
        <f t="shared" si="57"/>
        <v>5.5563198485081448E-2</v>
      </c>
      <c r="R241" s="130">
        <f t="shared" si="58"/>
        <v>6.2560812753468142E-2</v>
      </c>
      <c r="S241" s="132">
        <v>5883</v>
      </c>
      <c r="T241" s="1">
        <v>123571</v>
      </c>
      <c r="U241" s="1">
        <v>20866.43026004728</v>
      </c>
      <c r="X241" s="12"/>
      <c r="Y241" s="12"/>
      <c r="Z241" s="12"/>
      <c r="AA241" s="12"/>
    </row>
    <row r="242" spans="1:27">
      <c r="A242" s="125">
        <v>4228</v>
      </c>
      <c r="B242" s="125" t="s">
        <v>259</v>
      </c>
      <c r="C242" s="1">
        <v>87021</v>
      </c>
      <c r="D242" s="125">
        <f t="shared" si="53"/>
        <v>48077.900552486186</v>
      </c>
      <c r="E242" s="126">
        <f t="shared" si="54"/>
        <v>2.0156574154927047</v>
      </c>
      <c r="F242" s="127">
        <f t="shared" si="59"/>
        <v>-14535.409393123668</v>
      </c>
      <c r="G242" s="127">
        <f t="shared" si="60"/>
        <v>-26309.091001553836</v>
      </c>
      <c r="H242" s="127">
        <f t="shared" si="61"/>
        <v>0</v>
      </c>
      <c r="I242" s="128">
        <f t="shared" si="62"/>
        <v>0</v>
      </c>
      <c r="J242" s="127">
        <f t="shared" si="63"/>
        <v>-337.61974373784841</v>
      </c>
      <c r="K242" s="128">
        <f t="shared" si="64"/>
        <v>-611.09173616550561</v>
      </c>
      <c r="L242" s="129">
        <f t="shared" si="55"/>
        <v>-26920.18273771934</v>
      </c>
      <c r="M242" s="129">
        <f t="shared" si="65"/>
        <v>60100.81726228066</v>
      </c>
      <c r="N242" s="129">
        <f t="shared" si="66"/>
        <v>33204.871415624671</v>
      </c>
      <c r="O242" s="130">
        <f t="shared" si="56"/>
        <v>1.3921083185884775</v>
      </c>
      <c r="P242" s="131">
        <v>99.547299655427196</v>
      </c>
      <c r="Q242" s="130">
        <f t="shared" si="57"/>
        <v>5.265640876760052E-2</v>
      </c>
      <c r="R242" s="130">
        <f t="shared" si="58"/>
        <v>3.0556439964744723E-2</v>
      </c>
      <c r="S242" s="132">
        <v>1810</v>
      </c>
      <c r="T242" s="1">
        <v>82668</v>
      </c>
      <c r="U242" s="1">
        <v>46652.370203160273</v>
      </c>
      <c r="X242" s="12"/>
      <c r="Y242" s="12"/>
      <c r="Z242" s="12"/>
      <c r="AA242" s="12"/>
    </row>
    <row r="243" spans="1:27" ht="30.65" customHeight="1">
      <c r="A243" s="125">
        <v>4601</v>
      </c>
      <c r="B243" s="125" t="s">
        <v>260</v>
      </c>
      <c r="C243" s="1">
        <v>7163472</v>
      </c>
      <c r="D243" s="125">
        <f t="shared" si="53"/>
        <v>24965.922001881991</v>
      </c>
      <c r="E243" s="126">
        <f t="shared" si="54"/>
        <v>1.0466918322019707</v>
      </c>
      <c r="F243" s="127">
        <f t="shared" si="59"/>
        <v>-668.222262761151</v>
      </c>
      <c r="G243" s="127">
        <f t="shared" si="60"/>
        <v>-191733.01385405703</v>
      </c>
      <c r="H243" s="127">
        <f t="shared" si="61"/>
        <v>0</v>
      </c>
      <c r="I243" s="128">
        <f t="shared" si="62"/>
        <v>0</v>
      </c>
      <c r="J243" s="127">
        <f t="shared" si="63"/>
        <v>-337.61974373784841</v>
      </c>
      <c r="K243" s="128">
        <f t="shared" si="64"/>
        <v>-96873.233070700837</v>
      </c>
      <c r="L243" s="129">
        <f t="shared" si="55"/>
        <v>-288606.24692475784</v>
      </c>
      <c r="M243" s="129">
        <f t="shared" si="65"/>
        <v>6874865.753075242</v>
      </c>
      <c r="N243" s="129">
        <f t="shared" si="66"/>
        <v>23960.079995382996</v>
      </c>
      <c r="O243" s="130">
        <f t="shared" si="56"/>
        <v>1.0045220852721841</v>
      </c>
      <c r="P243" s="131">
        <v>-7728.3123258941341</v>
      </c>
      <c r="Q243" s="130">
        <f t="shared" si="57"/>
        <v>0.12175949451332423</v>
      </c>
      <c r="R243" s="130">
        <f t="shared" si="58"/>
        <v>0.11656373816784545</v>
      </c>
      <c r="S243" s="132">
        <v>286930</v>
      </c>
      <c r="T243" s="1">
        <v>6385925</v>
      </c>
      <c r="U243" s="1">
        <v>22359.60308262226</v>
      </c>
      <c r="X243" s="12"/>
      <c r="Y243" s="12"/>
      <c r="Z243" s="12"/>
      <c r="AA243" s="12"/>
    </row>
    <row r="244" spans="1:27">
      <c r="A244" s="125">
        <v>4602</v>
      </c>
      <c r="B244" s="125" t="s">
        <v>261</v>
      </c>
      <c r="C244" s="1">
        <v>396731</v>
      </c>
      <c r="D244" s="125">
        <f t="shared" si="53"/>
        <v>23158.65973965326</v>
      </c>
      <c r="E244" s="126">
        <f t="shared" si="54"/>
        <v>0.97092268382527247</v>
      </c>
      <c r="F244" s="127">
        <f t="shared" si="59"/>
        <v>416.1350945760874</v>
      </c>
      <c r="G244" s="127">
        <f t="shared" si="60"/>
        <v>7128.810305182953</v>
      </c>
      <c r="H244" s="127">
        <f t="shared" si="61"/>
        <v>0</v>
      </c>
      <c r="I244" s="128">
        <f t="shared" si="62"/>
        <v>0</v>
      </c>
      <c r="J244" s="127">
        <f t="shared" si="63"/>
        <v>-337.61974373784841</v>
      </c>
      <c r="K244" s="128">
        <f t="shared" si="64"/>
        <v>-5783.7638299730816</v>
      </c>
      <c r="L244" s="129">
        <f t="shared" si="55"/>
        <v>1345.0464752098715</v>
      </c>
      <c r="M244" s="129">
        <f t="shared" si="65"/>
        <v>398076.04647520988</v>
      </c>
      <c r="N244" s="129">
        <f t="shared" si="66"/>
        <v>23237.175090491502</v>
      </c>
      <c r="O244" s="130">
        <f t="shared" si="56"/>
        <v>0.97421442592150487</v>
      </c>
      <c r="P244" s="131">
        <v>2552.8903814348187</v>
      </c>
      <c r="Q244" s="133">
        <f t="shared" si="57"/>
        <v>7.7350256757013638E-2</v>
      </c>
      <c r="R244" s="133">
        <f t="shared" si="58"/>
        <v>7.9174035721811448E-2</v>
      </c>
      <c r="S244" s="132">
        <v>17131</v>
      </c>
      <c r="T244" s="1">
        <v>368247</v>
      </c>
      <c r="U244" s="1">
        <v>21459.615384615387</v>
      </c>
      <c r="V244" s="13"/>
      <c r="W244" s="62"/>
      <c r="X244" s="13"/>
      <c r="Y244" s="13"/>
      <c r="Z244" s="13"/>
      <c r="AA244" s="12"/>
    </row>
    <row r="245" spans="1:27">
      <c r="A245" s="125">
        <v>4611</v>
      </c>
      <c r="B245" s="125" t="s">
        <v>262</v>
      </c>
      <c r="C245" s="1">
        <v>89677</v>
      </c>
      <c r="D245" s="125">
        <f t="shared" si="53"/>
        <v>22180.806331931733</v>
      </c>
      <c r="E245" s="126">
        <f t="shared" si="54"/>
        <v>0.92992635391300926</v>
      </c>
      <c r="F245" s="127">
        <f t="shared" si="59"/>
        <v>1002.8471392090032</v>
      </c>
      <c r="G245" s="127">
        <f t="shared" si="60"/>
        <v>4054.5109838220001</v>
      </c>
      <c r="H245" s="127">
        <f t="shared" si="61"/>
        <v>0</v>
      </c>
      <c r="I245" s="128">
        <f t="shared" si="62"/>
        <v>0</v>
      </c>
      <c r="J245" s="127">
        <f t="shared" si="63"/>
        <v>-337.61974373784841</v>
      </c>
      <c r="K245" s="128">
        <f t="shared" si="64"/>
        <v>-1364.9966239321211</v>
      </c>
      <c r="L245" s="129">
        <f t="shared" si="55"/>
        <v>2689.514359889879</v>
      </c>
      <c r="M245" s="129">
        <f t="shared" si="65"/>
        <v>92366.514359889872</v>
      </c>
      <c r="N245" s="129">
        <f t="shared" si="66"/>
        <v>22846.033727402886</v>
      </c>
      <c r="O245" s="130">
        <f t="shared" si="56"/>
        <v>0.95781589395659938</v>
      </c>
      <c r="P245" s="131">
        <v>755.15697928556847</v>
      </c>
      <c r="Q245" s="133">
        <f t="shared" si="57"/>
        <v>5.3635210076134976E-2</v>
      </c>
      <c r="R245" s="133">
        <f t="shared" si="58"/>
        <v>5.6241282819336012E-2</v>
      </c>
      <c r="S245" s="132">
        <v>4043</v>
      </c>
      <c r="T245" s="1">
        <v>85112</v>
      </c>
      <c r="U245" s="1">
        <v>20999.753269183318</v>
      </c>
      <c r="V245" s="13"/>
      <c r="W245" s="1"/>
      <c r="X245" s="13"/>
      <c r="Y245" s="13"/>
      <c r="Z245" s="12"/>
      <c r="AA245" s="12"/>
    </row>
    <row r="246" spans="1:27">
      <c r="A246" s="125">
        <v>4612</v>
      </c>
      <c r="B246" s="125" t="s">
        <v>263</v>
      </c>
      <c r="C246" s="1">
        <v>131119</v>
      </c>
      <c r="D246" s="125">
        <f t="shared" si="53"/>
        <v>22704.588744588742</v>
      </c>
      <c r="E246" s="126">
        <f t="shared" si="54"/>
        <v>0.95188583825081208</v>
      </c>
      <c r="F246" s="127">
        <f t="shared" si="59"/>
        <v>688.57769161479803</v>
      </c>
      <c r="G246" s="127">
        <f t="shared" si="60"/>
        <v>3976.5361690754589</v>
      </c>
      <c r="H246" s="127">
        <f t="shared" si="61"/>
        <v>0</v>
      </c>
      <c r="I246" s="128">
        <f t="shared" si="62"/>
        <v>0</v>
      </c>
      <c r="J246" s="127">
        <f t="shared" si="63"/>
        <v>-337.61974373784841</v>
      </c>
      <c r="K246" s="128">
        <f t="shared" si="64"/>
        <v>-1949.7540200860744</v>
      </c>
      <c r="L246" s="129">
        <f t="shared" si="55"/>
        <v>2026.7821489893845</v>
      </c>
      <c r="M246" s="129">
        <f t="shared" si="65"/>
        <v>133145.78214898938</v>
      </c>
      <c r="N246" s="129">
        <f t="shared" si="66"/>
        <v>23055.546692465694</v>
      </c>
      <c r="O246" s="130">
        <f t="shared" si="56"/>
        <v>0.96659968769172067</v>
      </c>
      <c r="P246" s="131">
        <v>1542.6871024917575</v>
      </c>
      <c r="Q246" s="133">
        <f t="shared" si="57"/>
        <v>5.1956387442535883E-2</v>
      </c>
      <c r="R246" s="133">
        <f t="shared" si="58"/>
        <v>5.61459972972852E-2</v>
      </c>
      <c r="S246" s="132">
        <v>5775</v>
      </c>
      <c r="T246" s="1">
        <v>124643</v>
      </c>
      <c r="U246" s="1">
        <v>21497.58537426699</v>
      </c>
      <c r="V246" s="13"/>
      <c r="W246" s="1"/>
      <c r="X246" s="13"/>
      <c r="Y246" s="13"/>
      <c r="Z246" s="12"/>
      <c r="AA246" s="12"/>
    </row>
    <row r="247" spans="1:27">
      <c r="A247" s="125">
        <v>4613</v>
      </c>
      <c r="B247" s="125" t="s">
        <v>264</v>
      </c>
      <c r="C247" s="1">
        <v>257555</v>
      </c>
      <c r="D247" s="125">
        <f t="shared" si="53"/>
        <v>21354.365309675813</v>
      </c>
      <c r="E247" s="126">
        <f t="shared" si="54"/>
        <v>0.89527796128698445</v>
      </c>
      <c r="F247" s="127">
        <f t="shared" si="59"/>
        <v>1498.7117525625551</v>
      </c>
      <c r="G247" s="127">
        <f t="shared" si="60"/>
        <v>18075.962447656977</v>
      </c>
      <c r="H247" s="127">
        <f t="shared" si="61"/>
        <v>39.420884256688254</v>
      </c>
      <c r="I247" s="128">
        <f t="shared" si="62"/>
        <v>475.45528501991703</v>
      </c>
      <c r="J247" s="127">
        <f t="shared" si="63"/>
        <v>-298.19885948116018</v>
      </c>
      <c r="K247" s="128">
        <f t="shared" si="64"/>
        <v>-3596.5764442022733</v>
      </c>
      <c r="L247" s="129">
        <f t="shared" si="55"/>
        <v>14479.386003454703</v>
      </c>
      <c r="M247" s="129">
        <f t="shared" si="65"/>
        <v>272034.38600345468</v>
      </c>
      <c r="N247" s="129">
        <f t="shared" si="66"/>
        <v>22554.878202757209</v>
      </c>
      <c r="O247" s="130">
        <f t="shared" si="56"/>
        <v>0.94560925045574495</v>
      </c>
      <c r="P247" s="131">
        <v>2330.8291972542283</v>
      </c>
      <c r="Q247" s="133">
        <f t="shared" si="57"/>
        <v>8.4866916308280721E-2</v>
      </c>
      <c r="R247" s="133">
        <f t="shared" si="58"/>
        <v>7.5152495699600252E-2</v>
      </c>
      <c r="S247" s="132">
        <v>12061</v>
      </c>
      <c r="T247" s="1">
        <v>237407</v>
      </c>
      <c r="U247" s="1">
        <v>19861.70835773446</v>
      </c>
      <c r="V247" s="13"/>
      <c r="W247" s="1"/>
      <c r="X247" s="13"/>
      <c r="Y247" s="13"/>
      <c r="Z247" s="12"/>
      <c r="AA247" s="12"/>
    </row>
    <row r="248" spans="1:27">
      <c r="A248" s="125">
        <v>4614</v>
      </c>
      <c r="B248" s="125" t="s">
        <v>265</v>
      </c>
      <c r="C248" s="1">
        <v>414382</v>
      </c>
      <c r="D248" s="125">
        <f t="shared" si="53"/>
        <v>21902.954701622708</v>
      </c>
      <c r="E248" s="126">
        <f t="shared" si="54"/>
        <v>0.91827747381210467</v>
      </c>
      <c r="F248" s="127">
        <f t="shared" si="59"/>
        <v>1169.5581173944186</v>
      </c>
      <c r="G248" s="127">
        <f t="shared" si="60"/>
        <v>22126.870022985004</v>
      </c>
      <c r="H248" s="127">
        <f t="shared" si="61"/>
        <v>0</v>
      </c>
      <c r="I248" s="128">
        <f t="shared" si="62"/>
        <v>0</v>
      </c>
      <c r="J248" s="127">
        <f t="shared" si="63"/>
        <v>-337.61974373784841</v>
      </c>
      <c r="K248" s="128">
        <f t="shared" si="64"/>
        <v>-6387.4279317763539</v>
      </c>
      <c r="L248" s="129">
        <f t="shared" si="55"/>
        <v>15739.44209120865</v>
      </c>
      <c r="M248" s="129">
        <f t="shared" si="65"/>
        <v>430121.44209120865</v>
      </c>
      <c r="N248" s="129">
        <f t="shared" si="66"/>
        <v>22734.893075279277</v>
      </c>
      <c r="O248" s="130">
        <f t="shared" si="56"/>
        <v>0.95315634191623755</v>
      </c>
      <c r="P248" s="131">
        <v>2755.4533492712399</v>
      </c>
      <c r="Q248" s="133">
        <f t="shared" si="57"/>
        <v>8.6453351791257654E-2</v>
      </c>
      <c r="R248" s="133">
        <f t="shared" si="58"/>
        <v>8.3122610504514652E-2</v>
      </c>
      <c r="S248" s="132">
        <v>18919</v>
      </c>
      <c r="T248" s="1">
        <v>381408</v>
      </c>
      <c r="U248" s="1">
        <v>20222.045490695084</v>
      </c>
      <c r="V248" s="13"/>
      <c r="W248" s="1"/>
      <c r="X248" s="13"/>
      <c r="Y248" s="13"/>
      <c r="Z248" s="12"/>
      <c r="AA248" s="12"/>
    </row>
    <row r="249" spans="1:27">
      <c r="A249" s="125">
        <v>4615</v>
      </c>
      <c r="B249" s="125" t="s">
        <v>266</v>
      </c>
      <c r="C249" s="1">
        <v>64513</v>
      </c>
      <c r="D249" s="125">
        <f t="shared" si="53"/>
        <v>20697.144690407444</v>
      </c>
      <c r="E249" s="126">
        <f t="shared" si="54"/>
        <v>0.86772410390927301</v>
      </c>
      <c r="F249" s="127">
        <f t="shared" si="59"/>
        <v>1893.0441241235769</v>
      </c>
      <c r="G249" s="127">
        <f t="shared" si="60"/>
        <v>5900.6185348931895</v>
      </c>
      <c r="H249" s="127">
        <f t="shared" si="61"/>
        <v>269.44810100061767</v>
      </c>
      <c r="I249" s="128">
        <f t="shared" si="62"/>
        <v>839.86973081892529</v>
      </c>
      <c r="J249" s="127">
        <f t="shared" si="63"/>
        <v>-68.171642737230741</v>
      </c>
      <c r="K249" s="128">
        <f t="shared" si="64"/>
        <v>-212.49101041194822</v>
      </c>
      <c r="L249" s="129">
        <f t="shared" si="55"/>
        <v>5688.1275244812414</v>
      </c>
      <c r="M249" s="129">
        <f t="shared" si="65"/>
        <v>70201.127524481242</v>
      </c>
      <c r="N249" s="129">
        <f t="shared" si="66"/>
        <v>22522.017171793788</v>
      </c>
      <c r="O249" s="130">
        <f t="shared" si="56"/>
        <v>0.94423155758685939</v>
      </c>
      <c r="P249" s="131">
        <v>-148.94050291733765</v>
      </c>
      <c r="Q249" s="133">
        <f t="shared" si="57"/>
        <v>6.4412875975515191E-2</v>
      </c>
      <c r="R249" s="133">
        <f t="shared" si="58"/>
        <v>7.4657465734663586E-2</v>
      </c>
      <c r="S249" s="132">
        <v>3117</v>
      </c>
      <c r="T249" s="1">
        <v>60609</v>
      </c>
      <c r="U249" s="1">
        <v>19259.294566253575</v>
      </c>
      <c r="V249" s="13"/>
      <c r="W249" s="1"/>
      <c r="X249" s="13"/>
      <c r="Y249" s="13"/>
      <c r="Z249" s="12"/>
      <c r="AA249" s="12"/>
    </row>
    <row r="250" spans="1:27">
      <c r="A250" s="125">
        <v>4616</v>
      </c>
      <c r="B250" s="125" t="s">
        <v>267</v>
      </c>
      <c r="C250" s="1">
        <v>71141</v>
      </c>
      <c r="D250" s="125">
        <f t="shared" si="53"/>
        <v>24676.031911203609</v>
      </c>
      <c r="E250" s="126">
        <f t="shared" si="54"/>
        <v>1.0345382417947555</v>
      </c>
      <c r="F250" s="127">
        <f t="shared" si="59"/>
        <v>-494.28820835412188</v>
      </c>
      <c r="G250" s="127">
        <f t="shared" si="60"/>
        <v>-1425.0329046849333</v>
      </c>
      <c r="H250" s="127">
        <f t="shared" si="61"/>
        <v>0</v>
      </c>
      <c r="I250" s="128">
        <f t="shared" si="62"/>
        <v>0</v>
      </c>
      <c r="J250" s="127">
        <f t="shared" si="63"/>
        <v>-337.61974373784841</v>
      </c>
      <c r="K250" s="128">
        <f t="shared" si="64"/>
        <v>-973.35772119621697</v>
      </c>
      <c r="L250" s="129">
        <f t="shared" si="55"/>
        <v>-2398.3906258811503</v>
      </c>
      <c r="M250" s="129">
        <f t="shared" si="65"/>
        <v>68742.609374118852</v>
      </c>
      <c r="N250" s="129">
        <f t="shared" si="66"/>
        <v>23844.123959111639</v>
      </c>
      <c r="O250" s="130">
        <f t="shared" si="56"/>
        <v>0.99966064910929797</v>
      </c>
      <c r="P250" s="131">
        <v>853.21948337379581</v>
      </c>
      <c r="Q250" s="133">
        <f t="shared" si="57"/>
        <v>0.11879786748863762</v>
      </c>
      <c r="R250" s="133">
        <f t="shared" si="58"/>
        <v>0.13470862453582258</v>
      </c>
      <c r="S250" s="132">
        <v>2883</v>
      </c>
      <c r="T250" s="1">
        <v>63587</v>
      </c>
      <c r="U250" s="1">
        <v>21746.580027359782</v>
      </c>
      <c r="V250" s="13"/>
      <c r="W250" s="1"/>
      <c r="X250" s="13"/>
      <c r="Y250" s="13"/>
      <c r="Z250" s="12"/>
      <c r="AA250" s="12"/>
    </row>
    <row r="251" spans="1:27">
      <c r="A251" s="125">
        <v>4617</v>
      </c>
      <c r="B251" s="125" t="s">
        <v>268</v>
      </c>
      <c r="C251" s="1">
        <v>299423</v>
      </c>
      <c r="D251" s="125">
        <f t="shared" si="53"/>
        <v>23002.458323730509</v>
      </c>
      <c r="E251" s="126">
        <f t="shared" si="54"/>
        <v>0.96437396729029323</v>
      </c>
      <c r="F251" s="127">
        <f t="shared" si="59"/>
        <v>509.85594412973802</v>
      </c>
      <c r="G251" s="127">
        <f t="shared" si="60"/>
        <v>6636.7948247368004</v>
      </c>
      <c r="H251" s="127">
        <f t="shared" si="61"/>
        <v>0</v>
      </c>
      <c r="I251" s="128">
        <f t="shared" si="62"/>
        <v>0</v>
      </c>
      <c r="J251" s="127">
        <f t="shared" si="63"/>
        <v>-337.61974373784841</v>
      </c>
      <c r="K251" s="128">
        <f t="shared" si="64"/>
        <v>-4394.7962042355721</v>
      </c>
      <c r="L251" s="129">
        <f t="shared" si="55"/>
        <v>2241.9986205012283</v>
      </c>
      <c r="M251" s="129">
        <f t="shared" si="65"/>
        <v>301664.99862050125</v>
      </c>
      <c r="N251" s="129">
        <f t="shared" si="66"/>
        <v>23174.694524122398</v>
      </c>
      <c r="O251" s="130">
        <f t="shared" si="56"/>
        <v>0.97159493930751306</v>
      </c>
      <c r="P251" s="131">
        <v>-2202.3796687212234</v>
      </c>
      <c r="Q251" s="133">
        <f t="shared" si="57"/>
        <v>0.10274966485467214</v>
      </c>
      <c r="R251" s="133">
        <f t="shared" si="58"/>
        <v>0.10461341937774236</v>
      </c>
      <c r="S251" s="132">
        <v>13017</v>
      </c>
      <c r="T251" s="1">
        <v>271524</v>
      </c>
      <c r="U251" s="1">
        <v>20823.989569752281</v>
      </c>
      <c r="V251" s="13"/>
      <c r="W251" s="1"/>
      <c r="X251" s="13"/>
      <c r="Y251" s="13"/>
      <c r="Z251" s="12"/>
      <c r="AA251" s="12"/>
    </row>
    <row r="252" spans="1:27">
      <c r="A252" s="125">
        <v>4618</v>
      </c>
      <c r="B252" s="125" t="s">
        <v>269</v>
      </c>
      <c r="C252" s="1">
        <v>268459</v>
      </c>
      <c r="D252" s="125">
        <f t="shared" si="53"/>
        <v>24672.272769046962</v>
      </c>
      <c r="E252" s="126">
        <f t="shared" si="54"/>
        <v>1.0343806404295366</v>
      </c>
      <c r="F252" s="127">
        <f t="shared" si="59"/>
        <v>-492.03272306013383</v>
      </c>
      <c r="G252" s="127">
        <f t="shared" si="60"/>
        <v>-5353.8080596173168</v>
      </c>
      <c r="H252" s="127">
        <f t="shared" si="61"/>
        <v>0</v>
      </c>
      <c r="I252" s="128">
        <f t="shared" si="62"/>
        <v>0</v>
      </c>
      <c r="J252" s="127">
        <f t="shared" si="63"/>
        <v>-337.61974373784841</v>
      </c>
      <c r="K252" s="128">
        <f t="shared" si="64"/>
        <v>-3673.6404316115286</v>
      </c>
      <c r="L252" s="129">
        <f t="shared" si="55"/>
        <v>-9027.4484912288463</v>
      </c>
      <c r="M252" s="129">
        <f t="shared" si="65"/>
        <v>259431.55150877114</v>
      </c>
      <c r="N252" s="129">
        <f t="shared" si="66"/>
        <v>23842.620302248979</v>
      </c>
      <c r="O252" s="130">
        <f t="shared" si="56"/>
        <v>0.99959760856321034</v>
      </c>
      <c r="P252" s="131">
        <v>1888.1961146688664</v>
      </c>
      <c r="Q252" s="133">
        <f t="shared" si="57"/>
        <v>5.2545117365922128E-2</v>
      </c>
      <c r="R252" s="133">
        <f t="shared" si="58"/>
        <v>6.424973635326485E-2</v>
      </c>
      <c r="S252" s="132">
        <v>10881</v>
      </c>
      <c r="T252" s="1">
        <v>255057</v>
      </c>
      <c r="U252" s="1">
        <v>23182.784948191238</v>
      </c>
      <c r="V252" s="13"/>
      <c r="W252" s="62"/>
      <c r="X252" s="13"/>
      <c r="Y252" s="13"/>
      <c r="Z252" s="13"/>
      <c r="AA252" s="12"/>
    </row>
    <row r="253" spans="1:27">
      <c r="A253" s="125">
        <v>4619</v>
      </c>
      <c r="B253" s="125" t="s">
        <v>270</v>
      </c>
      <c r="C253" s="1">
        <v>47490</v>
      </c>
      <c r="D253" s="125">
        <f t="shared" si="53"/>
        <v>50683.030949839915</v>
      </c>
      <c r="E253" s="126">
        <f t="shared" si="54"/>
        <v>2.1248770432927784</v>
      </c>
      <c r="F253" s="127">
        <f t="shared" si="59"/>
        <v>-16098.487631535905</v>
      </c>
      <c r="G253" s="127">
        <f t="shared" si="60"/>
        <v>-15084.282910749143</v>
      </c>
      <c r="H253" s="127">
        <f t="shared" si="61"/>
        <v>0</v>
      </c>
      <c r="I253" s="128">
        <f t="shared" si="62"/>
        <v>0</v>
      </c>
      <c r="J253" s="127">
        <f t="shared" si="63"/>
        <v>-337.61974373784841</v>
      </c>
      <c r="K253" s="128">
        <f t="shared" si="64"/>
        <v>-316.34969988236395</v>
      </c>
      <c r="L253" s="129">
        <f t="shared" si="55"/>
        <v>-15400.632610631508</v>
      </c>
      <c r="M253" s="129">
        <f t="shared" si="65"/>
        <v>32089.36738936849</v>
      </c>
      <c r="N253" s="129">
        <f t="shared" si="66"/>
        <v>34246.923574566157</v>
      </c>
      <c r="O253" s="130">
        <f t="shared" si="56"/>
        <v>1.4357961697085067</v>
      </c>
      <c r="P253" s="131">
        <v>287.47813247355043</v>
      </c>
      <c r="Q253" s="133">
        <f t="shared" si="57"/>
        <v>9.0846445388767655E-2</v>
      </c>
      <c r="R253" s="133">
        <f t="shared" si="58"/>
        <v>5.1263970315962755E-2</v>
      </c>
      <c r="S253" s="132">
        <v>937</v>
      </c>
      <c r="T253" s="1">
        <v>43535</v>
      </c>
      <c r="U253" s="1">
        <v>48211.517165005542</v>
      </c>
      <c r="V253" s="13"/>
      <c r="W253" s="1"/>
      <c r="X253" s="13"/>
      <c r="Y253" s="13"/>
      <c r="Z253" s="12"/>
      <c r="AA253" s="12"/>
    </row>
    <row r="254" spans="1:27">
      <c r="A254" s="125">
        <v>4620</v>
      </c>
      <c r="B254" s="125" t="s">
        <v>271</v>
      </c>
      <c r="C254" s="1">
        <v>27969</v>
      </c>
      <c r="D254" s="125">
        <f t="shared" si="53"/>
        <v>26611.798287345388</v>
      </c>
      <c r="E254" s="126">
        <f t="shared" si="54"/>
        <v>1.1156949022540037</v>
      </c>
      <c r="F254" s="127">
        <f t="shared" si="59"/>
        <v>-1655.7480340391892</v>
      </c>
      <c r="G254" s="127">
        <f t="shared" si="60"/>
        <v>-1740.1911837751879</v>
      </c>
      <c r="H254" s="127">
        <f t="shared" si="61"/>
        <v>0</v>
      </c>
      <c r="I254" s="128">
        <f t="shared" si="62"/>
        <v>0</v>
      </c>
      <c r="J254" s="127">
        <f t="shared" si="63"/>
        <v>-337.61974373784841</v>
      </c>
      <c r="K254" s="128">
        <f t="shared" si="64"/>
        <v>-354.83835066847871</v>
      </c>
      <c r="L254" s="129">
        <f t="shared" si="55"/>
        <v>-2095.0295344436668</v>
      </c>
      <c r="M254" s="129">
        <f t="shared" si="65"/>
        <v>25873.970465556333</v>
      </c>
      <c r="N254" s="129">
        <f t="shared" si="66"/>
        <v>24618.430509568348</v>
      </c>
      <c r="O254" s="130">
        <f t="shared" si="56"/>
        <v>1.0321233132929972</v>
      </c>
      <c r="P254" s="131">
        <v>281.88785189936198</v>
      </c>
      <c r="Q254" s="133">
        <f t="shared" si="57"/>
        <v>3.8542943076751698E-2</v>
      </c>
      <c r="R254" s="133">
        <f t="shared" si="58"/>
        <v>4.8424417321059607E-2</v>
      </c>
      <c r="S254" s="132">
        <v>1051</v>
      </c>
      <c r="T254" s="1">
        <v>26931</v>
      </c>
      <c r="U254" s="1">
        <v>25382.657869934024</v>
      </c>
      <c r="V254" s="13"/>
      <c r="W254" s="1"/>
      <c r="X254" s="13"/>
      <c r="Y254" s="13"/>
      <c r="Z254" s="12"/>
      <c r="AA254" s="12"/>
    </row>
    <row r="255" spans="1:27">
      <c r="A255" s="125">
        <v>4621</v>
      </c>
      <c r="B255" s="125" t="s">
        <v>272</v>
      </c>
      <c r="C255" s="1">
        <v>324026</v>
      </c>
      <c r="D255" s="125">
        <f t="shared" si="53"/>
        <v>20411.086614173229</v>
      </c>
      <c r="E255" s="126">
        <f t="shared" si="54"/>
        <v>0.85573117002494903</v>
      </c>
      <c r="F255" s="127">
        <f t="shared" si="59"/>
        <v>2064.6789698641055</v>
      </c>
      <c r="G255" s="127">
        <f t="shared" si="60"/>
        <v>32776.778646592677</v>
      </c>
      <c r="H255" s="127">
        <f t="shared" si="61"/>
        <v>369.56842768259264</v>
      </c>
      <c r="I255" s="128">
        <f t="shared" si="62"/>
        <v>5866.8987894611582</v>
      </c>
      <c r="J255" s="127">
        <f t="shared" si="63"/>
        <v>31.948683944744232</v>
      </c>
      <c r="K255" s="128">
        <f t="shared" si="64"/>
        <v>507.18535762281471</v>
      </c>
      <c r="L255" s="129">
        <f t="shared" si="55"/>
        <v>33283.964004215493</v>
      </c>
      <c r="M255" s="129">
        <f t="shared" si="65"/>
        <v>357309.96400421549</v>
      </c>
      <c r="N255" s="129">
        <f t="shared" si="66"/>
        <v>22507.714267982079</v>
      </c>
      <c r="O255" s="130">
        <f t="shared" si="56"/>
        <v>0.9436319108926432</v>
      </c>
      <c r="P255" s="131">
        <v>2225.8243394889832</v>
      </c>
      <c r="Q255" s="133">
        <f t="shared" si="57"/>
        <v>7.3997103092134267E-2</v>
      </c>
      <c r="R255" s="133">
        <f t="shared" si="58"/>
        <v>6.8043607339560566E-2</v>
      </c>
      <c r="S255" s="132">
        <v>15875</v>
      </c>
      <c r="T255" s="1">
        <v>301701</v>
      </c>
      <c r="U255" s="1">
        <v>19110.724013428771</v>
      </c>
      <c r="V255" s="13"/>
      <c r="W255" s="62"/>
      <c r="X255" s="13"/>
      <c r="Y255" s="13"/>
      <c r="Z255" s="13"/>
      <c r="AA255" s="12"/>
    </row>
    <row r="256" spans="1:27">
      <c r="A256" s="125">
        <v>4622</v>
      </c>
      <c r="B256" s="125" t="s">
        <v>273</v>
      </c>
      <c r="C256" s="1">
        <v>178022</v>
      </c>
      <c r="D256" s="125">
        <f t="shared" si="53"/>
        <v>20951.159232670354</v>
      </c>
      <c r="E256" s="126">
        <f t="shared" si="54"/>
        <v>0.87837361834046723</v>
      </c>
      <c r="F256" s="127">
        <f t="shared" si="59"/>
        <v>1740.6353987658308</v>
      </c>
      <c r="G256" s="127">
        <f t="shared" si="60"/>
        <v>14790.178983313264</v>
      </c>
      <c r="H256" s="127">
        <f t="shared" si="61"/>
        <v>180.54301120859907</v>
      </c>
      <c r="I256" s="128">
        <f t="shared" si="62"/>
        <v>1534.0739662394662</v>
      </c>
      <c r="J256" s="127">
        <f t="shared" si="63"/>
        <v>-157.07673252924934</v>
      </c>
      <c r="K256" s="128">
        <f t="shared" si="64"/>
        <v>-1334.6809963010317</v>
      </c>
      <c r="L256" s="129">
        <f t="shared" si="55"/>
        <v>13455.497987012233</v>
      </c>
      <c r="M256" s="129">
        <f t="shared" si="65"/>
        <v>191477.49798701223</v>
      </c>
      <c r="N256" s="129">
        <f t="shared" si="66"/>
        <v>22534.717898906936</v>
      </c>
      <c r="O256" s="130">
        <f t="shared" si="56"/>
        <v>0.94476403330841918</v>
      </c>
      <c r="P256" s="131">
        <v>2450.4318244181686</v>
      </c>
      <c r="Q256" s="130">
        <f t="shared" si="57"/>
        <v>8.384779299847793E-2</v>
      </c>
      <c r="R256" s="130">
        <f t="shared" si="58"/>
        <v>7.9255758098166762E-2</v>
      </c>
      <c r="S256" s="132">
        <v>8497</v>
      </c>
      <c r="T256" s="1">
        <v>164250</v>
      </c>
      <c r="U256" s="1">
        <v>19412.598983571679</v>
      </c>
      <c r="X256" s="12"/>
      <c r="Y256" s="12"/>
      <c r="Z256" s="12"/>
      <c r="AA256" s="12"/>
    </row>
    <row r="257" spans="1:27">
      <c r="A257" s="125">
        <v>4623</v>
      </c>
      <c r="B257" s="125" t="s">
        <v>274</v>
      </c>
      <c r="C257" s="1">
        <v>50216</v>
      </c>
      <c r="D257" s="125">
        <f t="shared" si="53"/>
        <v>20078.368652538986</v>
      </c>
      <c r="E257" s="126">
        <f t="shared" si="54"/>
        <v>0.84178202875777697</v>
      </c>
      <c r="F257" s="127">
        <f t="shared" si="59"/>
        <v>2264.3097468446517</v>
      </c>
      <c r="G257" s="127">
        <f t="shared" si="60"/>
        <v>5663.038676858474</v>
      </c>
      <c r="H257" s="127">
        <f t="shared" si="61"/>
        <v>486.01971425457793</v>
      </c>
      <c r="I257" s="128">
        <f t="shared" si="62"/>
        <v>1215.5353053506994</v>
      </c>
      <c r="J257" s="127">
        <f t="shared" si="63"/>
        <v>148.39997051672952</v>
      </c>
      <c r="K257" s="128">
        <f t="shared" si="64"/>
        <v>371.1483262623405</v>
      </c>
      <c r="L257" s="129">
        <f t="shared" si="55"/>
        <v>6034.1870031208146</v>
      </c>
      <c r="M257" s="129">
        <f t="shared" si="65"/>
        <v>56250.187003120816</v>
      </c>
      <c r="N257" s="129">
        <f t="shared" si="66"/>
        <v>22491.07836990037</v>
      </c>
      <c r="O257" s="130">
        <f t="shared" si="56"/>
        <v>0.94293445382928476</v>
      </c>
      <c r="P257" s="131">
        <v>1153.0045242873712</v>
      </c>
      <c r="Q257" s="130">
        <f t="shared" si="57"/>
        <v>5.9051796861818794E-2</v>
      </c>
      <c r="R257" s="130">
        <f t="shared" si="58"/>
        <v>6.0322150876447253E-2</v>
      </c>
      <c r="S257" s="132">
        <v>2501</v>
      </c>
      <c r="T257" s="1">
        <v>47416</v>
      </c>
      <c r="U257" s="1">
        <v>18936.102236421724</v>
      </c>
      <c r="X257" s="12"/>
      <c r="Y257" s="12"/>
      <c r="Z257" s="12"/>
      <c r="AA257" s="12"/>
    </row>
    <row r="258" spans="1:27">
      <c r="A258" s="125">
        <v>4624</v>
      </c>
      <c r="B258" s="125" t="s">
        <v>275</v>
      </c>
      <c r="C258" s="1">
        <v>526746</v>
      </c>
      <c r="D258" s="125">
        <f t="shared" si="53"/>
        <v>20891.841510331971</v>
      </c>
      <c r="E258" s="126">
        <f t="shared" si="54"/>
        <v>0.87588673339899659</v>
      </c>
      <c r="F258" s="127">
        <f t="shared" si="59"/>
        <v>1776.2260321688605</v>
      </c>
      <c r="G258" s="127">
        <f t="shared" si="60"/>
        <v>44783.986949073478</v>
      </c>
      <c r="H258" s="127">
        <f t="shared" si="61"/>
        <v>201.30421402703303</v>
      </c>
      <c r="I258" s="128">
        <f t="shared" si="62"/>
        <v>5075.4831482635836</v>
      </c>
      <c r="J258" s="127">
        <f t="shared" si="63"/>
        <v>-136.31552971081538</v>
      </c>
      <c r="K258" s="128">
        <f t="shared" si="64"/>
        <v>-3436.9234505987883</v>
      </c>
      <c r="L258" s="129">
        <f t="shared" si="55"/>
        <v>41347.063498474687</v>
      </c>
      <c r="M258" s="129">
        <f t="shared" si="65"/>
        <v>568093.06349847466</v>
      </c>
      <c r="N258" s="129">
        <f t="shared" si="66"/>
        <v>22531.752012790017</v>
      </c>
      <c r="O258" s="130">
        <f t="shared" si="56"/>
        <v>0.94463968906134566</v>
      </c>
      <c r="P258" s="131">
        <v>2698.5690407267102</v>
      </c>
      <c r="Q258" s="130">
        <f t="shared" si="57"/>
        <v>7.600415901490995E-2</v>
      </c>
      <c r="R258" s="130">
        <f t="shared" si="58"/>
        <v>6.9005202838395979E-2</v>
      </c>
      <c r="S258" s="132">
        <v>25213</v>
      </c>
      <c r="T258" s="1">
        <v>489539</v>
      </c>
      <c r="U258" s="1">
        <v>19543.255219769253</v>
      </c>
      <c r="X258" s="12"/>
      <c r="Y258" s="13"/>
      <c r="Z258" s="13"/>
      <c r="AA258" s="12"/>
    </row>
    <row r="259" spans="1:27">
      <c r="A259" s="125">
        <v>4625</v>
      </c>
      <c r="B259" s="125" t="s">
        <v>276</v>
      </c>
      <c r="C259" s="1">
        <v>200127</v>
      </c>
      <c r="D259" s="125">
        <f t="shared" si="53"/>
        <v>37881.317433276548</v>
      </c>
      <c r="E259" s="126">
        <f t="shared" si="54"/>
        <v>1.5881674847606975</v>
      </c>
      <c r="F259" s="127">
        <f t="shared" si="59"/>
        <v>-8417.4595215978861</v>
      </c>
      <c r="G259" s="127">
        <f t="shared" si="60"/>
        <v>-44469.438652601631</v>
      </c>
      <c r="H259" s="127">
        <f t="shared" si="61"/>
        <v>0</v>
      </c>
      <c r="I259" s="128">
        <f t="shared" si="62"/>
        <v>0</v>
      </c>
      <c r="J259" s="127">
        <f t="shared" si="63"/>
        <v>-337.61974373784841</v>
      </c>
      <c r="K259" s="128">
        <f t="shared" si="64"/>
        <v>-1783.6451061670532</v>
      </c>
      <c r="L259" s="129">
        <f t="shared" si="55"/>
        <v>-46253.083758768684</v>
      </c>
      <c r="M259" s="129">
        <f t="shared" si="65"/>
        <v>153873.91624123132</v>
      </c>
      <c r="N259" s="129">
        <f t="shared" si="66"/>
        <v>29126.238167940814</v>
      </c>
      <c r="O259" s="130">
        <f t="shared" si="56"/>
        <v>1.2211123462956746</v>
      </c>
      <c r="P259" s="131">
        <v>-2673.544318188091</v>
      </c>
      <c r="Q259" s="130">
        <f t="shared" si="57"/>
        <v>0.13328614304320743</v>
      </c>
      <c r="R259" s="130">
        <f t="shared" si="58"/>
        <v>0.13178453354078404</v>
      </c>
      <c r="S259" s="132">
        <v>5283</v>
      </c>
      <c r="T259" s="1">
        <v>176590</v>
      </c>
      <c r="U259" s="1">
        <v>33470.432145564824</v>
      </c>
      <c r="X259" s="12"/>
      <c r="Y259" s="12"/>
      <c r="Z259" s="12"/>
      <c r="AA259" s="12"/>
    </row>
    <row r="260" spans="1:27">
      <c r="A260" s="125">
        <v>4626</v>
      </c>
      <c r="B260" s="125" t="s">
        <v>277</v>
      </c>
      <c r="C260" s="1">
        <v>820727</v>
      </c>
      <c r="D260" s="125">
        <f t="shared" si="53"/>
        <v>21027.029104324658</v>
      </c>
      <c r="E260" s="126">
        <f t="shared" si="54"/>
        <v>0.88155444919321069</v>
      </c>
      <c r="F260" s="127">
        <f t="shared" si="59"/>
        <v>1695.1134757732484</v>
      </c>
      <c r="G260" s="127">
        <f t="shared" si="60"/>
        <v>66163.669186381434</v>
      </c>
      <c r="H260" s="127">
        <f t="shared" si="61"/>
        <v>153.98855612959267</v>
      </c>
      <c r="I260" s="128">
        <f t="shared" si="62"/>
        <v>6010.4813228502608</v>
      </c>
      <c r="J260" s="127">
        <f t="shared" si="63"/>
        <v>-183.63118760825574</v>
      </c>
      <c r="K260" s="128">
        <f t="shared" si="64"/>
        <v>-7167.492514725438</v>
      </c>
      <c r="L260" s="129">
        <f t="shared" si="55"/>
        <v>58996.176671655994</v>
      </c>
      <c r="M260" s="129">
        <f t="shared" si="65"/>
        <v>879723.17667165597</v>
      </c>
      <c r="N260" s="129">
        <f t="shared" si="66"/>
        <v>22538.51139248965</v>
      </c>
      <c r="O260" s="130">
        <f t="shared" si="56"/>
        <v>0.94492307485105631</v>
      </c>
      <c r="P260" s="131">
        <v>4213.6378216651356</v>
      </c>
      <c r="Q260" s="130">
        <f t="shared" si="57"/>
        <v>0.10209965435467454</v>
      </c>
      <c r="R260" s="130">
        <f t="shared" si="58"/>
        <v>9.1708880814950183E-2</v>
      </c>
      <c r="S260" s="132">
        <v>39032</v>
      </c>
      <c r="T260" s="1">
        <v>744694</v>
      </c>
      <c r="U260" s="1">
        <v>19260.655907303953</v>
      </c>
      <c r="X260" s="12"/>
      <c r="Y260" s="13"/>
      <c r="Z260" s="13"/>
      <c r="AA260" s="12"/>
    </row>
    <row r="261" spans="1:27">
      <c r="A261" s="125">
        <v>4627</v>
      </c>
      <c r="B261" s="125" t="s">
        <v>278</v>
      </c>
      <c r="C261" s="1">
        <v>564218</v>
      </c>
      <c r="D261" s="125">
        <f t="shared" si="53"/>
        <v>18923.329755835792</v>
      </c>
      <c r="E261" s="126">
        <f t="shared" si="54"/>
        <v>0.79335722878589232</v>
      </c>
      <c r="F261" s="127">
        <f t="shared" si="59"/>
        <v>2957.3330848665682</v>
      </c>
      <c r="G261" s="127">
        <f t="shared" si="60"/>
        <v>88175.843258381603</v>
      </c>
      <c r="H261" s="127">
        <f t="shared" si="61"/>
        <v>890.28332810069583</v>
      </c>
      <c r="I261" s="128">
        <f t="shared" si="62"/>
        <v>26544.687710650349</v>
      </c>
      <c r="J261" s="127">
        <f t="shared" si="63"/>
        <v>552.66358436284736</v>
      </c>
      <c r="K261" s="128">
        <f t="shared" si="64"/>
        <v>16478.217431362656</v>
      </c>
      <c r="L261" s="129">
        <f t="shared" si="55"/>
        <v>104654.06068974426</v>
      </c>
      <c r="M261" s="129">
        <f t="shared" si="65"/>
        <v>668872.06068974431</v>
      </c>
      <c r="N261" s="129">
        <f t="shared" si="66"/>
        <v>22433.32642506521</v>
      </c>
      <c r="O261" s="130">
        <f t="shared" si="56"/>
        <v>0.94051321383069053</v>
      </c>
      <c r="P261" s="131">
        <v>8429.3140728318831</v>
      </c>
      <c r="Q261" s="130">
        <f t="shared" si="57"/>
        <v>6.0777490124856406E-2</v>
      </c>
      <c r="R261" s="130">
        <f t="shared" si="58"/>
        <v>5.2879294431010311E-2</v>
      </c>
      <c r="S261" s="132">
        <v>29816</v>
      </c>
      <c r="T261" s="1">
        <v>531891</v>
      </c>
      <c r="U261" s="1">
        <v>17972.933702777587</v>
      </c>
      <c r="X261" s="12"/>
      <c r="Y261" s="12"/>
      <c r="Z261" s="12"/>
      <c r="AA261" s="12"/>
    </row>
    <row r="262" spans="1:27">
      <c r="A262" s="125">
        <v>4628</v>
      </c>
      <c r="B262" s="125" t="s">
        <v>279</v>
      </c>
      <c r="C262" s="1">
        <v>80571</v>
      </c>
      <c r="D262" s="125">
        <f t="shared" si="53"/>
        <v>20835.531419705199</v>
      </c>
      <c r="E262" s="126">
        <f t="shared" si="54"/>
        <v>0.87352594288121999</v>
      </c>
      <c r="F262" s="127">
        <f t="shared" si="59"/>
        <v>1810.0120865449237</v>
      </c>
      <c r="G262" s="127">
        <f t="shared" si="60"/>
        <v>6999.3167386692203</v>
      </c>
      <c r="H262" s="127">
        <f t="shared" si="61"/>
        <v>221.0127457464032</v>
      </c>
      <c r="I262" s="128">
        <f t="shared" si="62"/>
        <v>854.65628780134114</v>
      </c>
      <c r="J262" s="127">
        <f t="shared" si="63"/>
        <v>-116.60699799144521</v>
      </c>
      <c r="K262" s="128">
        <f t="shared" si="64"/>
        <v>-450.91926123291864</v>
      </c>
      <c r="L262" s="129">
        <f t="shared" si="55"/>
        <v>6548.3974774363014</v>
      </c>
      <c r="M262" s="129">
        <f t="shared" si="65"/>
        <v>87119.397477436301</v>
      </c>
      <c r="N262" s="129">
        <f t="shared" si="66"/>
        <v>22528.936508258677</v>
      </c>
      <c r="O262" s="130">
        <f t="shared" si="56"/>
        <v>0.9445216495354567</v>
      </c>
      <c r="P262" s="131">
        <v>2195.6358438301822</v>
      </c>
      <c r="Q262" s="130">
        <f t="shared" si="57"/>
        <v>3.9370992917865298E-2</v>
      </c>
      <c r="R262" s="130">
        <f t="shared" si="58"/>
        <v>5.3078756206929673E-2</v>
      </c>
      <c r="S262" s="132">
        <v>3867</v>
      </c>
      <c r="T262" s="1">
        <v>77519</v>
      </c>
      <c r="U262" s="1">
        <v>19785.349668198058</v>
      </c>
      <c r="X262" s="12"/>
      <c r="Y262" s="12"/>
      <c r="Z262" s="12"/>
      <c r="AA262" s="12"/>
    </row>
    <row r="263" spans="1:27">
      <c r="A263" s="125">
        <v>4629</v>
      </c>
      <c r="B263" s="125" t="s">
        <v>280</v>
      </c>
      <c r="C263" s="1">
        <v>24236</v>
      </c>
      <c r="D263" s="125">
        <f t="shared" si="53"/>
        <v>64116.402116402111</v>
      </c>
      <c r="E263" s="126">
        <f t="shared" si="54"/>
        <v>2.6880687362700368</v>
      </c>
      <c r="F263" s="127">
        <f t="shared" si="59"/>
        <v>-24158.510331473222</v>
      </c>
      <c r="G263" s="127">
        <f t="shared" si="60"/>
        <v>-9131.9169052968791</v>
      </c>
      <c r="H263" s="127">
        <f t="shared" si="61"/>
        <v>0</v>
      </c>
      <c r="I263" s="128">
        <f t="shared" si="62"/>
        <v>0</v>
      </c>
      <c r="J263" s="127">
        <f t="shared" si="63"/>
        <v>-337.61974373784841</v>
      </c>
      <c r="K263" s="128">
        <f t="shared" si="64"/>
        <v>-127.6202631329067</v>
      </c>
      <c r="L263" s="129">
        <f t="shared" si="55"/>
        <v>-9259.5371684297861</v>
      </c>
      <c r="M263" s="129">
        <f t="shared" si="65"/>
        <v>14976.462831570214</v>
      </c>
      <c r="N263" s="129">
        <f t="shared" si="66"/>
        <v>39620.272041191041</v>
      </c>
      <c r="O263" s="130">
        <f t="shared" si="56"/>
        <v>1.6610728468994103</v>
      </c>
      <c r="P263" s="131">
        <v>81.821701254006257</v>
      </c>
      <c r="Q263" s="130">
        <f t="shared" si="57"/>
        <v>0.14618113029084889</v>
      </c>
      <c r="R263" s="130">
        <f t="shared" si="58"/>
        <v>0.14011667986602944</v>
      </c>
      <c r="S263" s="132">
        <v>378</v>
      </c>
      <c r="T263" s="1">
        <v>21145</v>
      </c>
      <c r="U263" s="1">
        <v>56236.702127659577</v>
      </c>
      <c r="X263" s="12"/>
      <c r="Y263" s="12"/>
      <c r="Z263" s="12"/>
      <c r="AA263" s="12"/>
    </row>
    <row r="264" spans="1:27">
      <c r="A264" s="125">
        <v>4630</v>
      </c>
      <c r="B264" s="125" t="s">
        <v>281</v>
      </c>
      <c r="C264" s="1">
        <v>152931</v>
      </c>
      <c r="D264" s="125">
        <f t="shared" ref="D264:D327" si="67">C264/S264*1000</f>
        <v>18808.387652195299</v>
      </c>
      <c r="E264" s="126">
        <f t="shared" ref="E264:E327" si="68">D264/D$364</f>
        <v>0.78853830156792115</v>
      </c>
      <c r="F264" s="127">
        <f t="shared" si="59"/>
        <v>3026.2983470508639</v>
      </c>
      <c r="G264" s="127">
        <f t="shared" si="60"/>
        <v>24606.831859870574</v>
      </c>
      <c r="H264" s="127">
        <f t="shared" si="61"/>
        <v>930.51306437486835</v>
      </c>
      <c r="I264" s="128">
        <f t="shared" si="62"/>
        <v>7566.0017264320541</v>
      </c>
      <c r="J264" s="127">
        <f t="shared" si="63"/>
        <v>592.89332063702</v>
      </c>
      <c r="K264" s="128">
        <f t="shared" si="64"/>
        <v>4820.8155900996098</v>
      </c>
      <c r="L264" s="129">
        <f t="shared" ref="L264:L327" si="69">+G264+K264</f>
        <v>29427.647449970184</v>
      </c>
      <c r="M264" s="129">
        <f t="shared" si="65"/>
        <v>182358.64744997019</v>
      </c>
      <c r="N264" s="129">
        <f t="shared" si="66"/>
        <v>22427.579319883185</v>
      </c>
      <c r="O264" s="130">
        <f t="shared" ref="O264:O327" si="70">N264/N$364</f>
        <v>0.94027226746979187</v>
      </c>
      <c r="P264" s="131">
        <v>2867.9189672053872</v>
      </c>
      <c r="Q264" s="130">
        <f t="shared" ref="Q264:Q327" si="71">(C264-T264)/T264</f>
        <v>9.9368835724760615E-2</v>
      </c>
      <c r="R264" s="130">
        <f t="shared" ref="R264:R327" si="72">(D264-U264)/U264</f>
        <v>9.2473274216709436E-2</v>
      </c>
      <c r="S264" s="132">
        <v>8131</v>
      </c>
      <c r="T264" s="1">
        <v>139108</v>
      </c>
      <c r="U264" s="1">
        <v>17216.336633663366</v>
      </c>
      <c r="X264" s="12"/>
      <c r="Y264" s="12"/>
      <c r="Z264" s="12"/>
      <c r="AA264" s="12"/>
    </row>
    <row r="265" spans="1:27">
      <c r="A265" s="125">
        <v>4631</v>
      </c>
      <c r="B265" s="125" t="s">
        <v>282</v>
      </c>
      <c r="C265" s="1">
        <v>578579</v>
      </c>
      <c r="D265" s="125">
        <f t="shared" si="67"/>
        <v>19551.211435136687</v>
      </c>
      <c r="E265" s="126">
        <f t="shared" si="68"/>
        <v>0.81968105633225585</v>
      </c>
      <c r="F265" s="127">
        <f t="shared" si="59"/>
        <v>2580.604077286031</v>
      </c>
      <c r="G265" s="127">
        <f t="shared" si="60"/>
        <v>76367.816459125519</v>
      </c>
      <c r="H265" s="127">
        <f t="shared" si="61"/>
        <v>670.52474034538238</v>
      </c>
      <c r="I265" s="128">
        <f t="shared" si="62"/>
        <v>19842.838641040904</v>
      </c>
      <c r="J265" s="127">
        <f t="shared" si="63"/>
        <v>332.90499660753397</v>
      </c>
      <c r="K265" s="128">
        <f t="shared" si="64"/>
        <v>9851.6575646067522</v>
      </c>
      <c r="L265" s="129">
        <f t="shared" si="69"/>
        <v>86219.474023732269</v>
      </c>
      <c r="M265" s="129">
        <f t="shared" si="65"/>
        <v>664798.47402373224</v>
      </c>
      <c r="N265" s="129">
        <f t="shared" si="66"/>
        <v>22464.720509030252</v>
      </c>
      <c r="O265" s="130">
        <f t="shared" si="70"/>
        <v>0.94182940520800851</v>
      </c>
      <c r="P265" s="131">
        <v>8782.5729057321732</v>
      </c>
      <c r="Q265" s="130">
        <f t="shared" si="71"/>
        <v>9.3042323394335089E-2</v>
      </c>
      <c r="R265" s="130">
        <f t="shared" si="72"/>
        <v>8.3586748265454799E-2</v>
      </c>
      <c r="S265" s="132">
        <v>29593</v>
      </c>
      <c r="T265" s="1">
        <v>529329</v>
      </c>
      <c r="U265" s="1">
        <v>18043.051436752226</v>
      </c>
      <c r="X265" s="12"/>
      <c r="Y265" s="13"/>
      <c r="Z265" s="13"/>
      <c r="AA265" s="12"/>
    </row>
    <row r="266" spans="1:27">
      <c r="A266" s="125">
        <v>4632</v>
      </c>
      <c r="B266" s="125" t="s">
        <v>283</v>
      </c>
      <c r="C266" s="1">
        <v>74771</v>
      </c>
      <c r="D266" s="125">
        <f t="shared" si="67"/>
        <v>25881.273797161648</v>
      </c>
      <c r="E266" s="126">
        <f t="shared" si="68"/>
        <v>1.0850677931473907</v>
      </c>
      <c r="F266" s="127">
        <f t="shared" si="59"/>
        <v>-1217.4333399289455</v>
      </c>
      <c r="G266" s="127">
        <f t="shared" si="60"/>
        <v>-3517.1649190547237</v>
      </c>
      <c r="H266" s="127">
        <f t="shared" si="61"/>
        <v>0</v>
      </c>
      <c r="I266" s="128">
        <f t="shared" si="62"/>
        <v>0</v>
      </c>
      <c r="J266" s="127">
        <f t="shared" si="63"/>
        <v>-337.61974373784841</v>
      </c>
      <c r="K266" s="128">
        <f t="shared" si="64"/>
        <v>-975.38343965864408</v>
      </c>
      <c r="L266" s="129">
        <f t="shared" si="69"/>
        <v>-4492.5483587133676</v>
      </c>
      <c r="M266" s="129">
        <f t="shared" si="65"/>
        <v>70278.451641286636</v>
      </c>
      <c r="N266" s="129">
        <f t="shared" si="66"/>
        <v>24326.220713494855</v>
      </c>
      <c r="O266" s="130">
        <f t="shared" si="70"/>
        <v>1.0198724696503521</v>
      </c>
      <c r="P266" s="131">
        <v>548.25157386989031</v>
      </c>
      <c r="Q266" s="130">
        <f t="shared" si="71"/>
        <v>0.13432043327214527</v>
      </c>
      <c r="R266" s="130">
        <f t="shared" si="72"/>
        <v>0.12293403916868645</v>
      </c>
      <c r="S266" s="132">
        <v>2889</v>
      </c>
      <c r="T266" s="1">
        <v>65917</v>
      </c>
      <c r="U266" s="1">
        <v>23047.902097902101</v>
      </c>
      <c r="X266" s="12"/>
      <c r="Y266" s="12"/>
      <c r="Z266" s="12"/>
      <c r="AA266" s="12"/>
    </row>
    <row r="267" spans="1:27">
      <c r="A267" s="125">
        <v>4633</v>
      </c>
      <c r="B267" s="125" t="s">
        <v>284</v>
      </c>
      <c r="C267" s="1">
        <v>10689</v>
      </c>
      <c r="D267" s="125">
        <f t="shared" si="67"/>
        <v>21292.828685258963</v>
      </c>
      <c r="E267" s="126">
        <f t="shared" si="68"/>
        <v>0.8926980492711758</v>
      </c>
      <c r="F267" s="127">
        <f t="shared" si="59"/>
        <v>1535.6337272126657</v>
      </c>
      <c r="G267" s="127">
        <f t="shared" si="60"/>
        <v>770.88813106075816</v>
      </c>
      <c r="H267" s="127">
        <f t="shared" si="61"/>
        <v>60.958702802586046</v>
      </c>
      <c r="I267" s="128">
        <f t="shared" si="62"/>
        <v>30.601268806898194</v>
      </c>
      <c r="J267" s="127">
        <f t="shared" si="63"/>
        <v>-276.66104093526235</v>
      </c>
      <c r="K267" s="128">
        <f t="shared" si="64"/>
        <v>-138.88384254950168</v>
      </c>
      <c r="L267" s="129">
        <f t="shared" si="69"/>
        <v>632.0042885112565</v>
      </c>
      <c r="M267" s="129">
        <f t="shared" si="65"/>
        <v>11321.004288511256</v>
      </c>
      <c r="N267" s="129">
        <f t="shared" si="66"/>
        <v>22551.801371536367</v>
      </c>
      <c r="O267" s="130">
        <f t="shared" si="70"/>
        <v>0.94548025485495457</v>
      </c>
      <c r="P267" s="131">
        <v>151.75284031354022</v>
      </c>
      <c r="Q267" s="130">
        <f t="shared" si="71"/>
        <v>9.7320603634123801E-2</v>
      </c>
      <c r="R267" s="130">
        <f t="shared" si="72"/>
        <v>0.14759624882054775</v>
      </c>
      <c r="S267" s="132">
        <v>502</v>
      </c>
      <c r="T267" s="1">
        <v>9741</v>
      </c>
      <c r="U267" s="1">
        <v>18554.285714285714</v>
      </c>
      <c r="X267" s="12"/>
      <c r="Y267" s="12"/>
    </row>
    <row r="268" spans="1:27">
      <c r="A268" s="125">
        <v>4634</v>
      </c>
      <c r="B268" s="125" t="s">
        <v>285</v>
      </c>
      <c r="C268" s="1">
        <v>45053</v>
      </c>
      <c r="D268" s="125">
        <f t="shared" si="67"/>
        <v>27656.844689993861</v>
      </c>
      <c r="E268" s="126">
        <f t="shared" si="68"/>
        <v>1.1595082865080182</v>
      </c>
      <c r="F268" s="127">
        <f t="shared" si="59"/>
        <v>-2282.7758756282733</v>
      </c>
      <c r="G268" s="127">
        <f t="shared" si="60"/>
        <v>-3718.6419013984573</v>
      </c>
      <c r="H268" s="127">
        <f t="shared" si="61"/>
        <v>0</v>
      </c>
      <c r="I268" s="128">
        <f t="shared" si="62"/>
        <v>0</v>
      </c>
      <c r="J268" s="127">
        <f t="shared" si="63"/>
        <v>-337.61974373784841</v>
      </c>
      <c r="K268" s="128">
        <f t="shared" si="64"/>
        <v>-549.98256254895512</v>
      </c>
      <c r="L268" s="129">
        <f t="shared" si="69"/>
        <v>-4268.6244639474126</v>
      </c>
      <c r="M268" s="129">
        <f t="shared" si="65"/>
        <v>40784.37553605259</v>
      </c>
      <c r="N268" s="129">
        <f t="shared" si="66"/>
        <v>25036.449070627739</v>
      </c>
      <c r="O268" s="130">
        <f t="shared" si="70"/>
        <v>1.049648666994603</v>
      </c>
      <c r="P268" s="131">
        <v>-147.28743031011982</v>
      </c>
      <c r="Q268" s="130">
        <f t="shared" si="71"/>
        <v>8.2510391888320239E-2</v>
      </c>
      <c r="R268" s="130">
        <f t="shared" si="72"/>
        <v>0.10311065103413851</v>
      </c>
      <c r="S268" s="132">
        <v>1629</v>
      </c>
      <c r="T268" s="1">
        <v>41619</v>
      </c>
      <c r="U268" s="1">
        <v>25071.686746987951</v>
      </c>
      <c r="X268" s="12"/>
      <c r="Y268" s="12"/>
    </row>
    <row r="269" spans="1:27">
      <c r="A269" s="125">
        <v>4635</v>
      </c>
      <c r="B269" s="125" t="s">
        <v>286</v>
      </c>
      <c r="C269" s="1">
        <v>58124</v>
      </c>
      <c r="D269" s="125">
        <f t="shared" si="67"/>
        <v>26064.57399103139</v>
      </c>
      <c r="E269" s="126">
        <f t="shared" si="68"/>
        <v>1.0927526211200982</v>
      </c>
      <c r="F269" s="127">
        <f t="shared" si="59"/>
        <v>-1327.4134562507904</v>
      </c>
      <c r="G269" s="127">
        <f t="shared" si="60"/>
        <v>-2960.1320074392629</v>
      </c>
      <c r="H269" s="127">
        <f t="shared" si="61"/>
        <v>0</v>
      </c>
      <c r="I269" s="128">
        <f t="shared" si="62"/>
        <v>0</v>
      </c>
      <c r="J269" s="127">
        <f t="shared" si="63"/>
        <v>-337.61974373784841</v>
      </c>
      <c r="K269" s="128">
        <f t="shared" si="64"/>
        <v>-752.89202853540189</v>
      </c>
      <c r="L269" s="129">
        <f t="shared" si="69"/>
        <v>-3713.0240359746649</v>
      </c>
      <c r="M269" s="129">
        <f t="shared" si="65"/>
        <v>54410.975964025332</v>
      </c>
      <c r="N269" s="129">
        <f t="shared" si="66"/>
        <v>24399.540791042749</v>
      </c>
      <c r="O269" s="130">
        <f t="shared" si="70"/>
        <v>1.0229464008394349</v>
      </c>
      <c r="P269" s="131">
        <v>403.39363438209602</v>
      </c>
      <c r="Q269" s="130">
        <f t="shared" si="71"/>
        <v>0.13246955674622504</v>
      </c>
      <c r="R269" s="130">
        <f t="shared" si="72"/>
        <v>0.15379857978808215</v>
      </c>
      <c r="S269" s="132">
        <v>2230</v>
      </c>
      <c r="T269" s="1">
        <v>51325</v>
      </c>
      <c r="U269" s="1">
        <v>22590.228873239437</v>
      </c>
      <c r="X269" s="12"/>
      <c r="Y269" s="12"/>
    </row>
    <row r="270" spans="1:27">
      <c r="A270" s="125">
        <v>4636</v>
      </c>
      <c r="B270" s="125" t="s">
        <v>287</v>
      </c>
      <c r="C270" s="1">
        <v>16243</v>
      </c>
      <c r="D270" s="125">
        <f t="shared" si="67"/>
        <v>21149.739583333332</v>
      </c>
      <c r="E270" s="126">
        <f t="shared" si="68"/>
        <v>0.88669906416454192</v>
      </c>
      <c r="F270" s="127">
        <f t="shared" si="59"/>
        <v>1621.4871883680439</v>
      </c>
      <c r="G270" s="127">
        <f t="shared" si="60"/>
        <v>1245.3021606666575</v>
      </c>
      <c r="H270" s="127">
        <f t="shared" si="61"/>
        <v>111.03988847655673</v>
      </c>
      <c r="I270" s="128">
        <f t="shared" si="62"/>
        <v>85.278634349995571</v>
      </c>
      <c r="J270" s="127">
        <f t="shared" si="63"/>
        <v>-226.5798552612917</v>
      </c>
      <c r="K270" s="128">
        <f t="shared" si="64"/>
        <v>-174.01332884067205</v>
      </c>
      <c r="L270" s="129">
        <f t="shared" si="69"/>
        <v>1071.2888318259854</v>
      </c>
      <c r="M270" s="129">
        <f t="shared" si="65"/>
        <v>17314.288831825987</v>
      </c>
      <c r="N270" s="129">
        <f t="shared" si="66"/>
        <v>22544.646916440088</v>
      </c>
      <c r="O270" s="130">
        <f t="shared" si="70"/>
        <v>0.94518030559962296</v>
      </c>
      <c r="P270" s="131">
        <v>322.38621785019757</v>
      </c>
      <c r="Q270" s="130">
        <f t="shared" si="71"/>
        <v>5.3713915017839765E-2</v>
      </c>
      <c r="R270" s="130">
        <f t="shared" si="72"/>
        <v>7.8410334901070217E-2</v>
      </c>
      <c r="S270" s="132">
        <v>768</v>
      </c>
      <c r="T270" s="1">
        <v>15415</v>
      </c>
      <c r="U270" s="1">
        <v>19611.959287531809</v>
      </c>
      <c r="X270" s="12"/>
      <c r="Y270" s="12"/>
      <c r="Z270" s="12"/>
      <c r="AA270" s="12"/>
    </row>
    <row r="271" spans="1:27">
      <c r="A271" s="125">
        <v>4637</v>
      </c>
      <c r="B271" s="125" t="s">
        <v>288</v>
      </c>
      <c r="C271" s="1">
        <v>29280</v>
      </c>
      <c r="D271" s="125">
        <f t="shared" si="67"/>
        <v>22697.674418604653</v>
      </c>
      <c r="E271" s="126">
        <f t="shared" si="68"/>
        <v>0.95159595636572958</v>
      </c>
      <c r="F271" s="127">
        <f t="shared" si="59"/>
        <v>692.72628720525165</v>
      </c>
      <c r="G271" s="127">
        <f t="shared" si="60"/>
        <v>893.61691049477463</v>
      </c>
      <c r="H271" s="127">
        <f t="shared" si="61"/>
        <v>0</v>
      </c>
      <c r="I271" s="128">
        <f t="shared" si="62"/>
        <v>0</v>
      </c>
      <c r="J271" s="127">
        <f t="shared" si="63"/>
        <v>-337.61974373784841</v>
      </c>
      <c r="K271" s="128">
        <f t="shared" si="64"/>
        <v>-435.52946942182444</v>
      </c>
      <c r="L271" s="129">
        <f t="shared" si="69"/>
        <v>458.08744107295018</v>
      </c>
      <c r="M271" s="129">
        <f t="shared" si="65"/>
        <v>29738.087441072948</v>
      </c>
      <c r="N271" s="129">
        <f t="shared" si="66"/>
        <v>23052.780962072051</v>
      </c>
      <c r="O271" s="130">
        <f t="shared" si="70"/>
        <v>0.96648373493768736</v>
      </c>
      <c r="P271" s="131">
        <v>410.29945666049213</v>
      </c>
      <c r="Q271" s="130">
        <f t="shared" si="71"/>
        <v>7.4574280681150906E-2</v>
      </c>
      <c r="R271" s="130">
        <f t="shared" si="72"/>
        <v>7.790629395458086E-2</v>
      </c>
      <c r="S271" s="132">
        <v>1290</v>
      </c>
      <c r="T271" s="1">
        <v>27248</v>
      </c>
      <c r="U271" s="1">
        <v>21057.187017001546</v>
      </c>
      <c r="X271" s="12"/>
      <c r="Y271" s="12"/>
      <c r="Z271" s="12"/>
      <c r="AA271" s="12"/>
    </row>
    <row r="272" spans="1:27">
      <c r="A272" s="125">
        <v>4638</v>
      </c>
      <c r="B272" s="125" t="s">
        <v>289</v>
      </c>
      <c r="C272" s="1">
        <v>92124</v>
      </c>
      <c r="D272" s="125">
        <f t="shared" si="67"/>
        <v>23234.300126103408</v>
      </c>
      <c r="E272" s="126">
        <f t="shared" si="68"/>
        <v>0.97409389355171494</v>
      </c>
      <c r="F272" s="127">
        <f t="shared" si="59"/>
        <v>370.7508627059986</v>
      </c>
      <c r="G272" s="127">
        <f t="shared" si="60"/>
        <v>1470.0271706292845</v>
      </c>
      <c r="H272" s="127">
        <f t="shared" si="61"/>
        <v>0</v>
      </c>
      <c r="I272" s="128">
        <f t="shared" si="62"/>
        <v>0</v>
      </c>
      <c r="J272" s="127">
        <f t="shared" si="63"/>
        <v>-337.61974373784841</v>
      </c>
      <c r="K272" s="128">
        <f t="shared" si="64"/>
        <v>-1338.6622839205688</v>
      </c>
      <c r="L272" s="129">
        <f t="shared" si="69"/>
        <v>131.36488670871563</v>
      </c>
      <c r="M272" s="129">
        <f t="shared" si="65"/>
        <v>92255.364886708718</v>
      </c>
      <c r="N272" s="129">
        <f t="shared" si="66"/>
        <v>23267.431245071555</v>
      </c>
      <c r="O272" s="130">
        <f t="shared" si="70"/>
        <v>0.97548290981208152</v>
      </c>
      <c r="P272" s="131">
        <v>642.73980283631647</v>
      </c>
      <c r="Q272" s="133">
        <f t="shared" si="71"/>
        <v>-4.5383817427385896E-3</v>
      </c>
      <c r="R272" s="133">
        <f t="shared" si="72"/>
        <v>1.6550842956784981E-2</v>
      </c>
      <c r="S272" s="132">
        <v>3965</v>
      </c>
      <c r="T272" s="1">
        <v>92544</v>
      </c>
      <c r="U272" s="1">
        <v>22856.013830575448</v>
      </c>
      <c r="V272" s="1"/>
      <c r="W272" s="62"/>
      <c r="X272" s="13"/>
      <c r="Y272" s="13"/>
      <c r="Z272" s="12"/>
      <c r="AA272" s="12"/>
    </row>
    <row r="273" spans="1:27">
      <c r="A273" s="125">
        <v>4639</v>
      </c>
      <c r="B273" s="125" t="s">
        <v>290</v>
      </c>
      <c r="C273" s="1">
        <v>64783</v>
      </c>
      <c r="D273" s="125">
        <f t="shared" si="67"/>
        <v>25305.859375</v>
      </c>
      <c r="E273" s="126">
        <f t="shared" si="68"/>
        <v>1.0609436460094475</v>
      </c>
      <c r="F273" s="127">
        <f t="shared" si="59"/>
        <v>-872.18468663195665</v>
      </c>
      <c r="G273" s="127">
        <f t="shared" si="60"/>
        <v>-2232.792797777809</v>
      </c>
      <c r="H273" s="127">
        <f t="shared" si="61"/>
        <v>0</v>
      </c>
      <c r="I273" s="128">
        <f t="shared" si="62"/>
        <v>0</v>
      </c>
      <c r="J273" s="127">
        <f t="shared" si="63"/>
        <v>-337.61974373784841</v>
      </c>
      <c r="K273" s="128">
        <f t="shared" si="64"/>
        <v>-864.3065439688919</v>
      </c>
      <c r="L273" s="129">
        <f t="shared" si="69"/>
        <v>-3097.0993417467007</v>
      </c>
      <c r="M273" s="129">
        <f t="shared" si="65"/>
        <v>61685.900658253297</v>
      </c>
      <c r="N273" s="129">
        <f t="shared" si="66"/>
        <v>24096.054944630192</v>
      </c>
      <c r="O273" s="130">
        <f t="shared" si="70"/>
        <v>1.0102228107951745</v>
      </c>
      <c r="P273" s="131">
        <v>775.75861166733785</v>
      </c>
      <c r="Q273" s="133">
        <f t="shared" si="71"/>
        <v>9.3181012807748778E-2</v>
      </c>
      <c r="R273" s="133">
        <f t="shared" si="72"/>
        <v>0.11495922829727812</v>
      </c>
      <c r="S273" s="132">
        <v>2560</v>
      </c>
      <c r="T273" s="1">
        <v>59261</v>
      </c>
      <c r="U273" s="1">
        <v>22696.667943316737</v>
      </c>
      <c r="V273" s="1"/>
      <c r="W273" s="1"/>
      <c r="X273" s="13"/>
      <c r="Y273" s="13"/>
      <c r="Z273" s="12"/>
      <c r="AA273" s="12"/>
    </row>
    <row r="274" spans="1:27">
      <c r="A274" s="125">
        <v>4640</v>
      </c>
      <c r="B274" s="125" t="s">
        <v>291</v>
      </c>
      <c r="C274" s="1">
        <v>228670</v>
      </c>
      <c r="D274" s="125">
        <f t="shared" si="67"/>
        <v>18903.033810035544</v>
      </c>
      <c r="E274" s="126">
        <f t="shared" si="68"/>
        <v>0.79250632487397865</v>
      </c>
      <c r="F274" s="127">
        <f t="shared" si="59"/>
        <v>2969.5106523467171</v>
      </c>
      <c r="G274" s="127">
        <f t="shared" si="60"/>
        <v>35922.170361438235</v>
      </c>
      <c r="H274" s="127">
        <f t="shared" si="61"/>
        <v>897.38690913078256</v>
      </c>
      <c r="I274" s="128">
        <f t="shared" si="62"/>
        <v>10855.689439755077</v>
      </c>
      <c r="J274" s="127">
        <f t="shared" si="63"/>
        <v>559.7671653929342</v>
      </c>
      <c r="K274" s="128">
        <f t="shared" si="64"/>
        <v>6771.503399758325</v>
      </c>
      <c r="L274" s="129">
        <f t="shared" si="69"/>
        <v>42693.673761196558</v>
      </c>
      <c r="M274" s="129">
        <f t="shared" si="65"/>
        <v>271363.67376119655</v>
      </c>
      <c r="N274" s="129">
        <f t="shared" si="66"/>
        <v>22432.311627775194</v>
      </c>
      <c r="O274" s="130">
        <f t="shared" si="70"/>
        <v>0.94047066863509465</v>
      </c>
      <c r="P274" s="131">
        <v>3480.3082888062418</v>
      </c>
      <c r="Q274" s="133">
        <f t="shared" si="71"/>
        <v>4.7805825776564011E-2</v>
      </c>
      <c r="R274" s="133">
        <f t="shared" si="72"/>
        <v>3.4033723081807056E-2</v>
      </c>
      <c r="S274" s="132">
        <v>12097</v>
      </c>
      <c r="T274" s="1">
        <v>218237</v>
      </c>
      <c r="U274" s="1">
        <v>18280.867817054783</v>
      </c>
      <c r="V274" s="1"/>
      <c r="W274" s="62"/>
      <c r="X274" s="13"/>
      <c r="Y274" s="13"/>
      <c r="Z274" s="13"/>
      <c r="AA274" s="12"/>
    </row>
    <row r="275" spans="1:27">
      <c r="A275" s="125">
        <v>4641</v>
      </c>
      <c r="B275" s="125" t="s">
        <v>292</v>
      </c>
      <c r="C275" s="1">
        <v>69217</v>
      </c>
      <c r="D275" s="125">
        <f t="shared" si="67"/>
        <v>39194.224235560592</v>
      </c>
      <c r="E275" s="126">
        <f t="shared" si="68"/>
        <v>1.643210868549589</v>
      </c>
      <c r="F275" s="127">
        <f t="shared" si="59"/>
        <v>-9205.2036029683113</v>
      </c>
      <c r="G275" s="127">
        <f t="shared" si="60"/>
        <v>-16256.389562842038</v>
      </c>
      <c r="H275" s="127">
        <f t="shared" si="61"/>
        <v>0</v>
      </c>
      <c r="I275" s="128">
        <f t="shared" si="62"/>
        <v>0</v>
      </c>
      <c r="J275" s="127">
        <f t="shared" si="63"/>
        <v>-337.61974373784841</v>
      </c>
      <c r="K275" s="128">
        <f t="shared" si="64"/>
        <v>-596.2364674410403</v>
      </c>
      <c r="L275" s="129">
        <f t="shared" si="69"/>
        <v>-16852.626030283078</v>
      </c>
      <c r="M275" s="129">
        <f t="shared" si="65"/>
        <v>52364.373969716922</v>
      </c>
      <c r="N275" s="129">
        <f t="shared" si="66"/>
        <v>29651.40088885443</v>
      </c>
      <c r="O275" s="130">
        <f t="shared" si="70"/>
        <v>1.2431296998112311</v>
      </c>
      <c r="P275" s="131">
        <v>318.17863601738645</v>
      </c>
      <c r="Q275" s="133">
        <f t="shared" si="71"/>
        <v>7.6369234597082697E-2</v>
      </c>
      <c r="R275" s="133">
        <f t="shared" si="72"/>
        <v>8.307368622820846E-2</v>
      </c>
      <c r="S275" s="132">
        <v>1766</v>
      </c>
      <c r="T275" s="1">
        <v>64306</v>
      </c>
      <c r="U275" s="1">
        <v>36187.957231288688</v>
      </c>
      <c r="X275" s="12"/>
      <c r="Y275" s="12"/>
      <c r="Z275" s="12"/>
      <c r="AA275" s="12"/>
    </row>
    <row r="276" spans="1:27">
      <c r="A276" s="125">
        <v>4642</v>
      </c>
      <c r="B276" s="125" t="s">
        <v>293</v>
      </c>
      <c r="C276" s="1">
        <v>55462</v>
      </c>
      <c r="D276" s="125">
        <f t="shared" si="67"/>
        <v>26198.393953708077</v>
      </c>
      <c r="E276" s="126">
        <f t="shared" si="68"/>
        <v>1.098362999215035</v>
      </c>
      <c r="F276" s="127">
        <f t="shared" si="59"/>
        <v>-1407.7054338568028</v>
      </c>
      <c r="G276" s="127">
        <f t="shared" si="60"/>
        <v>-2980.1124034748514</v>
      </c>
      <c r="H276" s="127">
        <f t="shared" si="61"/>
        <v>0</v>
      </c>
      <c r="I276" s="128">
        <f t="shared" si="62"/>
        <v>0</v>
      </c>
      <c r="J276" s="127">
        <f t="shared" si="63"/>
        <v>-337.61974373784841</v>
      </c>
      <c r="K276" s="128">
        <f t="shared" si="64"/>
        <v>-714.74099749302502</v>
      </c>
      <c r="L276" s="129">
        <f t="shared" si="69"/>
        <v>-3694.8534009678765</v>
      </c>
      <c r="M276" s="129">
        <f t="shared" si="65"/>
        <v>51767.146599032123</v>
      </c>
      <c r="N276" s="129">
        <f t="shared" si="66"/>
        <v>24453.068776113425</v>
      </c>
      <c r="O276" s="130">
        <f t="shared" si="70"/>
        <v>1.0251905520774096</v>
      </c>
      <c r="P276" s="131">
        <v>198.25593003896756</v>
      </c>
      <c r="Q276" s="133">
        <f t="shared" si="71"/>
        <v>3.6653520494944018E-2</v>
      </c>
      <c r="R276" s="133">
        <f t="shared" si="72"/>
        <v>4.2529685939412275E-2</v>
      </c>
      <c r="S276" s="132">
        <v>2117</v>
      </c>
      <c r="T276" s="1">
        <v>53501</v>
      </c>
      <c r="U276" s="1">
        <v>25129.638327853452</v>
      </c>
      <c r="X276" s="12"/>
      <c r="Y276" s="12"/>
      <c r="Z276" s="12"/>
      <c r="AA276" s="12"/>
    </row>
    <row r="277" spans="1:27">
      <c r="A277" s="125">
        <v>4643</v>
      </c>
      <c r="B277" s="125" t="s">
        <v>294</v>
      </c>
      <c r="C277" s="1">
        <v>131951</v>
      </c>
      <c r="D277" s="125">
        <f t="shared" si="67"/>
        <v>25355.68793235972</v>
      </c>
      <c r="E277" s="126">
        <f t="shared" si="68"/>
        <v>1.0630326993997006</v>
      </c>
      <c r="F277" s="127">
        <f t="shared" si="59"/>
        <v>-902.08182104778894</v>
      </c>
      <c r="G277" s="127">
        <f t="shared" si="60"/>
        <v>-4694.4337967326937</v>
      </c>
      <c r="H277" s="127">
        <f t="shared" si="61"/>
        <v>0</v>
      </c>
      <c r="I277" s="128">
        <f t="shared" si="62"/>
        <v>0</v>
      </c>
      <c r="J277" s="127">
        <f t="shared" si="63"/>
        <v>-337.61974373784841</v>
      </c>
      <c r="K277" s="128">
        <f t="shared" si="64"/>
        <v>-1756.9731464117631</v>
      </c>
      <c r="L277" s="129">
        <f t="shared" si="69"/>
        <v>-6451.4069431444568</v>
      </c>
      <c r="M277" s="129">
        <f t="shared" si="65"/>
        <v>125499.59305685555</v>
      </c>
      <c r="N277" s="129">
        <f t="shared" si="66"/>
        <v>24115.986367574089</v>
      </c>
      <c r="O277" s="130">
        <f t="shared" si="70"/>
        <v>1.0110584321512763</v>
      </c>
      <c r="P277" s="131">
        <v>1486.7664902800134</v>
      </c>
      <c r="Q277" s="133">
        <f t="shared" si="71"/>
        <v>3.768510290266517E-2</v>
      </c>
      <c r="R277" s="133">
        <f t="shared" si="72"/>
        <v>3.0905453882932057E-2</v>
      </c>
      <c r="S277" s="132">
        <v>5204</v>
      </c>
      <c r="T277" s="1">
        <v>127159</v>
      </c>
      <c r="U277" s="1">
        <v>24595.551257253384</v>
      </c>
      <c r="X277" s="12"/>
      <c r="Y277" s="12"/>
      <c r="Z277" s="12"/>
      <c r="AA277" s="12"/>
    </row>
    <row r="278" spans="1:27">
      <c r="A278" s="125">
        <v>4644</v>
      </c>
      <c r="B278" s="125" t="s">
        <v>295</v>
      </c>
      <c r="C278" s="1">
        <v>124045</v>
      </c>
      <c r="D278" s="125">
        <f t="shared" si="67"/>
        <v>23645.634769348075</v>
      </c>
      <c r="E278" s="126">
        <f t="shared" si="68"/>
        <v>0.99133902518969119</v>
      </c>
      <c r="F278" s="127">
        <f t="shared" si="59"/>
        <v>123.95007675919841</v>
      </c>
      <c r="G278" s="127">
        <f t="shared" si="60"/>
        <v>650.2421026787548</v>
      </c>
      <c r="H278" s="127">
        <f t="shared" si="61"/>
        <v>0</v>
      </c>
      <c r="I278" s="128">
        <f t="shared" si="62"/>
        <v>0</v>
      </c>
      <c r="J278" s="127">
        <f t="shared" si="63"/>
        <v>-337.61974373784841</v>
      </c>
      <c r="K278" s="128">
        <f t="shared" si="64"/>
        <v>-1771.1531756487527</v>
      </c>
      <c r="L278" s="129">
        <f t="shared" si="69"/>
        <v>-1120.9110729699978</v>
      </c>
      <c r="M278" s="129">
        <f t="shared" si="65"/>
        <v>122924.08892703</v>
      </c>
      <c r="N278" s="129">
        <f t="shared" si="66"/>
        <v>23431.965102369424</v>
      </c>
      <c r="O278" s="130">
        <f t="shared" si="70"/>
        <v>0.98238096246727225</v>
      </c>
      <c r="P278" s="131">
        <v>1222.1911237526747</v>
      </c>
      <c r="Q278" s="133">
        <f t="shared" si="71"/>
        <v>3.2847626977518737E-2</v>
      </c>
      <c r="R278" s="133">
        <f t="shared" si="72"/>
        <v>2.1625302399226956E-2</v>
      </c>
      <c r="S278" s="132">
        <v>5246</v>
      </c>
      <c r="T278" s="1">
        <v>120100</v>
      </c>
      <c r="U278" s="1">
        <v>23145.114665638852</v>
      </c>
      <c r="X278" s="12"/>
      <c r="Y278" s="12"/>
      <c r="Z278" s="12"/>
      <c r="AA278" s="12"/>
    </row>
    <row r="279" spans="1:27">
      <c r="A279" s="125">
        <v>4645</v>
      </c>
      <c r="B279" s="125" t="s">
        <v>296</v>
      </c>
      <c r="C279" s="1">
        <v>64861</v>
      </c>
      <c r="D279" s="125">
        <f t="shared" si="67"/>
        <v>21979.329041003053</v>
      </c>
      <c r="E279" s="126">
        <f t="shared" si="68"/>
        <v>0.9214794543843905</v>
      </c>
      <c r="F279" s="127">
        <f t="shared" si="59"/>
        <v>1123.7335137662114</v>
      </c>
      <c r="G279" s="127">
        <f t="shared" si="60"/>
        <v>3316.1375991240898</v>
      </c>
      <c r="H279" s="127">
        <f t="shared" si="61"/>
        <v>0</v>
      </c>
      <c r="I279" s="128">
        <f t="shared" si="62"/>
        <v>0</v>
      </c>
      <c r="J279" s="127">
        <f t="shared" si="63"/>
        <v>-337.61974373784841</v>
      </c>
      <c r="K279" s="128">
        <f t="shared" si="64"/>
        <v>-996.31586377039059</v>
      </c>
      <c r="L279" s="129">
        <f t="shared" si="69"/>
        <v>2319.8217353536993</v>
      </c>
      <c r="M279" s="129">
        <f t="shared" si="65"/>
        <v>67180.821735353704</v>
      </c>
      <c r="N279" s="129">
        <f t="shared" si="66"/>
        <v>22765.442811031411</v>
      </c>
      <c r="O279" s="130">
        <f t="shared" si="70"/>
        <v>0.95443713414515174</v>
      </c>
      <c r="P279" s="131">
        <v>381.3165089962099</v>
      </c>
      <c r="Q279" s="133">
        <f t="shared" si="71"/>
        <v>0.16280028684116171</v>
      </c>
      <c r="R279" s="133">
        <f t="shared" si="72"/>
        <v>0.17856172753029992</v>
      </c>
      <c r="S279" s="132">
        <v>2951</v>
      </c>
      <c r="T279" s="1">
        <v>55780</v>
      </c>
      <c r="U279" s="1">
        <v>18649.281176863926</v>
      </c>
      <c r="X279" s="12"/>
      <c r="Y279" s="12"/>
      <c r="Z279" s="12"/>
      <c r="AA279" s="12"/>
    </row>
    <row r="280" spans="1:27">
      <c r="A280" s="125">
        <v>4646</v>
      </c>
      <c r="B280" s="125" t="s">
        <v>297</v>
      </c>
      <c r="C280" s="1">
        <v>76663</v>
      </c>
      <c r="D280" s="125">
        <f t="shared" si="67"/>
        <v>26426.404688038609</v>
      </c>
      <c r="E280" s="126">
        <f t="shared" si="68"/>
        <v>1.1079223086312926</v>
      </c>
      <c r="F280" s="127">
        <f t="shared" si="59"/>
        <v>-1544.5118744551219</v>
      </c>
      <c r="G280" s="127">
        <f t="shared" si="60"/>
        <v>-4480.6289477943092</v>
      </c>
      <c r="H280" s="127">
        <f t="shared" si="61"/>
        <v>0</v>
      </c>
      <c r="I280" s="128">
        <f t="shared" si="62"/>
        <v>0</v>
      </c>
      <c r="J280" s="127">
        <f t="shared" si="63"/>
        <v>-337.61974373784841</v>
      </c>
      <c r="K280" s="128">
        <f t="shared" si="64"/>
        <v>-979.43487658349818</v>
      </c>
      <c r="L280" s="129">
        <f t="shared" si="69"/>
        <v>-5460.0638243778076</v>
      </c>
      <c r="M280" s="129">
        <f t="shared" si="65"/>
        <v>71202.936175622192</v>
      </c>
      <c r="N280" s="129">
        <f t="shared" si="66"/>
        <v>24544.273069845636</v>
      </c>
      <c r="O280" s="130">
        <f t="shared" si="70"/>
        <v>1.0290142758439127</v>
      </c>
      <c r="P280" s="131">
        <v>768.11575486208767</v>
      </c>
      <c r="Q280" s="133">
        <f t="shared" si="71"/>
        <v>0.57613075657894741</v>
      </c>
      <c r="R280" s="133">
        <f t="shared" si="72"/>
        <v>0.56743786029998722</v>
      </c>
      <c r="S280" s="132">
        <v>2901</v>
      </c>
      <c r="T280" s="1">
        <v>48640</v>
      </c>
      <c r="U280" s="1">
        <v>16859.618717504334</v>
      </c>
      <c r="X280" s="12"/>
      <c r="Y280" s="12"/>
      <c r="Z280" s="12"/>
      <c r="AA280" s="12"/>
    </row>
    <row r="281" spans="1:27">
      <c r="A281" s="125">
        <v>4647</v>
      </c>
      <c r="B281" s="125" t="s">
        <v>298</v>
      </c>
      <c r="C281" s="1">
        <v>491624</v>
      </c>
      <c r="D281" s="125">
        <f t="shared" si="67"/>
        <v>22229.336227165852</v>
      </c>
      <c r="E281" s="126">
        <f t="shared" si="68"/>
        <v>0.9319609611250057</v>
      </c>
      <c r="F281" s="127">
        <f t="shared" si="59"/>
        <v>973.72920206853223</v>
      </c>
      <c r="G281" s="127">
        <f t="shared" si="60"/>
        <v>21534.99503294766</v>
      </c>
      <c r="H281" s="127">
        <f t="shared" si="61"/>
        <v>0</v>
      </c>
      <c r="I281" s="128">
        <f t="shared" si="62"/>
        <v>0</v>
      </c>
      <c r="J281" s="127">
        <f t="shared" si="63"/>
        <v>-337.61974373784841</v>
      </c>
      <c r="K281" s="128">
        <f t="shared" si="64"/>
        <v>-7466.7982525062553</v>
      </c>
      <c r="L281" s="129">
        <f t="shared" si="69"/>
        <v>14068.196780441405</v>
      </c>
      <c r="M281" s="129">
        <f t="shared" si="65"/>
        <v>505692.19678044139</v>
      </c>
      <c r="N281" s="129">
        <f t="shared" si="66"/>
        <v>22865.445685496536</v>
      </c>
      <c r="O281" s="130">
        <f t="shared" si="70"/>
        <v>0.95862973684139807</v>
      </c>
      <c r="P281" s="131">
        <v>2002.4855686073752</v>
      </c>
      <c r="Q281" s="133">
        <f t="shared" si="71"/>
        <v>0.14056101912364832</v>
      </c>
      <c r="R281" s="133">
        <f t="shared" si="72"/>
        <v>0.13561013027232482</v>
      </c>
      <c r="S281" s="132">
        <v>22116</v>
      </c>
      <c r="T281" s="1">
        <v>431037</v>
      </c>
      <c r="U281" s="1">
        <v>19574.795640326975</v>
      </c>
      <c r="X281" s="12"/>
      <c r="Y281" s="13"/>
      <c r="Z281" s="13"/>
      <c r="AA281" s="12"/>
    </row>
    <row r="282" spans="1:27">
      <c r="A282" s="125">
        <v>4648</v>
      </c>
      <c r="B282" s="125" t="s">
        <v>299</v>
      </c>
      <c r="C282" s="1">
        <v>83160</v>
      </c>
      <c r="D282" s="125">
        <f t="shared" si="67"/>
        <v>23618.290258449302</v>
      </c>
      <c r="E282" s="126">
        <f t="shared" si="68"/>
        <v>0.99019261144173731</v>
      </c>
      <c r="F282" s="127">
        <f t="shared" si="59"/>
        <v>140.35678329846195</v>
      </c>
      <c r="G282" s="127">
        <f t="shared" si="60"/>
        <v>494.1962339938845</v>
      </c>
      <c r="H282" s="127">
        <f t="shared" si="61"/>
        <v>0</v>
      </c>
      <c r="I282" s="128">
        <f t="shared" si="62"/>
        <v>0</v>
      </c>
      <c r="J282" s="127">
        <f t="shared" si="63"/>
        <v>-337.61974373784841</v>
      </c>
      <c r="K282" s="128">
        <f t="shared" si="64"/>
        <v>-1188.7591177009642</v>
      </c>
      <c r="L282" s="129">
        <f t="shared" si="69"/>
        <v>-694.56288370707966</v>
      </c>
      <c r="M282" s="129">
        <f t="shared" si="65"/>
        <v>82465.437116292916</v>
      </c>
      <c r="N282" s="129">
        <f t="shared" si="66"/>
        <v>23421.027298009918</v>
      </c>
      <c r="O282" s="130">
        <f t="shared" si="70"/>
        <v>0.98192239696809069</v>
      </c>
      <c r="P282" s="131">
        <v>946.76510612527522</v>
      </c>
      <c r="Q282" s="133">
        <f t="shared" si="71"/>
        <v>5.2938122792134619E-2</v>
      </c>
      <c r="R282" s="133">
        <f t="shared" si="72"/>
        <v>7.5665557422126647E-2</v>
      </c>
      <c r="S282" s="132">
        <v>3521</v>
      </c>
      <c r="T282" s="1">
        <v>78979</v>
      </c>
      <c r="U282" s="1">
        <v>21956.908534890186</v>
      </c>
      <c r="X282" s="12"/>
      <c r="Y282" s="12"/>
      <c r="Z282" s="12"/>
      <c r="AA282" s="12"/>
    </row>
    <row r="283" spans="1:27">
      <c r="A283" s="125">
        <v>4649</v>
      </c>
      <c r="B283" s="125" t="s">
        <v>300</v>
      </c>
      <c r="C283" s="1">
        <v>178966</v>
      </c>
      <c r="D283" s="125">
        <f t="shared" si="67"/>
        <v>18785.136979111998</v>
      </c>
      <c r="E283" s="126">
        <f t="shared" si="68"/>
        <v>0.78756352124105578</v>
      </c>
      <c r="F283" s="127">
        <f t="shared" si="59"/>
        <v>3040.2487509008447</v>
      </c>
      <c r="G283" s="127">
        <f t="shared" si="60"/>
        <v>28964.449849832348</v>
      </c>
      <c r="H283" s="127">
        <f t="shared" si="61"/>
        <v>938.65079995402368</v>
      </c>
      <c r="I283" s="128">
        <f t="shared" si="62"/>
        <v>8942.5261711619823</v>
      </c>
      <c r="J283" s="127">
        <f t="shared" si="63"/>
        <v>601.03105621617533</v>
      </c>
      <c r="K283" s="128">
        <f t="shared" si="64"/>
        <v>5726.0228725715024</v>
      </c>
      <c r="L283" s="129">
        <f t="shared" si="69"/>
        <v>34690.472722403851</v>
      </c>
      <c r="M283" s="129">
        <f t="shared" si="65"/>
        <v>213656.47272240385</v>
      </c>
      <c r="N283" s="129">
        <f t="shared" si="66"/>
        <v>22426.41678622902</v>
      </c>
      <c r="O283" s="130">
        <f t="shared" si="70"/>
        <v>0.94022352845344859</v>
      </c>
      <c r="P283" s="131">
        <v>1930.9013406180566</v>
      </c>
      <c r="Q283" s="133">
        <f t="shared" si="71"/>
        <v>7.8426764526878412E-2</v>
      </c>
      <c r="R283" s="133">
        <f t="shared" si="72"/>
        <v>7.7294795633704436E-2</v>
      </c>
      <c r="S283" s="132">
        <v>9527</v>
      </c>
      <c r="T283" s="1">
        <v>165951</v>
      </c>
      <c r="U283" s="1">
        <v>17437.32268572029</v>
      </c>
      <c r="V283" s="1"/>
      <c r="W283" s="62"/>
      <c r="X283" s="13"/>
      <c r="Y283" s="13"/>
      <c r="Z283" s="13"/>
      <c r="AA283" s="12"/>
    </row>
    <row r="284" spans="1:27">
      <c r="A284" s="125">
        <v>4650</v>
      </c>
      <c r="B284" s="125" t="s">
        <v>301</v>
      </c>
      <c r="C284" s="1">
        <v>113209</v>
      </c>
      <c r="D284" s="125">
        <f t="shared" si="67"/>
        <v>19269.617021276594</v>
      </c>
      <c r="E284" s="126">
        <f t="shared" si="68"/>
        <v>0.80787526069775684</v>
      </c>
      <c r="F284" s="127">
        <f t="shared" si="59"/>
        <v>2749.5607256020871</v>
      </c>
      <c r="G284" s="127">
        <f t="shared" si="60"/>
        <v>16153.669262912263</v>
      </c>
      <c r="H284" s="127">
        <f t="shared" si="61"/>
        <v>769.0827851964151</v>
      </c>
      <c r="I284" s="128">
        <f t="shared" si="62"/>
        <v>4518.3613630289392</v>
      </c>
      <c r="J284" s="127">
        <f t="shared" si="63"/>
        <v>431.46304145856669</v>
      </c>
      <c r="K284" s="128">
        <f t="shared" si="64"/>
        <v>2534.8453685690793</v>
      </c>
      <c r="L284" s="129">
        <f t="shared" si="69"/>
        <v>18688.514631481343</v>
      </c>
      <c r="M284" s="129">
        <f t="shared" si="65"/>
        <v>131897.51463148135</v>
      </c>
      <c r="N284" s="129">
        <f t="shared" si="66"/>
        <v>22450.640788337249</v>
      </c>
      <c r="O284" s="130">
        <f t="shared" si="70"/>
        <v>0.94123911542628369</v>
      </c>
      <c r="P284" s="131">
        <v>1778.6897161888664</v>
      </c>
      <c r="Q284" s="133">
        <f t="shared" si="71"/>
        <v>9.6710131168504063E-2</v>
      </c>
      <c r="R284" s="133">
        <f t="shared" si="72"/>
        <v>9.857687181730139E-2</v>
      </c>
      <c r="S284" s="132">
        <v>5875</v>
      </c>
      <c r="T284" s="1">
        <v>103226</v>
      </c>
      <c r="U284" s="1">
        <v>17540.52676295667</v>
      </c>
      <c r="V284" s="1"/>
      <c r="W284" s="1"/>
      <c r="X284" s="12"/>
      <c r="Y284" s="12"/>
      <c r="Z284" s="12"/>
      <c r="AA284" s="12"/>
    </row>
    <row r="285" spans="1:27">
      <c r="A285" s="125">
        <v>4651</v>
      </c>
      <c r="B285" s="125" t="s">
        <v>302</v>
      </c>
      <c r="C285" s="1">
        <v>144470</v>
      </c>
      <c r="D285" s="125">
        <f t="shared" si="67"/>
        <v>20045.788816428474</v>
      </c>
      <c r="E285" s="126">
        <f t="shared" si="68"/>
        <v>0.84041612493300411</v>
      </c>
      <c r="F285" s="127">
        <f t="shared" si="59"/>
        <v>2283.8576485109588</v>
      </c>
      <c r="G285" s="127">
        <f t="shared" si="60"/>
        <v>16459.762072818481</v>
      </c>
      <c r="H285" s="127">
        <f t="shared" si="61"/>
        <v>497.422656893257</v>
      </c>
      <c r="I285" s="128">
        <f t="shared" si="62"/>
        <v>3584.9250882297033</v>
      </c>
      <c r="J285" s="127">
        <f t="shared" si="63"/>
        <v>159.80291315540859</v>
      </c>
      <c r="K285" s="128">
        <f t="shared" si="64"/>
        <v>1151.6995951110298</v>
      </c>
      <c r="L285" s="129">
        <f t="shared" si="69"/>
        <v>17611.46166792951</v>
      </c>
      <c r="M285" s="129">
        <f t="shared" si="65"/>
        <v>162081.46166792951</v>
      </c>
      <c r="N285" s="129">
        <f t="shared" si="66"/>
        <v>22489.44937809484</v>
      </c>
      <c r="O285" s="130">
        <f t="shared" si="70"/>
        <v>0.9428661586380459</v>
      </c>
      <c r="P285" s="131">
        <v>-679.66349198758326</v>
      </c>
      <c r="Q285" s="133">
        <f t="shared" si="71"/>
        <v>0.11110256568018212</v>
      </c>
      <c r="R285" s="133">
        <f t="shared" si="72"/>
        <v>9.7381443389973316E-2</v>
      </c>
      <c r="S285" s="132">
        <v>7207</v>
      </c>
      <c r="T285" s="1">
        <v>130024</v>
      </c>
      <c r="U285" s="1">
        <v>18266.928912615902</v>
      </c>
      <c r="V285" s="1"/>
      <c r="W285" s="1"/>
      <c r="X285" s="12"/>
      <c r="Y285" s="12"/>
      <c r="Z285" s="12"/>
      <c r="AA285" s="12"/>
    </row>
    <row r="286" spans="1:27" ht="28" customHeight="1">
      <c r="A286" s="125">
        <v>5001</v>
      </c>
      <c r="B286" s="125" t="s">
        <v>303</v>
      </c>
      <c r="C286" s="1">
        <v>4858255</v>
      </c>
      <c r="D286" s="125">
        <f t="shared" si="67"/>
        <v>23080.0347750076</v>
      </c>
      <c r="E286" s="126">
        <f t="shared" si="68"/>
        <v>0.96762634618969157</v>
      </c>
      <c r="F286" s="127">
        <f t="shared" si="59"/>
        <v>463.31007336348335</v>
      </c>
      <c r="G286" s="127">
        <f t="shared" si="60"/>
        <v>97524.917202719793</v>
      </c>
      <c r="H286" s="127">
        <f t="shared" si="61"/>
        <v>0</v>
      </c>
      <c r="I286" s="128">
        <f t="shared" si="62"/>
        <v>0</v>
      </c>
      <c r="J286" s="127">
        <f t="shared" si="63"/>
        <v>-337.61974373784841</v>
      </c>
      <c r="K286" s="128">
        <f t="shared" si="64"/>
        <v>-71067.605577842143</v>
      </c>
      <c r="L286" s="129">
        <f t="shared" si="69"/>
        <v>26457.31162487765</v>
      </c>
      <c r="M286" s="129">
        <f t="shared" si="65"/>
        <v>4884712.3116248781</v>
      </c>
      <c r="N286" s="129">
        <f t="shared" si="66"/>
        <v>23205.725104633239</v>
      </c>
      <c r="O286" s="130">
        <f t="shared" si="70"/>
        <v>0.97289589086727257</v>
      </c>
      <c r="P286" s="131">
        <v>-5491.5131556530541</v>
      </c>
      <c r="Q286" s="133">
        <f t="shared" si="71"/>
        <v>0.10099725898252615</v>
      </c>
      <c r="R286" s="133">
        <f t="shared" si="72"/>
        <v>8.58236069971757E-2</v>
      </c>
      <c r="S286" s="132">
        <v>210496</v>
      </c>
      <c r="T286" s="1">
        <v>4412595</v>
      </c>
      <c r="U286" s="1">
        <v>21255.786507382163</v>
      </c>
      <c r="V286" s="1"/>
      <c r="W286" s="1"/>
      <c r="X286" s="12"/>
      <c r="Y286" s="13"/>
      <c r="Z286" s="13"/>
      <c r="AA286" s="12"/>
    </row>
    <row r="287" spans="1:27">
      <c r="A287" s="125">
        <v>5006</v>
      </c>
      <c r="B287" s="125" t="s">
        <v>304</v>
      </c>
      <c r="C287" s="1">
        <v>412547</v>
      </c>
      <c r="D287" s="125">
        <f t="shared" si="67"/>
        <v>17186.593901016498</v>
      </c>
      <c r="E287" s="126">
        <f t="shared" si="68"/>
        <v>0.72054488747542</v>
      </c>
      <c r="F287" s="127">
        <f t="shared" ref="F287:F350" si="73">($D$364-D287)*0.6</f>
        <v>3999.3745977581439</v>
      </c>
      <c r="G287" s="127">
        <f t="shared" ref="G287:G350" si="74">F287*S287/1000</f>
        <v>96000.987844586489</v>
      </c>
      <c r="H287" s="127">
        <f t="shared" ref="H287:H350" si="75">IF(D287&lt;D$364*0.9,(D$364*0.9-D287)*0.35,0)</f>
        <v>1498.1408772874483</v>
      </c>
      <c r="I287" s="128">
        <f t="shared" ref="I287:I350" si="76">H287*S287/1000</f>
        <v>35961.37361840791</v>
      </c>
      <c r="J287" s="127">
        <f t="shared" ref="J287:J350" si="77">H287+I$366</f>
        <v>1160.5211335495999</v>
      </c>
      <c r="K287" s="128">
        <f t="shared" ref="K287:K350" si="78">J287*S287/1000</f>
        <v>27857.149289724595</v>
      </c>
      <c r="L287" s="129">
        <f t="shared" si="69"/>
        <v>123858.13713431108</v>
      </c>
      <c r="M287" s="129">
        <f t="shared" ref="M287:M350" si="79">C287+L287</f>
        <v>536405.13713431102</v>
      </c>
      <c r="N287" s="129">
        <f t="shared" ref="N287:N350" si="80">M287/S287*1000</f>
        <v>22346.489632324239</v>
      </c>
      <c r="O287" s="130">
        <f t="shared" si="70"/>
        <v>0.93687259676516665</v>
      </c>
      <c r="P287" s="131">
        <v>6957.1265697696945</v>
      </c>
      <c r="Q287" s="133">
        <f t="shared" si="71"/>
        <v>6.0892127920013986E-2</v>
      </c>
      <c r="R287" s="133">
        <f t="shared" si="72"/>
        <v>6.7433205862530515E-2</v>
      </c>
      <c r="S287" s="132">
        <v>24004</v>
      </c>
      <c r="T287" s="1">
        <v>388868</v>
      </c>
      <c r="U287" s="1">
        <v>16100.861212321959</v>
      </c>
      <c r="V287" s="1"/>
      <c r="W287" s="62"/>
      <c r="X287" s="13"/>
      <c r="Y287" s="13"/>
      <c r="Z287" s="13"/>
      <c r="AA287" s="63"/>
    </row>
    <row r="288" spans="1:27">
      <c r="A288" s="125">
        <v>5007</v>
      </c>
      <c r="B288" s="125" t="s">
        <v>305</v>
      </c>
      <c r="C288" s="1">
        <v>271027</v>
      </c>
      <c r="D288" s="125">
        <f t="shared" si="67"/>
        <v>18067.262182521165</v>
      </c>
      <c r="E288" s="126">
        <f t="shared" si="68"/>
        <v>0.75746674828475813</v>
      </c>
      <c r="F288" s="127">
        <f t="shared" si="73"/>
        <v>3470.9736288553445</v>
      </c>
      <c r="G288" s="127">
        <f t="shared" si="74"/>
        <v>52068.075406459029</v>
      </c>
      <c r="H288" s="127">
        <f t="shared" si="75"/>
        <v>1189.9069787608153</v>
      </c>
      <c r="I288" s="128">
        <f t="shared" si="76"/>
        <v>17849.794588390992</v>
      </c>
      <c r="J288" s="127">
        <f t="shared" si="77"/>
        <v>852.2872350229668</v>
      </c>
      <c r="K288" s="128">
        <f t="shared" si="78"/>
        <v>12785.160812579526</v>
      </c>
      <c r="L288" s="129">
        <f t="shared" si="69"/>
        <v>64853.236219038554</v>
      </c>
      <c r="M288" s="129">
        <f t="shared" si="79"/>
        <v>335880.23621903855</v>
      </c>
      <c r="N288" s="129">
        <f t="shared" si="80"/>
        <v>22390.523046399478</v>
      </c>
      <c r="O288" s="130">
        <f t="shared" si="70"/>
        <v>0.93871868980563378</v>
      </c>
      <c r="P288" s="131">
        <v>4954.5103034125714</v>
      </c>
      <c r="Q288" s="133">
        <f t="shared" si="71"/>
        <v>6.159787858253591E-2</v>
      </c>
      <c r="R288" s="133">
        <f t="shared" si="72"/>
        <v>6.8320883613223346E-2</v>
      </c>
      <c r="S288" s="132">
        <v>15001</v>
      </c>
      <c r="T288" s="1">
        <v>255301</v>
      </c>
      <c r="U288" s="1">
        <v>16911.830948595652</v>
      </c>
      <c r="V288" s="1"/>
      <c r="W288" s="62"/>
      <c r="X288" s="13"/>
      <c r="Y288" s="13"/>
      <c r="Z288" s="13"/>
      <c r="AA288" s="12"/>
    </row>
    <row r="289" spans="1:27">
      <c r="A289" s="125">
        <v>5014</v>
      </c>
      <c r="B289" s="125" t="s">
        <v>306</v>
      </c>
      <c r="C289" s="1">
        <v>214629</v>
      </c>
      <c r="D289" s="125">
        <f t="shared" si="67"/>
        <v>40765.242165242162</v>
      </c>
      <c r="E289" s="126">
        <f t="shared" si="68"/>
        <v>1.7090755153716286</v>
      </c>
      <c r="F289" s="127">
        <f t="shared" si="73"/>
        <v>-10147.814360777253</v>
      </c>
      <c r="G289" s="127">
        <f t="shared" si="74"/>
        <v>-53428.242609492234</v>
      </c>
      <c r="H289" s="127">
        <f t="shared" si="75"/>
        <v>0</v>
      </c>
      <c r="I289" s="128">
        <f t="shared" si="76"/>
        <v>0</v>
      </c>
      <c r="J289" s="127">
        <f t="shared" si="77"/>
        <v>-337.61974373784841</v>
      </c>
      <c r="K289" s="128">
        <f t="shared" si="78"/>
        <v>-1777.567950779772</v>
      </c>
      <c r="L289" s="129">
        <f t="shared" si="69"/>
        <v>-55205.810560272002</v>
      </c>
      <c r="M289" s="129">
        <f t="shared" si="79"/>
        <v>159423.18943972798</v>
      </c>
      <c r="N289" s="129">
        <f t="shared" si="80"/>
        <v>30279.808060727064</v>
      </c>
      <c r="O289" s="130">
        <f t="shared" si="70"/>
        <v>1.2694755585400472</v>
      </c>
      <c r="P289" s="131">
        <v>-5311.2405896763303</v>
      </c>
      <c r="Q289" s="130">
        <f t="shared" si="71"/>
        <v>0.23590077276548699</v>
      </c>
      <c r="R289" s="130">
        <f t="shared" si="72"/>
        <v>0.22158169448653245</v>
      </c>
      <c r="S289" s="132">
        <v>5265</v>
      </c>
      <c r="T289" s="1">
        <v>173662</v>
      </c>
      <c r="U289" s="1">
        <v>33370.868562644122</v>
      </c>
      <c r="X289" s="12"/>
      <c r="Y289" s="12"/>
      <c r="Z289" s="12"/>
      <c r="AA289" s="12"/>
    </row>
    <row r="290" spans="1:27">
      <c r="A290" s="125">
        <v>5020</v>
      </c>
      <c r="B290" s="125" t="s">
        <v>307</v>
      </c>
      <c r="C290" s="1">
        <v>15369</v>
      </c>
      <c r="D290" s="125">
        <f t="shared" si="67"/>
        <v>17001.106194690266</v>
      </c>
      <c r="E290" s="126">
        <f t="shared" si="68"/>
        <v>0.71276834843268366</v>
      </c>
      <c r="F290" s="127">
        <f t="shared" si="73"/>
        <v>4110.6672215538829</v>
      </c>
      <c r="G290" s="127">
        <f t="shared" si="74"/>
        <v>3716.0431682847102</v>
      </c>
      <c r="H290" s="127">
        <f t="shared" si="75"/>
        <v>1563.0615745016296</v>
      </c>
      <c r="I290" s="128">
        <f t="shared" si="76"/>
        <v>1413.0076633494732</v>
      </c>
      <c r="J290" s="127">
        <f t="shared" si="77"/>
        <v>1225.4418307637811</v>
      </c>
      <c r="K290" s="128">
        <f t="shared" si="78"/>
        <v>1107.799415010458</v>
      </c>
      <c r="L290" s="129">
        <f t="shared" si="69"/>
        <v>4823.842583295168</v>
      </c>
      <c r="M290" s="129">
        <f t="shared" si="79"/>
        <v>20192.842583295169</v>
      </c>
      <c r="N290" s="129">
        <f t="shared" si="80"/>
        <v>22337.215247007931</v>
      </c>
      <c r="O290" s="130">
        <f t="shared" si="70"/>
        <v>0.93648376981302994</v>
      </c>
      <c r="P290" s="131">
        <v>483.41508994633386</v>
      </c>
      <c r="Q290" s="130">
        <f t="shared" si="71"/>
        <v>7.6562062202297568E-2</v>
      </c>
      <c r="R290" s="130">
        <f t="shared" si="72"/>
        <v>0.10157069417823597</v>
      </c>
      <c r="S290" s="132">
        <v>904</v>
      </c>
      <c r="T290" s="1">
        <v>14276</v>
      </c>
      <c r="U290" s="1">
        <v>15433.513513513513</v>
      </c>
      <c r="X290" s="12"/>
      <c r="Y290" s="12"/>
      <c r="Z290" s="12"/>
      <c r="AA290" s="12"/>
    </row>
    <row r="291" spans="1:27">
      <c r="A291" s="125">
        <v>5021</v>
      </c>
      <c r="B291" s="125" t="s">
        <v>308</v>
      </c>
      <c r="C291" s="1">
        <v>138675</v>
      </c>
      <c r="D291" s="125">
        <f t="shared" si="67"/>
        <v>19625.67223322955</v>
      </c>
      <c r="E291" s="126">
        <f t="shared" si="68"/>
        <v>0.82280281202696504</v>
      </c>
      <c r="F291" s="127">
        <f t="shared" si="73"/>
        <v>2535.9275984303131</v>
      </c>
      <c r="G291" s="127">
        <f t="shared" si="74"/>
        <v>17918.864410508591</v>
      </c>
      <c r="H291" s="127">
        <f t="shared" si="75"/>
        <v>644.46346101288032</v>
      </c>
      <c r="I291" s="128">
        <f t="shared" si="76"/>
        <v>4553.7788155170119</v>
      </c>
      <c r="J291" s="127">
        <f t="shared" si="77"/>
        <v>306.84371727503191</v>
      </c>
      <c r="K291" s="128">
        <f t="shared" si="78"/>
        <v>2168.1577062653755</v>
      </c>
      <c r="L291" s="129">
        <f t="shared" si="69"/>
        <v>20087.022116773966</v>
      </c>
      <c r="M291" s="129">
        <f t="shared" si="79"/>
        <v>158762.02211677397</v>
      </c>
      <c r="N291" s="129">
        <f t="shared" si="80"/>
        <v>22468.443548934898</v>
      </c>
      <c r="O291" s="130">
        <f t="shared" si="70"/>
        <v>0.94198549299274414</v>
      </c>
      <c r="P291" s="131">
        <v>-771.66844517609206</v>
      </c>
      <c r="Q291" s="130">
        <f t="shared" si="71"/>
        <v>0.12147605415109904</v>
      </c>
      <c r="R291" s="130">
        <f t="shared" si="72"/>
        <v>0.10798532890303193</v>
      </c>
      <c r="S291" s="132">
        <v>7066</v>
      </c>
      <c r="T291" s="1">
        <v>123654</v>
      </c>
      <c r="U291" s="1">
        <v>17712.935109583152</v>
      </c>
      <c r="X291" s="12"/>
      <c r="Y291" s="12"/>
    </row>
    <row r="292" spans="1:27">
      <c r="A292" s="125">
        <v>5022</v>
      </c>
      <c r="B292" s="125" t="s">
        <v>309</v>
      </c>
      <c r="C292" s="1">
        <v>44297</v>
      </c>
      <c r="D292" s="125">
        <f t="shared" si="67"/>
        <v>18132.21449038068</v>
      </c>
      <c r="E292" s="126">
        <f t="shared" si="68"/>
        <v>0.76018986222039009</v>
      </c>
      <c r="F292" s="127">
        <f t="shared" si="73"/>
        <v>3432.002244139635</v>
      </c>
      <c r="G292" s="127">
        <f t="shared" si="74"/>
        <v>8384.3814824331275</v>
      </c>
      <c r="H292" s="127">
        <f t="shared" si="75"/>
        <v>1167.1736710099849</v>
      </c>
      <c r="I292" s="128">
        <f t="shared" si="76"/>
        <v>2851.4052782773929</v>
      </c>
      <c r="J292" s="127">
        <f t="shared" si="77"/>
        <v>829.55392727213643</v>
      </c>
      <c r="K292" s="128">
        <f t="shared" si="78"/>
        <v>2026.6002443258292</v>
      </c>
      <c r="L292" s="129">
        <f t="shared" si="69"/>
        <v>10410.981726758957</v>
      </c>
      <c r="M292" s="129">
        <f t="shared" si="79"/>
        <v>54707.981726758953</v>
      </c>
      <c r="N292" s="129">
        <f t="shared" si="80"/>
        <v>22393.770661792449</v>
      </c>
      <c r="O292" s="130">
        <f t="shared" si="70"/>
        <v>0.93885484550241516</v>
      </c>
      <c r="P292" s="131">
        <v>472.0691534722373</v>
      </c>
      <c r="Q292" s="130">
        <f t="shared" si="71"/>
        <v>5.9584748600679326E-2</v>
      </c>
      <c r="R292" s="130">
        <f t="shared" si="72"/>
        <v>6.4355699167444727E-2</v>
      </c>
      <c r="S292" s="132">
        <v>2443</v>
      </c>
      <c r="T292" s="1">
        <v>41806</v>
      </c>
      <c r="U292" s="1">
        <v>17035.859820700894</v>
      </c>
      <c r="X292" s="12"/>
      <c r="Y292" s="12"/>
    </row>
    <row r="293" spans="1:27">
      <c r="A293" s="125">
        <v>5025</v>
      </c>
      <c r="B293" s="125" t="s">
        <v>310</v>
      </c>
      <c r="C293" s="1">
        <v>106342</v>
      </c>
      <c r="D293" s="125">
        <f t="shared" si="67"/>
        <v>19085.068198133522</v>
      </c>
      <c r="E293" s="126">
        <f t="shared" si="68"/>
        <v>0.80013808416521071</v>
      </c>
      <c r="F293" s="127">
        <f t="shared" si="73"/>
        <v>2860.2900194879298</v>
      </c>
      <c r="G293" s="127">
        <f t="shared" si="74"/>
        <v>15937.535988586744</v>
      </c>
      <c r="H293" s="127">
        <f t="shared" si="75"/>
        <v>833.6748732964902</v>
      </c>
      <c r="I293" s="128">
        <f t="shared" si="76"/>
        <v>4645.2363940080431</v>
      </c>
      <c r="J293" s="127">
        <f t="shared" si="77"/>
        <v>496.0551295586418</v>
      </c>
      <c r="K293" s="128">
        <f t="shared" si="78"/>
        <v>2764.0191819007523</v>
      </c>
      <c r="L293" s="129">
        <f t="shared" si="69"/>
        <v>18701.555170487496</v>
      </c>
      <c r="M293" s="129">
        <f t="shared" si="79"/>
        <v>125043.5551704875</v>
      </c>
      <c r="N293" s="129">
        <f t="shared" si="80"/>
        <v>22441.413347180096</v>
      </c>
      <c r="O293" s="130">
        <f t="shared" si="70"/>
        <v>0.94085225659965643</v>
      </c>
      <c r="P293" s="131">
        <v>1327.5290721028796</v>
      </c>
      <c r="Q293" s="130">
        <f t="shared" si="71"/>
        <v>4.9824769238363195E-2</v>
      </c>
      <c r="R293" s="130">
        <f t="shared" si="72"/>
        <v>4.5679732461039874E-2</v>
      </c>
      <c r="S293" s="132">
        <v>5572</v>
      </c>
      <c r="T293" s="1">
        <v>101295</v>
      </c>
      <c r="U293" s="1">
        <v>18251.351351351354</v>
      </c>
      <c r="X293" s="12"/>
      <c r="Y293" s="12"/>
    </row>
    <row r="294" spans="1:27">
      <c r="A294" s="125">
        <v>5026</v>
      </c>
      <c r="B294" s="125" t="s">
        <v>311</v>
      </c>
      <c r="C294" s="1">
        <v>31926</v>
      </c>
      <c r="D294" s="125">
        <f t="shared" si="67"/>
        <v>16347.158218125958</v>
      </c>
      <c r="E294" s="126">
        <f t="shared" si="68"/>
        <v>0.6853516960173125</v>
      </c>
      <c r="F294" s="127">
        <f t="shared" si="73"/>
        <v>4503.0360074924683</v>
      </c>
      <c r="G294" s="127">
        <f t="shared" si="74"/>
        <v>8794.4293226327918</v>
      </c>
      <c r="H294" s="127">
        <f t="shared" si="75"/>
        <v>1791.9433662991376</v>
      </c>
      <c r="I294" s="128">
        <f t="shared" si="76"/>
        <v>3499.6653943822157</v>
      </c>
      <c r="J294" s="127">
        <f t="shared" si="77"/>
        <v>1454.3236225612891</v>
      </c>
      <c r="K294" s="128">
        <f t="shared" si="78"/>
        <v>2840.2940348621973</v>
      </c>
      <c r="L294" s="129">
        <f t="shared" si="69"/>
        <v>11634.72335749499</v>
      </c>
      <c r="M294" s="129">
        <f t="shared" si="79"/>
        <v>43560.723357494993</v>
      </c>
      <c r="N294" s="129">
        <f t="shared" si="80"/>
        <v>22304.517848179719</v>
      </c>
      <c r="O294" s="130">
        <f t="shared" si="70"/>
        <v>0.93511293719226152</v>
      </c>
      <c r="P294" s="131">
        <v>684.61860693053131</v>
      </c>
      <c r="Q294" s="130">
        <f t="shared" si="71"/>
        <v>6.7402206619859573E-2</v>
      </c>
      <c r="R294" s="130">
        <f t="shared" si="72"/>
        <v>7.5600380249812374E-2</v>
      </c>
      <c r="S294" s="132">
        <v>1953</v>
      </c>
      <c r="T294" s="1">
        <v>29910</v>
      </c>
      <c r="U294" s="1">
        <v>15198.170731707316</v>
      </c>
      <c r="X294" s="12"/>
      <c r="Y294" s="12"/>
    </row>
    <row r="295" spans="1:27">
      <c r="A295" s="125">
        <v>5027</v>
      </c>
      <c r="B295" s="125" t="s">
        <v>312</v>
      </c>
      <c r="C295" s="1">
        <v>99964</v>
      </c>
      <c r="D295" s="125">
        <f t="shared" si="67"/>
        <v>16333.986928104576</v>
      </c>
      <c r="E295" s="126">
        <f t="shared" si="68"/>
        <v>0.68479949202965662</v>
      </c>
      <c r="F295" s="127">
        <f t="shared" si="73"/>
        <v>4510.9387815052978</v>
      </c>
      <c r="G295" s="127">
        <f t="shared" si="74"/>
        <v>27606.945342812422</v>
      </c>
      <c r="H295" s="127">
        <f t="shared" si="75"/>
        <v>1796.5533178066214</v>
      </c>
      <c r="I295" s="128">
        <f t="shared" si="76"/>
        <v>10994.906304976523</v>
      </c>
      <c r="J295" s="127">
        <f t="shared" si="77"/>
        <v>1458.9335740687729</v>
      </c>
      <c r="K295" s="128">
        <f t="shared" si="78"/>
        <v>8928.6734733008907</v>
      </c>
      <c r="L295" s="129">
        <f t="shared" si="69"/>
        <v>36535.61881611331</v>
      </c>
      <c r="M295" s="129">
        <f t="shared" si="79"/>
        <v>136499.6188161133</v>
      </c>
      <c r="N295" s="129">
        <f t="shared" si="80"/>
        <v>22303.859283678645</v>
      </c>
      <c r="O295" s="130">
        <f t="shared" si="70"/>
        <v>0.9350853269928785</v>
      </c>
      <c r="P295" s="131">
        <v>2363.0649894597009</v>
      </c>
      <c r="Q295" s="130">
        <f t="shared" si="71"/>
        <v>2.372832754718527E-2</v>
      </c>
      <c r="R295" s="130">
        <f t="shared" si="72"/>
        <v>4.4303259620437616E-2</v>
      </c>
      <c r="S295" s="132">
        <v>6120</v>
      </c>
      <c r="T295" s="1">
        <v>97647</v>
      </c>
      <c r="U295" s="1">
        <v>15641.037962518019</v>
      </c>
      <c r="X295" s="12"/>
      <c r="Y295" s="12"/>
    </row>
    <row r="296" spans="1:27">
      <c r="A296" s="125">
        <v>5028</v>
      </c>
      <c r="B296" s="125" t="s">
        <v>313</v>
      </c>
      <c r="C296" s="1">
        <v>309916</v>
      </c>
      <c r="D296" s="125">
        <f t="shared" si="67"/>
        <v>18099.398469894291</v>
      </c>
      <c r="E296" s="126">
        <f t="shared" si="68"/>
        <v>0.75881405640773525</v>
      </c>
      <c r="F296" s="127">
        <f t="shared" si="73"/>
        <v>3451.6918564314683</v>
      </c>
      <c r="G296" s="127">
        <f t="shared" si="74"/>
        <v>59103.319657676031</v>
      </c>
      <c r="H296" s="127">
        <f t="shared" si="75"/>
        <v>1178.659278180221</v>
      </c>
      <c r="I296" s="128">
        <f t="shared" si="76"/>
        <v>20182.182820279926</v>
      </c>
      <c r="J296" s="127">
        <f t="shared" si="77"/>
        <v>841.03953444237254</v>
      </c>
      <c r="K296" s="128">
        <f t="shared" si="78"/>
        <v>14401.119948256746</v>
      </c>
      <c r="L296" s="129">
        <f t="shared" si="69"/>
        <v>73504.43960593277</v>
      </c>
      <c r="M296" s="129">
        <f t="shared" si="79"/>
        <v>383420.4396059328</v>
      </c>
      <c r="N296" s="129">
        <f t="shared" si="80"/>
        <v>22392.129860768138</v>
      </c>
      <c r="O296" s="130">
        <f t="shared" si="70"/>
        <v>0.93878605521178282</v>
      </c>
      <c r="P296" s="131">
        <v>5381.1681804769178</v>
      </c>
      <c r="Q296" s="130">
        <f t="shared" si="71"/>
        <v>6.7369254877649776E-2</v>
      </c>
      <c r="R296" s="130">
        <f t="shared" si="72"/>
        <v>5.6522893238409352E-2</v>
      </c>
      <c r="S296" s="132">
        <v>17123</v>
      </c>
      <c r="T296" s="1">
        <v>290355</v>
      </c>
      <c r="U296" s="1">
        <v>17131.099179892619</v>
      </c>
      <c r="X296" s="12"/>
      <c r="Y296" s="12"/>
    </row>
    <row r="297" spans="1:27">
      <c r="A297" s="125">
        <v>5029</v>
      </c>
      <c r="B297" s="125" t="s">
        <v>314</v>
      </c>
      <c r="C297" s="1">
        <v>150646</v>
      </c>
      <c r="D297" s="125">
        <f t="shared" si="67"/>
        <v>18019.856459330142</v>
      </c>
      <c r="E297" s="126">
        <f t="shared" si="68"/>
        <v>0.75547927178539509</v>
      </c>
      <c r="F297" s="127">
        <f t="shared" si="73"/>
        <v>3499.4170627699582</v>
      </c>
      <c r="G297" s="127">
        <f t="shared" si="74"/>
        <v>29255.126644756849</v>
      </c>
      <c r="H297" s="127">
        <f t="shared" si="75"/>
        <v>1206.4989818776733</v>
      </c>
      <c r="I297" s="128">
        <f t="shared" si="76"/>
        <v>10086.331488497348</v>
      </c>
      <c r="J297" s="127">
        <f t="shared" si="77"/>
        <v>868.87923813982479</v>
      </c>
      <c r="K297" s="128">
        <f t="shared" si="78"/>
        <v>7263.830430848936</v>
      </c>
      <c r="L297" s="129">
        <f t="shared" si="69"/>
        <v>36518.957075605787</v>
      </c>
      <c r="M297" s="129">
        <f t="shared" si="79"/>
        <v>187164.95707560578</v>
      </c>
      <c r="N297" s="129">
        <f t="shared" si="80"/>
        <v>22388.152760239926</v>
      </c>
      <c r="O297" s="130">
        <f t="shared" si="70"/>
        <v>0.9386193159806655</v>
      </c>
      <c r="P297" s="131">
        <v>3360.7603450789829</v>
      </c>
      <c r="Q297" s="130">
        <f t="shared" si="71"/>
        <v>6.6331622721642183E-2</v>
      </c>
      <c r="R297" s="130">
        <f t="shared" si="72"/>
        <v>6.7224484128227333E-2</v>
      </c>
      <c r="S297" s="132">
        <v>8360</v>
      </c>
      <c r="T297" s="1">
        <v>141275</v>
      </c>
      <c r="U297" s="1">
        <v>16884.785466714471</v>
      </c>
      <c r="X297" s="12"/>
      <c r="Y297" s="12"/>
    </row>
    <row r="298" spans="1:27">
      <c r="A298" s="125">
        <v>5031</v>
      </c>
      <c r="B298" s="125" t="s">
        <v>315</v>
      </c>
      <c r="C298" s="1">
        <v>303179</v>
      </c>
      <c r="D298" s="125">
        <f t="shared" si="67"/>
        <v>21017.608318890816</v>
      </c>
      <c r="E298" s="126">
        <f t="shared" si="68"/>
        <v>0.8811594844422278</v>
      </c>
      <c r="F298" s="127">
        <f t="shared" si="73"/>
        <v>1700.7659470335536</v>
      </c>
      <c r="G298" s="127">
        <f t="shared" si="74"/>
        <v>24533.548785959014</v>
      </c>
      <c r="H298" s="127">
        <f t="shared" si="75"/>
        <v>157.28583103143737</v>
      </c>
      <c r="I298" s="128">
        <f t="shared" si="76"/>
        <v>2268.8481126284842</v>
      </c>
      <c r="J298" s="127">
        <f t="shared" si="77"/>
        <v>-180.33391270641104</v>
      </c>
      <c r="K298" s="128">
        <f t="shared" si="78"/>
        <v>-2601.3166907899795</v>
      </c>
      <c r="L298" s="129">
        <f t="shared" si="69"/>
        <v>21932.232095169034</v>
      </c>
      <c r="M298" s="129">
        <f t="shared" si="79"/>
        <v>325111.23209516902</v>
      </c>
      <c r="N298" s="129">
        <f t="shared" si="80"/>
        <v>22538.040353217955</v>
      </c>
      <c r="O298" s="130">
        <f t="shared" si="70"/>
        <v>0.94490332661350707</v>
      </c>
      <c r="P298" s="131">
        <v>440.44006911049291</v>
      </c>
      <c r="Q298" s="130">
        <f t="shared" si="71"/>
        <v>0.10806988048682431</v>
      </c>
      <c r="R298" s="130">
        <f t="shared" si="72"/>
        <v>0.10107963028756614</v>
      </c>
      <c r="S298" s="132">
        <v>14425</v>
      </c>
      <c r="T298" s="1">
        <v>273610</v>
      </c>
      <c r="U298" s="1">
        <v>19088.181945025812</v>
      </c>
      <c r="X298" s="12"/>
      <c r="Y298" s="12"/>
    </row>
    <row r="299" spans="1:27">
      <c r="A299" s="125">
        <v>5032</v>
      </c>
      <c r="B299" s="125" t="s">
        <v>316</v>
      </c>
      <c r="C299" s="1">
        <v>74753</v>
      </c>
      <c r="D299" s="125">
        <f t="shared" si="67"/>
        <v>18277.017114914426</v>
      </c>
      <c r="E299" s="126">
        <f t="shared" si="68"/>
        <v>0.76626068645710177</v>
      </c>
      <c r="F299" s="127">
        <f t="shared" si="73"/>
        <v>3345.1206694193875</v>
      </c>
      <c r="G299" s="127">
        <f t="shared" si="74"/>
        <v>13681.543537925296</v>
      </c>
      <c r="H299" s="127">
        <f t="shared" si="75"/>
        <v>1116.4927524231737</v>
      </c>
      <c r="I299" s="128">
        <f t="shared" si="76"/>
        <v>4566.4553574107804</v>
      </c>
      <c r="J299" s="127">
        <f t="shared" si="77"/>
        <v>778.8730086853252</v>
      </c>
      <c r="K299" s="128">
        <f t="shared" si="78"/>
        <v>3185.5906055229798</v>
      </c>
      <c r="L299" s="129">
        <f t="shared" si="69"/>
        <v>16867.134143448275</v>
      </c>
      <c r="M299" s="129">
        <f t="shared" si="79"/>
        <v>91620.134143448275</v>
      </c>
      <c r="N299" s="129">
        <f t="shared" si="80"/>
        <v>22401.010793019141</v>
      </c>
      <c r="O299" s="130">
        <f t="shared" si="70"/>
        <v>0.93915838671425089</v>
      </c>
      <c r="P299" s="131">
        <v>1395.8770109297693</v>
      </c>
      <c r="Q299" s="130">
        <f t="shared" si="71"/>
        <v>6.82052014861389E-2</v>
      </c>
      <c r="R299" s="130">
        <f t="shared" si="72"/>
        <v>6.2720529302469338E-2</v>
      </c>
      <c r="S299" s="132">
        <v>4090</v>
      </c>
      <c r="T299" s="1">
        <v>69980</v>
      </c>
      <c r="U299" s="1">
        <v>17198.328827721798</v>
      </c>
      <c r="X299" s="12"/>
      <c r="Y299" s="12"/>
    </row>
    <row r="300" spans="1:27">
      <c r="A300" s="125">
        <v>5033</v>
      </c>
      <c r="B300" s="125" t="s">
        <v>317</v>
      </c>
      <c r="C300" s="1">
        <v>27006</v>
      </c>
      <c r="D300" s="125">
        <f t="shared" si="67"/>
        <v>36008</v>
      </c>
      <c r="E300" s="126">
        <f t="shared" si="68"/>
        <v>1.5096289851056752</v>
      </c>
      <c r="F300" s="127">
        <f t="shared" si="73"/>
        <v>-7293.4690616319567</v>
      </c>
      <c r="G300" s="127">
        <f t="shared" si="74"/>
        <v>-5470.1017962239675</v>
      </c>
      <c r="H300" s="127">
        <f t="shared" si="75"/>
        <v>0</v>
      </c>
      <c r="I300" s="128">
        <f t="shared" si="76"/>
        <v>0</v>
      </c>
      <c r="J300" s="127">
        <f t="shared" si="77"/>
        <v>-337.61974373784841</v>
      </c>
      <c r="K300" s="128">
        <f t="shared" si="78"/>
        <v>-253.21480780338629</v>
      </c>
      <c r="L300" s="129">
        <f t="shared" si="69"/>
        <v>-5723.3166040273536</v>
      </c>
      <c r="M300" s="129">
        <f t="shared" si="79"/>
        <v>21282.683395972646</v>
      </c>
      <c r="N300" s="129">
        <f t="shared" si="80"/>
        <v>28376.911194630196</v>
      </c>
      <c r="O300" s="130">
        <f t="shared" si="70"/>
        <v>1.1896969464336657</v>
      </c>
      <c r="P300" s="131">
        <v>163.21131201191565</v>
      </c>
      <c r="Q300" s="130">
        <f t="shared" si="71"/>
        <v>3.1117559466992479E-2</v>
      </c>
      <c r="R300" s="130">
        <f t="shared" si="72"/>
        <v>4.3490970180596451E-2</v>
      </c>
      <c r="S300" s="132">
        <v>750</v>
      </c>
      <c r="T300" s="1">
        <v>26191</v>
      </c>
      <c r="U300" s="1">
        <v>34507.246376811592</v>
      </c>
      <c r="X300" s="12"/>
      <c r="Y300" s="12"/>
    </row>
    <row r="301" spans="1:27">
      <c r="A301" s="125">
        <v>5034</v>
      </c>
      <c r="B301" s="125" t="s">
        <v>318</v>
      </c>
      <c r="C301" s="1">
        <v>42373</v>
      </c>
      <c r="D301" s="125">
        <f t="shared" si="67"/>
        <v>17662.776156731972</v>
      </c>
      <c r="E301" s="126">
        <f t="shared" si="68"/>
        <v>0.74050874371350828</v>
      </c>
      <c r="F301" s="127">
        <f t="shared" si="73"/>
        <v>3713.6652443288599</v>
      </c>
      <c r="G301" s="127">
        <f t="shared" si="74"/>
        <v>8909.0829211449345</v>
      </c>
      <c r="H301" s="127">
        <f t="shared" si="75"/>
        <v>1331.4770877870326</v>
      </c>
      <c r="I301" s="128">
        <f t="shared" si="76"/>
        <v>3194.2135336010911</v>
      </c>
      <c r="J301" s="127">
        <f t="shared" si="77"/>
        <v>993.85734404918412</v>
      </c>
      <c r="K301" s="128">
        <f t="shared" si="78"/>
        <v>2384.2637683739927</v>
      </c>
      <c r="L301" s="129">
        <f t="shared" si="69"/>
        <v>11293.346689518927</v>
      </c>
      <c r="M301" s="129">
        <f t="shared" si="79"/>
        <v>53666.346689518927</v>
      </c>
      <c r="N301" s="129">
        <f t="shared" si="80"/>
        <v>22370.298745110016</v>
      </c>
      <c r="O301" s="130">
        <f t="shared" si="70"/>
        <v>0.93787078957707115</v>
      </c>
      <c r="P301" s="131">
        <v>199.45094112970401</v>
      </c>
      <c r="Q301" s="130">
        <f t="shared" si="71"/>
        <v>6.5022872367164336E-2</v>
      </c>
      <c r="R301" s="130">
        <f t="shared" si="72"/>
        <v>7.1238095465597284E-2</v>
      </c>
      <c r="S301" s="132">
        <v>2399</v>
      </c>
      <c r="T301" s="1">
        <v>39786</v>
      </c>
      <c r="U301" s="1">
        <v>16488.188976377951</v>
      </c>
      <c r="X301" s="12"/>
      <c r="Y301" s="12"/>
    </row>
    <row r="302" spans="1:27">
      <c r="A302" s="125">
        <v>5035</v>
      </c>
      <c r="B302" s="125" t="s">
        <v>319</v>
      </c>
      <c r="C302" s="1">
        <v>446722</v>
      </c>
      <c r="D302" s="125">
        <f t="shared" si="67"/>
        <v>18393.461522625272</v>
      </c>
      <c r="E302" s="126">
        <f t="shared" si="68"/>
        <v>0.77114259750558423</v>
      </c>
      <c r="F302" s="127">
        <f t="shared" si="73"/>
        <v>3275.25402479288</v>
      </c>
      <c r="G302" s="127">
        <f t="shared" si="74"/>
        <v>79546.094500144682</v>
      </c>
      <c r="H302" s="127">
        <f t="shared" si="75"/>
        <v>1075.7372097243779</v>
      </c>
      <c r="I302" s="128">
        <f t="shared" si="76"/>
        <v>26126.429612575968</v>
      </c>
      <c r="J302" s="127">
        <f t="shared" si="77"/>
        <v>738.1174659865294</v>
      </c>
      <c r="K302" s="128">
        <f t="shared" si="78"/>
        <v>17926.65889641484</v>
      </c>
      <c r="L302" s="129">
        <f t="shared" si="69"/>
        <v>97472.753396559521</v>
      </c>
      <c r="M302" s="129">
        <f t="shared" si="79"/>
        <v>544194.75339655951</v>
      </c>
      <c r="N302" s="129">
        <f t="shared" si="80"/>
        <v>22406.833013404681</v>
      </c>
      <c r="O302" s="130">
        <f t="shared" si="70"/>
        <v>0.939402482266675</v>
      </c>
      <c r="P302" s="131">
        <v>7021.2198446090915</v>
      </c>
      <c r="Q302" s="130">
        <f t="shared" si="71"/>
        <v>8.8716124000779883E-2</v>
      </c>
      <c r="R302" s="130">
        <f t="shared" si="72"/>
        <v>8.8536815543745026E-2</v>
      </c>
      <c r="S302" s="132">
        <v>24287</v>
      </c>
      <c r="T302" s="1">
        <v>410320</v>
      </c>
      <c r="U302" s="1">
        <v>16897.417946711692</v>
      </c>
      <c r="X302" s="12"/>
      <c r="Y302" s="12"/>
    </row>
    <row r="303" spans="1:27">
      <c r="A303" s="125">
        <v>5036</v>
      </c>
      <c r="B303" s="125" t="s">
        <v>320</v>
      </c>
      <c r="C303" s="1">
        <v>43251</v>
      </c>
      <c r="D303" s="125">
        <f t="shared" si="67"/>
        <v>16583.972392638036</v>
      </c>
      <c r="E303" s="126">
        <f t="shared" si="68"/>
        <v>0.69528008809483155</v>
      </c>
      <c r="F303" s="127">
        <f t="shared" si="73"/>
        <v>4360.9475027852213</v>
      </c>
      <c r="G303" s="127">
        <f t="shared" si="74"/>
        <v>11373.351087263858</v>
      </c>
      <c r="H303" s="127">
        <f t="shared" si="75"/>
        <v>1709.0584052199104</v>
      </c>
      <c r="I303" s="128">
        <f t="shared" si="76"/>
        <v>4457.224320813526</v>
      </c>
      <c r="J303" s="127">
        <f t="shared" si="77"/>
        <v>1371.4386614820619</v>
      </c>
      <c r="K303" s="128">
        <f t="shared" si="78"/>
        <v>3576.7120291452175</v>
      </c>
      <c r="L303" s="129">
        <f t="shared" si="69"/>
        <v>14950.063116409076</v>
      </c>
      <c r="M303" s="129">
        <f t="shared" si="79"/>
        <v>58201.063116409074</v>
      </c>
      <c r="N303" s="129">
        <f t="shared" si="80"/>
        <v>22316.358556905321</v>
      </c>
      <c r="O303" s="130">
        <f t="shared" si="70"/>
        <v>0.93560935679613744</v>
      </c>
      <c r="P303" s="131">
        <v>-250.52505024331003</v>
      </c>
      <c r="Q303" s="130">
        <f t="shared" si="71"/>
        <v>7.8739961091435121E-2</v>
      </c>
      <c r="R303" s="130">
        <f t="shared" si="72"/>
        <v>7.9153588377129561E-2</v>
      </c>
      <c r="S303" s="132">
        <v>2608</v>
      </c>
      <c r="T303" s="1">
        <v>40094</v>
      </c>
      <c r="U303" s="1">
        <v>15367.573783058644</v>
      </c>
      <c r="X303" s="12"/>
      <c r="Y303" s="12"/>
    </row>
    <row r="304" spans="1:27">
      <c r="A304" s="125">
        <v>5037</v>
      </c>
      <c r="B304" s="125" t="s">
        <v>321</v>
      </c>
      <c r="C304" s="1">
        <v>362718</v>
      </c>
      <c r="D304" s="125">
        <f t="shared" si="67"/>
        <v>17982.152595310097</v>
      </c>
      <c r="E304" s="126">
        <f t="shared" si="68"/>
        <v>0.75389854400337053</v>
      </c>
      <c r="F304" s="127">
        <f t="shared" si="73"/>
        <v>3522.0393811819849</v>
      </c>
      <c r="G304" s="127">
        <f t="shared" si="74"/>
        <v>71043.056357821828</v>
      </c>
      <c r="H304" s="127">
        <f t="shared" si="75"/>
        <v>1219.6953342846889</v>
      </c>
      <c r="I304" s="128">
        <f t="shared" si="76"/>
        <v>24602.474587856461</v>
      </c>
      <c r="J304" s="127">
        <f t="shared" si="77"/>
        <v>882.07559054684043</v>
      </c>
      <c r="K304" s="128">
        <f t="shared" si="78"/>
        <v>17792.346736920321</v>
      </c>
      <c r="L304" s="129">
        <f t="shared" si="69"/>
        <v>88835.403094742156</v>
      </c>
      <c r="M304" s="129">
        <f t="shared" si="79"/>
        <v>451553.40309474216</v>
      </c>
      <c r="N304" s="129">
        <f t="shared" si="80"/>
        <v>22386.267567038925</v>
      </c>
      <c r="O304" s="130">
        <f t="shared" si="70"/>
        <v>0.93854027959156439</v>
      </c>
      <c r="P304" s="131">
        <v>2069.4252536587883</v>
      </c>
      <c r="Q304" s="130">
        <f t="shared" si="71"/>
        <v>6.0715413678952848E-2</v>
      </c>
      <c r="R304" s="130">
        <f t="shared" si="72"/>
        <v>6.0662827519928554E-2</v>
      </c>
      <c r="S304" s="132">
        <v>20171</v>
      </c>
      <c r="T304" s="1">
        <v>341956</v>
      </c>
      <c r="U304" s="1">
        <v>16953.693604362914</v>
      </c>
      <c r="X304" s="12"/>
      <c r="Y304" s="12"/>
    </row>
    <row r="305" spans="1:26">
      <c r="A305" s="125">
        <v>5038</v>
      </c>
      <c r="B305" s="125" t="s">
        <v>322</v>
      </c>
      <c r="C305" s="1">
        <v>251270</v>
      </c>
      <c r="D305" s="125">
        <f t="shared" si="67"/>
        <v>16801.738548980276</v>
      </c>
      <c r="E305" s="126">
        <f t="shared" si="68"/>
        <v>0.70440989540402121</v>
      </c>
      <c r="F305" s="127">
        <f t="shared" si="73"/>
        <v>4230.2878089798769</v>
      </c>
      <c r="G305" s="127">
        <f t="shared" si="74"/>
        <v>63263.954183294059</v>
      </c>
      <c r="H305" s="127">
        <f t="shared" si="75"/>
        <v>1632.8402505001261</v>
      </c>
      <c r="I305" s="128">
        <f t="shared" si="76"/>
        <v>24419.125946229386</v>
      </c>
      <c r="J305" s="127">
        <f t="shared" si="77"/>
        <v>1295.2205067622776</v>
      </c>
      <c r="K305" s="128">
        <f t="shared" si="78"/>
        <v>19370.022678629859</v>
      </c>
      <c r="L305" s="129">
        <f t="shared" si="69"/>
        <v>82633.976861923918</v>
      </c>
      <c r="M305" s="129">
        <f t="shared" si="79"/>
        <v>333903.97686192393</v>
      </c>
      <c r="N305" s="129">
        <f t="shared" si="80"/>
        <v>22327.24686472243</v>
      </c>
      <c r="O305" s="130">
        <f t="shared" si="70"/>
        <v>0.9360658471615968</v>
      </c>
      <c r="P305" s="131">
        <v>3582.2253541453683</v>
      </c>
      <c r="Q305" s="130">
        <f t="shared" si="71"/>
        <v>6.7662080511247266E-2</v>
      </c>
      <c r="R305" s="130">
        <f t="shared" si="72"/>
        <v>6.9875221567472653E-2</v>
      </c>
      <c r="S305" s="132">
        <v>14955</v>
      </c>
      <c r="T305" s="1">
        <v>235346</v>
      </c>
      <c r="U305" s="1">
        <v>15704.390764713733</v>
      </c>
      <c r="X305" s="12"/>
      <c r="Y305" s="12"/>
    </row>
    <row r="306" spans="1:26">
      <c r="A306" s="125">
        <v>5041</v>
      </c>
      <c r="B306" s="125" t="s">
        <v>323</v>
      </c>
      <c r="C306" s="1">
        <v>33602</v>
      </c>
      <c r="D306" s="125">
        <f t="shared" si="67"/>
        <v>16528.283325135268</v>
      </c>
      <c r="E306" s="126">
        <f t="shared" si="68"/>
        <v>0.6929453338608923</v>
      </c>
      <c r="F306" s="127">
        <f t="shared" si="73"/>
        <v>4394.3609432868825</v>
      </c>
      <c r="G306" s="127">
        <f t="shared" si="74"/>
        <v>8933.735797702233</v>
      </c>
      <c r="H306" s="127">
        <f t="shared" si="75"/>
        <v>1728.5495788458793</v>
      </c>
      <c r="I306" s="128">
        <f t="shared" si="76"/>
        <v>3514.1412937936725</v>
      </c>
      <c r="J306" s="127">
        <f t="shared" si="77"/>
        <v>1390.9298351080308</v>
      </c>
      <c r="K306" s="128">
        <f t="shared" si="78"/>
        <v>2827.7603547746271</v>
      </c>
      <c r="L306" s="129">
        <f t="shared" si="69"/>
        <v>11761.496152476861</v>
      </c>
      <c r="M306" s="129">
        <f t="shared" si="79"/>
        <v>45363.496152476859</v>
      </c>
      <c r="N306" s="129">
        <f t="shared" si="80"/>
        <v>22313.574103530183</v>
      </c>
      <c r="O306" s="130">
        <f t="shared" si="70"/>
        <v>0.93549261908444048</v>
      </c>
      <c r="P306" s="131">
        <v>100.13808391693055</v>
      </c>
      <c r="Q306" s="130">
        <f t="shared" si="71"/>
        <v>8.4915407464806927E-2</v>
      </c>
      <c r="R306" s="130">
        <f t="shared" si="72"/>
        <v>9.6122108673248122E-2</v>
      </c>
      <c r="S306" s="132">
        <v>2033</v>
      </c>
      <c r="T306" s="1">
        <v>30972</v>
      </c>
      <c r="U306" s="1">
        <v>15078.870496592015</v>
      </c>
      <c r="X306" s="12"/>
      <c r="Y306" s="12"/>
    </row>
    <row r="307" spans="1:26">
      <c r="A307" s="125">
        <v>5042</v>
      </c>
      <c r="B307" s="125" t="s">
        <v>324</v>
      </c>
      <c r="C307" s="1">
        <v>23631</v>
      </c>
      <c r="D307" s="125">
        <f t="shared" si="67"/>
        <v>18052.711993888464</v>
      </c>
      <c r="E307" s="126">
        <f t="shared" si="68"/>
        <v>0.75685673421847621</v>
      </c>
      <c r="F307" s="127">
        <f t="shared" si="73"/>
        <v>3479.7037420349648</v>
      </c>
      <c r="G307" s="127">
        <f t="shared" si="74"/>
        <v>4554.9321983237687</v>
      </c>
      <c r="H307" s="127">
        <f t="shared" si="75"/>
        <v>1194.9995447822603</v>
      </c>
      <c r="I307" s="128">
        <f t="shared" si="76"/>
        <v>1564.2544041199787</v>
      </c>
      <c r="J307" s="127">
        <f t="shared" si="77"/>
        <v>857.37980104441181</v>
      </c>
      <c r="K307" s="128">
        <f t="shared" si="78"/>
        <v>1122.3101595671351</v>
      </c>
      <c r="L307" s="129">
        <f t="shared" si="69"/>
        <v>5677.2423578909038</v>
      </c>
      <c r="M307" s="129">
        <f t="shared" si="79"/>
        <v>29308.242357890904</v>
      </c>
      <c r="N307" s="129">
        <f t="shared" si="80"/>
        <v>22389.795536967842</v>
      </c>
      <c r="O307" s="130">
        <f t="shared" si="70"/>
        <v>0.93868818910231966</v>
      </c>
      <c r="P307" s="131">
        <v>424.17931718999444</v>
      </c>
      <c r="Q307" s="130">
        <f t="shared" si="71"/>
        <v>4.0234185852005104E-2</v>
      </c>
      <c r="R307" s="130">
        <f t="shared" si="72"/>
        <v>5.5333077778046406E-2</v>
      </c>
      <c r="S307" s="132">
        <v>1309</v>
      </c>
      <c r="T307" s="1">
        <v>22717</v>
      </c>
      <c r="U307" s="1">
        <v>17106.174698795181</v>
      </c>
      <c r="X307" s="12"/>
      <c r="Y307" s="12"/>
    </row>
    <row r="308" spans="1:26">
      <c r="A308" s="125">
        <v>5043</v>
      </c>
      <c r="B308" s="125" t="s">
        <v>325</v>
      </c>
      <c r="C308" s="1">
        <v>9672</v>
      </c>
      <c r="D308" s="125">
        <f t="shared" si="67"/>
        <v>21931.972789115647</v>
      </c>
      <c r="E308" s="126">
        <f t="shared" si="68"/>
        <v>0.91949405196061818</v>
      </c>
      <c r="F308" s="127">
        <f t="shared" si="73"/>
        <v>1152.1472648986548</v>
      </c>
      <c r="G308" s="127">
        <f t="shared" si="74"/>
        <v>508.09694382030682</v>
      </c>
      <c r="H308" s="127">
        <f t="shared" si="75"/>
        <v>0</v>
      </c>
      <c r="I308" s="128">
        <f t="shared" si="76"/>
        <v>0</v>
      </c>
      <c r="J308" s="127">
        <f t="shared" si="77"/>
        <v>-337.61974373784841</v>
      </c>
      <c r="K308" s="128">
        <f t="shared" si="78"/>
        <v>-148.89030698839116</v>
      </c>
      <c r="L308" s="129">
        <f t="shared" si="69"/>
        <v>359.20663683191566</v>
      </c>
      <c r="M308" s="129">
        <f t="shared" si="79"/>
        <v>10031.206636831916</v>
      </c>
      <c r="N308" s="129">
        <f t="shared" si="80"/>
        <v>22746.500310276453</v>
      </c>
      <c r="O308" s="130">
        <f t="shared" si="70"/>
        <v>0.95364297317564295</v>
      </c>
      <c r="P308" s="131">
        <v>179.35865146300588</v>
      </c>
      <c r="Q308" s="130">
        <f t="shared" si="71"/>
        <v>4.2466048717395989E-2</v>
      </c>
      <c r="R308" s="130">
        <f t="shared" si="72"/>
        <v>8.5015683358922456E-2</v>
      </c>
      <c r="S308" s="132">
        <v>441</v>
      </c>
      <c r="T308" s="1">
        <v>9278</v>
      </c>
      <c r="U308" s="1">
        <v>20213.50762527233</v>
      </c>
      <c r="X308" s="12"/>
      <c r="Y308" s="12"/>
    </row>
    <row r="309" spans="1:26">
      <c r="A309" s="125">
        <v>5044</v>
      </c>
      <c r="B309" s="125" t="s">
        <v>326</v>
      </c>
      <c r="C309" s="1">
        <v>22595</v>
      </c>
      <c r="D309" s="125">
        <f t="shared" si="67"/>
        <v>27622.249388753055</v>
      </c>
      <c r="E309" s="126">
        <f t="shared" si="68"/>
        <v>1.1580578846667167</v>
      </c>
      <c r="F309" s="127">
        <f t="shared" si="73"/>
        <v>-2262.0186948837895</v>
      </c>
      <c r="G309" s="127">
        <f t="shared" si="74"/>
        <v>-1850.3312924149398</v>
      </c>
      <c r="H309" s="127">
        <f t="shared" si="75"/>
        <v>0</v>
      </c>
      <c r="I309" s="128">
        <f t="shared" si="76"/>
        <v>0</v>
      </c>
      <c r="J309" s="127">
        <f t="shared" si="77"/>
        <v>-337.61974373784841</v>
      </c>
      <c r="K309" s="128">
        <f t="shared" si="78"/>
        <v>-276.17295037755997</v>
      </c>
      <c r="L309" s="129">
        <f t="shared" si="69"/>
        <v>-2126.5042427924996</v>
      </c>
      <c r="M309" s="129">
        <f t="shared" si="79"/>
        <v>20468.4957572075</v>
      </c>
      <c r="N309" s="129">
        <f t="shared" si="80"/>
        <v>25022.61095013142</v>
      </c>
      <c r="O309" s="130">
        <f t="shared" si="70"/>
        <v>1.0490685062580825</v>
      </c>
      <c r="P309" s="131">
        <v>130.50833763433047</v>
      </c>
      <c r="Q309" s="130">
        <f t="shared" si="71"/>
        <v>2.2536995972303932E-2</v>
      </c>
      <c r="R309" s="130">
        <f t="shared" si="72"/>
        <v>5.7538262338103954E-2</v>
      </c>
      <c r="S309" s="132">
        <v>818</v>
      </c>
      <c r="T309" s="1">
        <v>22097</v>
      </c>
      <c r="U309" s="1">
        <v>26119.385342789599</v>
      </c>
      <c r="X309" s="12"/>
      <c r="Y309" s="12"/>
    </row>
    <row r="310" spans="1:26">
      <c r="A310" s="125">
        <v>5045</v>
      </c>
      <c r="B310" s="125" t="s">
        <v>327</v>
      </c>
      <c r="C310" s="1">
        <v>43580</v>
      </c>
      <c r="D310" s="125">
        <f t="shared" si="67"/>
        <v>19055.53126366419</v>
      </c>
      <c r="E310" s="126">
        <f t="shared" si="68"/>
        <v>0.79889975344964559</v>
      </c>
      <c r="F310" s="127">
        <f t="shared" si="73"/>
        <v>2878.0121801695291</v>
      </c>
      <c r="G310" s="127">
        <f t="shared" si="74"/>
        <v>6582.0138560477135</v>
      </c>
      <c r="H310" s="127">
        <f t="shared" si="75"/>
        <v>844.01280036075639</v>
      </c>
      <c r="I310" s="128">
        <f t="shared" si="76"/>
        <v>1930.2572744250497</v>
      </c>
      <c r="J310" s="127">
        <f t="shared" si="77"/>
        <v>506.39305662290798</v>
      </c>
      <c r="K310" s="128">
        <f t="shared" si="78"/>
        <v>1158.1209204965905</v>
      </c>
      <c r="L310" s="129">
        <f t="shared" si="69"/>
        <v>7740.1347765443043</v>
      </c>
      <c r="M310" s="129">
        <f t="shared" si="79"/>
        <v>51320.134776544306</v>
      </c>
      <c r="N310" s="129">
        <f t="shared" si="80"/>
        <v>22439.936500456628</v>
      </c>
      <c r="O310" s="130">
        <f t="shared" si="70"/>
        <v>0.94079034006387807</v>
      </c>
      <c r="P310" s="131">
        <v>1029.3136733487527</v>
      </c>
      <c r="Q310" s="130">
        <f t="shared" si="71"/>
        <v>-1.1460004584001834E-3</v>
      </c>
      <c r="R310" s="130">
        <f t="shared" si="72"/>
        <v>2.5059176617461723E-2</v>
      </c>
      <c r="S310" s="132">
        <v>2287</v>
      </c>
      <c r="T310" s="1">
        <v>43630</v>
      </c>
      <c r="U310" s="1">
        <v>18589.688964635705</v>
      </c>
      <c r="X310" s="12"/>
      <c r="Y310" s="12"/>
    </row>
    <row r="311" spans="1:26">
      <c r="A311" s="125">
        <v>5046</v>
      </c>
      <c r="B311" s="125" t="s">
        <v>328</v>
      </c>
      <c r="C311" s="1">
        <v>17779</v>
      </c>
      <c r="D311" s="125">
        <f t="shared" si="67"/>
        <v>14902.766135792121</v>
      </c>
      <c r="E311" s="126">
        <f t="shared" si="68"/>
        <v>0.62479581528668859</v>
      </c>
      <c r="F311" s="127">
        <f t="shared" si="73"/>
        <v>5369.6712568927705</v>
      </c>
      <c r="G311" s="127">
        <f t="shared" si="74"/>
        <v>6406.0178094730745</v>
      </c>
      <c r="H311" s="127">
        <f t="shared" si="75"/>
        <v>2297.4805951159806</v>
      </c>
      <c r="I311" s="128">
        <f t="shared" si="76"/>
        <v>2740.8943499733646</v>
      </c>
      <c r="J311" s="127">
        <f t="shared" si="77"/>
        <v>1959.8608513781321</v>
      </c>
      <c r="K311" s="128">
        <f t="shared" si="78"/>
        <v>2338.1139956941115</v>
      </c>
      <c r="L311" s="129">
        <f t="shared" si="69"/>
        <v>8744.131805167186</v>
      </c>
      <c r="M311" s="129">
        <f t="shared" si="79"/>
        <v>26523.131805167184</v>
      </c>
      <c r="N311" s="129">
        <f t="shared" si="80"/>
        <v>22232.298244063022</v>
      </c>
      <c r="O311" s="130">
        <f t="shared" si="70"/>
        <v>0.9320851431557301</v>
      </c>
      <c r="P311" s="131">
        <v>398.00857555971015</v>
      </c>
      <c r="Q311" s="130">
        <f t="shared" si="71"/>
        <v>1.9724977457168621E-3</v>
      </c>
      <c r="R311" s="130">
        <f t="shared" si="72"/>
        <v>2.0449777670616964E-2</v>
      </c>
      <c r="S311" s="132">
        <v>1193</v>
      </c>
      <c r="T311" s="1">
        <v>17744</v>
      </c>
      <c r="U311" s="1">
        <v>14604.115226337448</v>
      </c>
      <c r="X311" s="12"/>
      <c r="Y311" s="12"/>
    </row>
    <row r="312" spans="1:26">
      <c r="A312" s="125">
        <v>5047</v>
      </c>
      <c r="B312" s="125" t="s">
        <v>329</v>
      </c>
      <c r="C312" s="1">
        <v>67990</v>
      </c>
      <c r="D312" s="125">
        <f t="shared" si="67"/>
        <v>17812.41812942101</v>
      </c>
      <c r="E312" s="126">
        <f t="shared" si="68"/>
        <v>0.74678245675949151</v>
      </c>
      <c r="F312" s="127">
        <f t="shared" si="73"/>
        <v>3623.8800607154371</v>
      </c>
      <c r="G312" s="127">
        <f t="shared" si="74"/>
        <v>13832.350191750824</v>
      </c>
      <c r="H312" s="127">
        <f t="shared" si="75"/>
        <v>1279.1023973458693</v>
      </c>
      <c r="I312" s="128">
        <f t="shared" si="76"/>
        <v>4882.3338506691834</v>
      </c>
      <c r="J312" s="127">
        <f t="shared" si="77"/>
        <v>941.48265360802088</v>
      </c>
      <c r="K312" s="128">
        <f t="shared" si="78"/>
        <v>3593.6392888218156</v>
      </c>
      <c r="L312" s="129">
        <f t="shared" si="69"/>
        <v>17425.98948057264</v>
      </c>
      <c r="M312" s="129">
        <f t="shared" si="79"/>
        <v>85415.989480572636</v>
      </c>
      <c r="N312" s="129">
        <f t="shared" si="80"/>
        <v>22377.780843744469</v>
      </c>
      <c r="O312" s="130">
        <f t="shared" si="70"/>
        <v>0.93818447522937032</v>
      </c>
      <c r="P312" s="131">
        <v>709.26742071368426</v>
      </c>
      <c r="Q312" s="130">
        <f t="shared" si="71"/>
        <v>7.8453143836051009E-2</v>
      </c>
      <c r="R312" s="130">
        <f t="shared" si="72"/>
        <v>9.2015038230635879E-2</v>
      </c>
      <c r="S312" s="132">
        <v>3817</v>
      </c>
      <c r="T312" s="1">
        <v>63044</v>
      </c>
      <c r="U312" s="1">
        <v>16311.513583441138</v>
      </c>
      <c r="X312" s="12"/>
      <c r="Y312" s="12"/>
    </row>
    <row r="313" spans="1:26">
      <c r="A313" s="125">
        <v>5049</v>
      </c>
      <c r="B313" s="125" t="s">
        <v>330</v>
      </c>
      <c r="C313" s="1">
        <v>27271</v>
      </c>
      <c r="D313" s="125">
        <f t="shared" si="67"/>
        <v>24769.30063578565</v>
      </c>
      <c r="E313" s="126">
        <f t="shared" si="68"/>
        <v>1.0384485164568553</v>
      </c>
      <c r="F313" s="127">
        <f t="shared" si="73"/>
        <v>-550.24944310334683</v>
      </c>
      <c r="G313" s="127">
        <f t="shared" si="74"/>
        <v>-605.82463685678476</v>
      </c>
      <c r="H313" s="127">
        <f t="shared" si="75"/>
        <v>0</v>
      </c>
      <c r="I313" s="128">
        <f t="shared" si="76"/>
        <v>0</v>
      </c>
      <c r="J313" s="127">
        <f t="shared" si="77"/>
        <v>-337.61974373784841</v>
      </c>
      <c r="K313" s="128">
        <f t="shared" si="78"/>
        <v>-371.71933785537112</v>
      </c>
      <c r="L313" s="129">
        <f t="shared" si="69"/>
        <v>-977.54397471215589</v>
      </c>
      <c r="M313" s="129">
        <f t="shared" si="79"/>
        <v>26293.456025287844</v>
      </c>
      <c r="N313" s="129">
        <f t="shared" si="80"/>
        <v>23881.431448944455</v>
      </c>
      <c r="O313" s="130">
        <f t="shared" si="70"/>
        <v>1.0012247589741379</v>
      </c>
      <c r="P313" s="131">
        <v>-578.31139396650758</v>
      </c>
      <c r="Q313" s="130">
        <f t="shared" si="71"/>
        <v>0.25262964494051721</v>
      </c>
      <c r="R313" s="130">
        <f t="shared" si="72"/>
        <v>0.25149192500869105</v>
      </c>
      <c r="S313" s="132">
        <v>1101</v>
      </c>
      <c r="T313" s="1">
        <v>21771</v>
      </c>
      <c r="U313" s="1">
        <v>19791.818181818184</v>
      </c>
      <c r="X313" s="12"/>
      <c r="Y313" s="12"/>
    </row>
    <row r="314" spans="1:26">
      <c r="A314" s="125">
        <v>5052</v>
      </c>
      <c r="B314" s="125" t="s">
        <v>331</v>
      </c>
      <c r="C314" s="1">
        <v>10777</v>
      </c>
      <c r="D314" s="125">
        <f t="shared" si="67"/>
        <v>18907.017543859649</v>
      </c>
      <c r="E314" s="126">
        <f t="shared" si="68"/>
        <v>0.79267334220484442</v>
      </c>
      <c r="F314" s="127">
        <f t="shared" si="73"/>
        <v>2967.1204120522539</v>
      </c>
      <c r="G314" s="127">
        <f t="shared" si="74"/>
        <v>1691.2586348697848</v>
      </c>
      <c r="H314" s="127">
        <f t="shared" si="75"/>
        <v>895.99260229234585</v>
      </c>
      <c r="I314" s="128">
        <f t="shared" si="76"/>
        <v>510.71578330663715</v>
      </c>
      <c r="J314" s="127">
        <f t="shared" si="77"/>
        <v>558.3728585544975</v>
      </c>
      <c r="K314" s="128">
        <f t="shared" si="78"/>
        <v>318.27252937606357</v>
      </c>
      <c r="L314" s="129">
        <f t="shared" si="69"/>
        <v>2009.5311642458485</v>
      </c>
      <c r="M314" s="129">
        <f t="shared" si="79"/>
        <v>12786.531164245849</v>
      </c>
      <c r="N314" s="129">
        <f t="shared" si="80"/>
        <v>22432.510814466401</v>
      </c>
      <c r="O314" s="130">
        <f t="shared" si="70"/>
        <v>0.94047901950163804</v>
      </c>
      <c r="P314" s="131">
        <v>222.32002352811173</v>
      </c>
      <c r="Q314" s="130">
        <f t="shared" si="71"/>
        <v>0.16621577751325614</v>
      </c>
      <c r="R314" s="130">
        <f t="shared" si="72"/>
        <v>0.15189382936835663</v>
      </c>
      <c r="S314" s="132">
        <v>570</v>
      </c>
      <c r="T314" s="1">
        <v>9241</v>
      </c>
      <c r="U314" s="1">
        <v>16413.854351687387</v>
      </c>
      <c r="X314" s="12"/>
      <c r="Y314" s="12"/>
    </row>
    <row r="315" spans="1:26">
      <c r="A315" s="125">
        <v>5053</v>
      </c>
      <c r="B315" s="125" t="s">
        <v>332</v>
      </c>
      <c r="C315" s="1">
        <v>125433</v>
      </c>
      <c r="D315" s="125">
        <f t="shared" si="67"/>
        <v>18462.319693847512</v>
      </c>
      <c r="E315" s="126">
        <f t="shared" si="68"/>
        <v>0.77402946406686124</v>
      </c>
      <c r="F315" s="127">
        <f t="shared" si="73"/>
        <v>3233.9391220595357</v>
      </c>
      <c r="G315" s="127">
        <f t="shared" si="74"/>
        <v>21971.382395272485</v>
      </c>
      <c r="H315" s="127">
        <f t="shared" si="75"/>
        <v>1051.6368497965937</v>
      </c>
      <c r="I315" s="128">
        <f t="shared" si="76"/>
        <v>7144.8207575180577</v>
      </c>
      <c r="J315" s="127">
        <f t="shared" si="77"/>
        <v>714.01710605874518</v>
      </c>
      <c r="K315" s="128">
        <f t="shared" si="78"/>
        <v>4851.0322185631148</v>
      </c>
      <c r="L315" s="129">
        <f t="shared" si="69"/>
        <v>26822.414613835601</v>
      </c>
      <c r="M315" s="129">
        <f t="shared" si="79"/>
        <v>152255.4146138356</v>
      </c>
      <c r="N315" s="129">
        <f t="shared" si="80"/>
        <v>22410.275921965796</v>
      </c>
      <c r="O315" s="130">
        <f t="shared" si="70"/>
        <v>0.9395468255947389</v>
      </c>
      <c r="P315" s="131">
        <v>2155.3053330701368</v>
      </c>
      <c r="Q315" s="130">
        <f t="shared" si="71"/>
        <v>0.10711669329284977</v>
      </c>
      <c r="R315" s="130">
        <f t="shared" si="72"/>
        <v>0.10222804142373207</v>
      </c>
      <c r="S315" s="132">
        <v>6794</v>
      </c>
      <c r="T315" s="1">
        <v>113297</v>
      </c>
      <c r="U315" s="1">
        <v>16750</v>
      </c>
      <c r="X315" s="12"/>
      <c r="Y315" s="12"/>
    </row>
    <row r="316" spans="1:26">
      <c r="A316" s="125">
        <v>5054</v>
      </c>
      <c r="B316" s="125" t="s">
        <v>333</v>
      </c>
      <c r="C316" s="1">
        <v>163124</v>
      </c>
      <c r="D316" s="125">
        <f t="shared" si="67"/>
        <v>16478.836246085466</v>
      </c>
      <c r="E316" s="126">
        <f t="shared" si="68"/>
        <v>0.6908722738808214</v>
      </c>
      <c r="F316" s="127">
        <f t="shared" si="73"/>
        <v>4424.0291907167639</v>
      </c>
      <c r="G316" s="127">
        <f t="shared" si="74"/>
        <v>43793.464958905242</v>
      </c>
      <c r="H316" s="127">
        <f t="shared" si="75"/>
        <v>1745.8560565133098</v>
      </c>
      <c r="I316" s="128">
        <f t="shared" si="76"/>
        <v>17282.229103425252</v>
      </c>
      <c r="J316" s="127">
        <f t="shared" si="77"/>
        <v>1408.2363127754613</v>
      </c>
      <c r="K316" s="128">
        <f t="shared" si="78"/>
        <v>13940.131260164293</v>
      </c>
      <c r="L316" s="129">
        <f t="shared" si="69"/>
        <v>57733.596219069535</v>
      </c>
      <c r="M316" s="129">
        <f t="shared" si="79"/>
        <v>220857.59621906953</v>
      </c>
      <c r="N316" s="129">
        <f t="shared" si="80"/>
        <v>22311.101749577687</v>
      </c>
      <c r="O316" s="130">
        <f t="shared" si="70"/>
        <v>0.93538896608543665</v>
      </c>
      <c r="P316" s="131">
        <v>2755.6644086048254</v>
      </c>
      <c r="Q316" s="133">
        <f t="shared" si="71"/>
        <v>5.9040446666233849E-2</v>
      </c>
      <c r="R316" s="133">
        <f t="shared" si="72"/>
        <v>6.4282691528002506E-2</v>
      </c>
      <c r="S316" s="132">
        <v>9899</v>
      </c>
      <c r="T316" s="1">
        <v>154030</v>
      </c>
      <c r="U316" s="1">
        <v>15483.514274225974</v>
      </c>
      <c r="V316" s="1"/>
      <c r="W316" s="62"/>
      <c r="X316" s="13"/>
      <c r="Y316" s="13"/>
    </row>
    <row r="317" spans="1:26">
      <c r="A317" s="125">
        <v>5055</v>
      </c>
      <c r="B317" s="125" t="s">
        <v>334</v>
      </c>
      <c r="C317" s="1">
        <v>113845</v>
      </c>
      <c r="D317" s="125">
        <f t="shared" si="67"/>
        <v>19348.232494901429</v>
      </c>
      <c r="E317" s="126">
        <f t="shared" si="68"/>
        <v>0.8111712004239805</v>
      </c>
      <c r="F317" s="127">
        <f t="shared" si="73"/>
        <v>2702.3914414271858</v>
      </c>
      <c r="G317" s="127">
        <f t="shared" si="74"/>
        <v>15900.871241357561</v>
      </c>
      <c r="H317" s="127">
        <f t="shared" si="75"/>
        <v>741.56736942772272</v>
      </c>
      <c r="I317" s="128">
        <f t="shared" si="76"/>
        <v>4363.3824017127199</v>
      </c>
      <c r="J317" s="127">
        <f t="shared" si="77"/>
        <v>403.94762568987431</v>
      </c>
      <c r="K317" s="128">
        <f t="shared" si="78"/>
        <v>2376.8278295592204</v>
      </c>
      <c r="L317" s="129">
        <f t="shared" si="69"/>
        <v>18277.69907091678</v>
      </c>
      <c r="M317" s="129">
        <f t="shared" si="79"/>
        <v>132122.69907091677</v>
      </c>
      <c r="N317" s="129">
        <f t="shared" si="80"/>
        <v>22454.571562018486</v>
      </c>
      <c r="O317" s="130">
        <f t="shared" si="70"/>
        <v>0.94140391241259458</v>
      </c>
      <c r="P317" s="131">
        <v>201.64003234983466</v>
      </c>
      <c r="Q317" s="133">
        <f t="shared" si="71"/>
        <v>6.9951692637356441E-2</v>
      </c>
      <c r="R317" s="133">
        <f t="shared" si="72"/>
        <v>8.0316622358690387E-2</v>
      </c>
      <c r="S317" s="132">
        <v>5884</v>
      </c>
      <c r="T317" s="1">
        <v>106402</v>
      </c>
      <c r="U317" s="1">
        <v>17909.779498400945</v>
      </c>
      <c r="V317" s="13"/>
      <c r="W317" s="1"/>
      <c r="X317" s="88"/>
      <c r="Y317" s="13"/>
      <c r="Z317" s="13"/>
    </row>
    <row r="318" spans="1:26">
      <c r="A318" s="125">
        <v>5056</v>
      </c>
      <c r="B318" s="125" t="s">
        <v>335</v>
      </c>
      <c r="C318" s="1">
        <v>100417</v>
      </c>
      <c r="D318" s="125">
        <f t="shared" si="67"/>
        <v>19475.756400310318</v>
      </c>
      <c r="E318" s="126">
        <f t="shared" si="68"/>
        <v>0.81651761743961959</v>
      </c>
      <c r="F318" s="127">
        <f t="shared" si="73"/>
        <v>2625.8770981818525</v>
      </c>
      <c r="G318" s="127">
        <f t="shared" si="74"/>
        <v>13539.022318225632</v>
      </c>
      <c r="H318" s="127">
        <f t="shared" si="75"/>
        <v>696.93400253461164</v>
      </c>
      <c r="I318" s="128">
        <f t="shared" si="76"/>
        <v>3593.3917170684576</v>
      </c>
      <c r="J318" s="127">
        <f t="shared" si="77"/>
        <v>359.31425879676323</v>
      </c>
      <c r="K318" s="128">
        <f t="shared" si="78"/>
        <v>1852.6243183561112</v>
      </c>
      <c r="L318" s="129">
        <f t="shared" si="69"/>
        <v>15391.646636581743</v>
      </c>
      <c r="M318" s="129">
        <f t="shared" si="79"/>
        <v>115808.64663658175</v>
      </c>
      <c r="N318" s="129">
        <f t="shared" si="80"/>
        <v>22460.947757288934</v>
      </c>
      <c r="O318" s="130">
        <f t="shared" si="70"/>
        <v>0.94167123326337676</v>
      </c>
      <c r="P318" s="131">
        <v>915.09779177356904</v>
      </c>
      <c r="Q318" s="133">
        <f t="shared" si="71"/>
        <v>6.0358391146872789E-2</v>
      </c>
      <c r="R318" s="133">
        <f t="shared" si="72"/>
        <v>5.7067907388465199E-2</v>
      </c>
      <c r="S318" s="132">
        <v>5156</v>
      </c>
      <c r="T318" s="1">
        <v>94701</v>
      </c>
      <c r="U318" s="1">
        <v>18424.319066147858</v>
      </c>
      <c r="V318" s="13"/>
      <c r="W318" s="1"/>
      <c r="X318" s="88"/>
      <c r="Y318" s="13"/>
      <c r="Z318" s="13"/>
    </row>
    <row r="319" spans="1:26">
      <c r="A319" s="125">
        <v>5057</v>
      </c>
      <c r="B319" s="125" t="s">
        <v>336</v>
      </c>
      <c r="C319" s="1">
        <v>186758</v>
      </c>
      <c r="D319" s="125">
        <f t="shared" si="67"/>
        <v>18007.713817375374</v>
      </c>
      <c r="E319" s="126">
        <f t="shared" si="68"/>
        <v>0.75497019368467644</v>
      </c>
      <c r="F319" s="127">
        <f t="shared" si="73"/>
        <v>3506.7026479428191</v>
      </c>
      <c r="G319" s="127">
        <f t="shared" si="74"/>
        <v>36368.013161814983</v>
      </c>
      <c r="H319" s="127">
        <f t="shared" si="75"/>
        <v>1210.748906561842</v>
      </c>
      <c r="I319" s="128">
        <f t="shared" si="76"/>
        <v>12556.676909952865</v>
      </c>
      <c r="J319" s="127">
        <f t="shared" si="77"/>
        <v>873.12916282399351</v>
      </c>
      <c r="K319" s="128">
        <f t="shared" si="78"/>
        <v>9055.222547647636</v>
      </c>
      <c r="L319" s="129">
        <f t="shared" si="69"/>
        <v>45423.23570946262</v>
      </c>
      <c r="M319" s="129">
        <f t="shared" si="79"/>
        <v>232181.23570946261</v>
      </c>
      <c r="N319" s="129">
        <f t="shared" si="80"/>
        <v>22387.545628142183</v>
      </c>
      <c r="O319" s="130">
        <f t="shared" si="70"/>
        <v>0.93859386207562945</v>
      </c>
      <c r="P319" s="131">
        <v>3778.2143228246132</v>
      </c>
      <c r="Q319" s="133">
        <f t="shared" si="71"/>
        <v>5.4046122066575608E-2</v>
      </c>
      <c r="R319" s="133">
        <f t="shared" si="72"/>
        <v>4.7439912642766244E-2</v>
      </c>
      <c r="S319" s="132">
        <v>10371</v>
      </c>
      <c r="T319" s="1">
        <v>177182</v>
      </c>
      <c r="U319" s="1">
        <v>17192.121094508053</v>
      </c>
      <c r="V319" s="12"/>
      <c r="Y319" s="13"/>
      <c r="Z319" s="13"/>
    </row>
    <row r="320" spans="1:26">
      <c r="A320" s="125">
        <v>5058</v>
      </c>
      <c r="B320" s="125" t="s">
        <v>337</v>
      </c>
      <c r="C320" s="1">
        <v>82082</v>
      </c>
      <c r="D320" s="125">
        <f t="shared" si="67"/>
        <v>19304.327375352772</v>
      </c>
      <c r="E320" s="126">
        <f t="shared" si="68"/>
        <v>0.80933048610868441</v>
      </c>
      <c r="F320" s="127">
        <f t="shared" si="73"/>
        <v>2728.7345131563802</v>
      </c>
      <c r="G320" s="127">
        <f t="shared" si="74"/>
        <v>11602.579149940928</v>
      </c>
      <c r="H320" s="127">
        <f t="shared" si="75"/>
        <v>756.93416126975274</v>
      </c>
      <c r="I320" s="128">
        <f t="shared" si="76"/>
        <v>3218.4840537189889</v>
      </c>
      <c r="J320" s="127">
        <f t="shared" si="77"/>
        <v>419.31441753190433</v>
      </c>
      <c r="K320" s="128">
        <f t="shared" si="78"/>
        <v>1782.9249033456572</v>
      </c>
      <c r="L320" s="129">
        <f t="shared" si="69"/>
        <v>13385.504053286586</v>
      </c>
      <c r="M320" s="129">
        <f t="shared" si="79"/>
        <v>95467.504053286582</v>
      </c>
      <c r="N320" s="129">
        <f t="shared" si="80"/>
        <v>22452.37630604106</v>
      </c>
      <c r="O320" s="130">
        <f t="shared" si="70"/>
        <v>0.94131187669683014</v>
      </c>
      <c r="P320" s="131">
        <v>782.23270182724809</v>
      </c>
      <c r="Q320" s="133">
        <f t="shared" si="71"/>
        <v>8.2048037121991088E-2</v>
      </c>
      <c r="R320" s="133">
        <f t="shared" si="72"/>
        <v>8.6883152998123922E-2</v>
      </c>
      <c r="S320" s="132">
        <v>4252</v>
      </c>
      <c r="T320" s="1">
        <v>75858</v>
      </c>
      <c r="U320" s="1">
        <v>17761.180051510186</v>
      </c>
      <c r="V320" s="13"/>
      <c r="W320" s="1"/>
      <c r="X320" s="12"/>
      <c r="Y320" s="13"/>
      <c r="Z320" s="13"/>
    </row>
    <row r="321" spans="1:26">
      <c r="A321" s="125">
        <v>5059</v>
      </c>
      <c r="B321" s="125" t="s">
        <v>338</v>
      </c>
      <c r="C321" s="1">
        <v>331089</v>
      </c>
      <c r="D321" s="125">
        <f t="shared" si="67"/>
        <v>17894.768133174792</v>
      </c>
      <c r="E321" s="126">
        <f t="shared" si="68"/>
        <v>0.75023496599605755</v>
      </c>
      <c r="F321" s="127">
        <f t="shared" si="73"/>
        <v>3574.4700584631682</v>
      </c>
      <c r="G321" s="127">
        <f t="shared" si="74"/>
        <v>66134.845021685542</v>
      </c>
      <c r="H321" s="127">
        <f t="shared" si="75"/>
        <v>1250.2798960320458</v>
      </c>
      <c r="I321" s="128">
        <f t="shared" si="76"/>
        <v>23132.678636384913</v>
      </c>
      <c r="J321" s="127">
        <f t="shared" si="77"/>
        <v>912.66015229419736</v>
      </c>
      <c r="K321" s="128">
        <f t="shared" si="78"/>
        <v>16886.03813774724</v>
      </c>
      <c r="L321" s="129">
        <f t="shared" si="69"/>
        <v>83020.883159432778</v>
      </c>
      <c r="M321" s="129">
        <f t="shared" si="79"/>
        <v>414109.88315943279</v>
      </c>
      <c r="N321" s="129">
        <f t="shared" si="80"/>
        <v>22381.898343932156</v>
      </c>
      <c r="O321" s="130">
        <f t="shared" si="70"/>
        <v>0.9383571006911986</v>
      </c>
      <c r="P321" s="131">
        <v>5743.6332900299749</v>
      </c>
      <c r="Q321" s="133">
        <f t="shared" si="71"/>
        <v>8.4034273777678831E-2</v>
      </c>
      <c r="R321" s="133">
        <f t="shared" si="72"/>
        <v>7.2199070918361447E-2</v>
      </c>
      <c r="S321" s="132">
        <v>18502</v>
      </c>
      <c r="T321" s="1">
        <v>305423</v>
      </c>
      <c r="U321" s="1">
        <v>16689.781420765026</v>
      </c>
      <c r="V321" s="13"/>
      <c r="W321" s="1"/>
      <c r="X321" s="88"/>
      <c r="Y321" s="13"/>
      <c r="Z321" s="13"/>
    </row>
    <row r="322" spans="1:26">
      <c r="A322" s="125">
        <v>5060</v>
      </c>
      <c r="B322" s="125" t="s">
        <v>339</v>
      </c>
      <c r="C322" s="1">
        <v>222364</v>
      </c>
      <c r="D322" s="125">
        <f t="shared" si="67"/>
        <v>22848.746403616933</v>
      </c>
      <c r="E322" s="126">
        <f t="shared" si="68"/>
        <v>0.95792962242360524</v>
      </c>
      <c r="F322" s="127">
        <f t="shared" si="73"/>
        <v>602.08309619788338</v>
      </c>
      <c r="G322" s="127">
        <f t="shared" si="74"/>
        <v>5859.4726921978008</v>
      </c>
      <c r="H322" s="127">
        <f t="shared" si="75"/>
        <v>0</v>
      </c>
      <c r="I322" s="128">
        <f t="shared" si="76"/>
        <v>0</v>
      </c>
      <c r="J322" s="127">
        <f t="shared" si="77"/>
        <v>-337.61974373784841</v>
      </c>
      <c r="K322" s="128">
        <f t="shared" si="78"/>
        <v>-3285.7153460567406</v>
      </c>
      <c r="L322" s="129">
        <f t="shared" si="69"/>
        <v>2573.7573461410602</v>
      </c>
      <c r="M322" s="129">
        <f t="shared" si="79"/>
        <v>224937.75734614106</v>
      </c>
      <c r="N322" s="129">
        <f t="shared" si="80"/>
        <v>23113.209756076969</v>
      </c>
      <c r="O322" s="130">
        <f t="shared" si="70"/>
        <v>0.96901720136083791</v>
      </c>
      <c r="P322" s="131">
        <v>-2767.7492153333978</v>
      </c>
      <c r="Q322" s="133">
        <f t="shared" si="71"/>
        <v>0.17632993355622328</v>
      </c>
      <c r="R322" s="133">
        <f t="shared" si="72"/>
        <v>0.15807820524066746</v>
      </c>
      <c r="S322" s="132">
        <v>9732</v>
      </c>
      <c r="T322" s="1">
        <v>189032</v>
      </c>
      <c r="U322" s="1">
        <v>19729.882058240266</v>
      </c>
      <c r="V322" s="13"/>
      <c r="W322" s="62"/>
      <c r="X322" s="13"/>
      <c r="Y322" s="13"/>
      <c r="Z322" s="13"/>
    </row>
    <row r="323" spans="1:26">
      <c r="A323" s="125">
        <v>5061</v>
      </c>
      <c r="B323" s="125" t="s">
        <v>340</v>
      </c>
      <c r="C323" s="1">
        <v>34167</v>
      </c>
      <c r="D323" s="125">
        <f t="shared" si="67"/>
        <v>17256.060606060608</v>
      </c>
      <c r="E323" s="126">
        <f t="shared" si="68"/>
        <v>0.72345726670876742</v>
      </c>
      <c r="F323" s="127">
        <f t="shared" si="73"/>
        <v>3957.6945747316786</v>
      </c>
      <c r="G323" s="127">
        <f t="shared" si="74"/>
        <v>7836.235257968724</v>
      </c>
      <c r="H323" s="127">
        <f t="shared" si="75"/>
        <v>1473.8275305220102</v>
      </c>
      <c r="I323" s="128">
        <f t="shared" si="76"/>
        <v>2918.1785104335804</v>
      </c>
      <c r="J323" s="127">
        <f t="shared" si="77"/>
        <v>1136.2077867841617</v>
      </c>
      <c r="K323" s="128">
        <f t="shared" si="78"/>
        <v>2249.6914178326401</v>
      </c>
      <c r="L323" s="129">
        <f t="shared" si="69"/>
        <v>10085.926675801364</v>
      </c>
      <c r="M323" s="129">
        <f t="shared" si="79"/>
        <v>44252.926675801362</v>
      </c>
      <c r="N323" s="129">
        <f t="shared" si="80"/>
        <v>22349.962967576444</v>
      </c>
      <c r="O323" s="130">
        <f t="shared" si="70"/>
        <v>0.93701821572683397</v>
      </c>
      <c r="P323" s="131">
        <v>729.11955541343559</v>
      </c>
      <c r="Q323" s="130">
        <f t="shared" si="71"/>
        <v>-1.3483859790956863E-2</v>
      </c>
      <c r="R323" s="130">
        <f t="shared" si="72"/>
        <v>-8.9996955172791781E-3</v>
      </c>
      <c r="S323" s="132">
        <v>1980</v>
      </c>
      <c r="T323" s="1">
        <v>34634</v>
      </c>
      <c r="U323" s="1">
        <v>17412.770236299646</v>
      </c>
      <c r="V323" s="12"/>
      <c r="X323" s="12"/>
      <c r="Y323" s="12"/>
      <c r="Z323" s="12"/>
    </row>
    <row r="324" spans="1:26" ht="28.5" customHeight="1">
      <c r="A324" s="125">
        <v>5401</v>
      </c>
      <c r="B324" s="125" t="s">
        <v>341</v>
      </c>
      <c r="C324" s="1">
        <v>1744712</v>
      </c>
      <c r="D324" s="125">
        <f t="shared" si="67"/>
        <v>22499.638914680698</v>
      </c>
      <c r="E324" s="126">
        <f t="shared" si="68"/>
        <v>0.94329335314412288</v>
      </c>
      <c r="F324" s="127">
        <f t="shared" si="73"/>
        <v>811.54758955962461</v>
      </c>
      <c r="G324" s="127">
        <f t="shared" si="74"/>
        <v>62930.646284811533</v>
      </c>
      <c r="H324" s="127">
        <f t="shared" si="75"/>
        <v>0</v>
      </c>
      <c r="I324" s="128">
        <f t="shared" si="76"/>
        <v>0</v>
      </c>
      <c r="J324" s="127">
        <f t="shared" si="77"/>
        <v>-337.61974373784841</v>
      </c>
      <c r="K324" s="128">
        <f t="shared" si="78"/>
        <v>-26180.385408407717</v>
      </c>
      <c r="L324" s="129">
        <f t="shared" si="69"/>
        <v>36750.260876403816</v>
      </c>
      <c r="M324" s="129">
        <f t="shared" si="79"/>
        <v>1781462.2608764039</v>
      </c>
      <c r="N324" s="129">
        <f t="shared" si="80"/>
        <v>22973.566760502476</v>
      </c>
      <c r="O324" s="130">
        <f t="shared" si="70"/>
        <v>0.96316269364904494</v>
      </c>
      <c r="P324" s="131">
        <v>11642.537571535926</v>
      </c>
      <c r="Q324" s="130">
        <f t="shared" si="71"/>
        <v>7.3943191645866477E-2</v>
      </c>
      <c r="R324" s="130">
        <f t="shared" si="72"/>
        <v>6.7724780252992861E-2</v>
      </c>
      <c r="S324" s="132">
        <v>77544</v>
      </c>
      <c r="T324" s="1">
        <v>1624585</v>
      </c>
      <c r="U324" s="1">
        <v>21072.507944743498</v>
      </c>
      <c r="X324" s="12"/>
      <c r="Y324" s="12"/>
    </row>
    <row r="325" spans="1:26">
      <c r="A325" s="125">
        <v>5402</v>
      </c>
      <c r="B325" s="125" t="s">
        <v>342</v>
      </c>
      <c r="C325" s="1">
        <v>507467</v>
      </c>
      <c r="D325" s="125">
        <f t="shared" si="67"/>
        <v>20459.079180777295</v>
      </c>
      <c r="E325" s="126">
        <f t="shared" si="68"/>
        <v>0.85774324982985661</v>
      </c>
      <c r="F325" s="127">
        <f t="shared" si="73"/>
        <v>2035.8834299016662</v>
      </c>
      <c r="G325" s="127">
        <f t="shared" si="74"/>
        <v>50498.052595280933</v>
      </c>
      <c r="H325" s="127">
        <f t="shared" si="75"/>
        <v>352.77102937116979</v>
      </c>
      <c r="I325" s="128">
        <f t="shared" si="76"/>
        <v>8750.132612522495</v>
      </c>
      <c r="J325" s="127">
        <f t="shared" si="77"/>
        <v>15.151285633321379</v>
      </c>
      <c r="K325" s="128">
        <f t="shared" si="78"/>
        <v>375.81248884890351</v>
      </c>
      <c r="L325" s="129">
        <f t="shared" si="69"/>
        <v>50873.865084129837</v>
      </c>
      <c r="M325" s="129">
        <f t="shared" si="79"/>
        <v>558340.86508412985</v>
      </c>
      <c r="N325" s="129">
        <f t="shared" si="80"/>
        <v>22510.113896312283</v>
      </c>
      <c r="O325" s="130">
        <f t="shared" si="70"/>
        <v>0.94373251488288856</v>
      </c>
      <c r="P325" s="131">
        <v>5973.4713396337611</v>
      </c>
      <c r="Q325" s="130">
        <f t="shared" si="71"/>
        <v>0.12538614897755068</v>
      </c>
      <c r="R325" s="130">
        <f t="shared" si="72"/>
        <v>0.12239165269338219</v>
      </c>
      <c r="S325" s="132">
        <v>24804</v>
      </c>
      <c r="T325" s="1">
        <v>450927</v>
      </c>
      <c r="U325" s="1">
        <v>18228.11059907834</v>
      </c>
      <c r="X325" s="12"/>
      <c r="Y325" s="12"/>
    </row>
    <row r="326" spans="1:26">
      <c r="A326" s="125">
        <v>5403</v>
      </c>
      <c r="B326" s="125" t="s">
        <v>343</v>
      </c>
      <c r="C326" s="1">
        <v>420023</v>
      </c>
      <c r="D326" s="125">
        <f t="shared" si="67"/>
        <v>19864.87892546349</v>
      </c>
      <c r="E326" s="126">
        <f t="shared" si="68"/>
        <v>0.83283150998374156</v>
      </c>
      <c r="F326" s="127">
        <f t="shared" si="73"/>
        <v>2392.4035830899488</v>
      </c>
      <c r="G326" s="127">
        <f t="shared" si="74"/>
        <v>50584.981360853883</v>
      </c>
      <c r="H326" s="127">
        <f t="shared" si="75"/>
        <v>560.74111873100128</v>
      </c>
      <c r="I326" s="128">
        <f t="shared" si="76"/>
        <v>11856.310214448291</v>
      </c>
      <c r="J326" s="127">
        <f t="shared" si="77"/>
        <v>223.12137499315287</v>
      </c>
      <c r="K326" s="128">
        <f t="shared" si="78"/>
        <v>4717.6783528552241</v>
      </c>
      <c r="L326" s="129">
        <f t="shared" si="69"/>
        <v>55302.659713709108</v>
      </c>
      <c r="M326" s="129">
        <f t="shared" si="79"/>
        <v>475325.65971370909</v>
      </c>
      <c r="N326" s="129">
        <f t="shared" si="80"/>
        <v>22480.403883546591</v>
      </c>
      <c r="O326" s="130">
        <f t="shared" si="70"/>
        <v>0.94248692789058275</v>
      </c>
      <c r="P326" s="131">
        <v>4256.4427675058687</v>
      </c>
      <c r="Q326" s="130">
        <f t="shared" si="71"/>
        <v>8.8918270788774387E-2</v>
      </c>
      <c r="R326" s="130">
        <f t="shared" si="72"/>
        <v>7.3622738892053674E-2</v>
      </c>
      <c r="S326" s="132">
        <v>21144</v>
      </c>
      <c r="T326" s="1">
        <v>385725</v>
      </c>
      <c r="U326" s="1">
        <v>18502.662253561663</v>
      </c>
      <c r="X326" s="12"/>
      <c r="Y326" s="12"/>
    </row>
    <row r="327" spans="1:26">
      <c r="A327" s="125">
        <v>5404</v>
      </c>
      <c r="B327" s="125" t="s">
        <v>344</v>
      </c>
      <c r="C327" s="1">
        <v>31345</v>
      </c>
      <c r="D327" s="125">
        <f t="shared" si="67"/>
        <v>16523.458091723776</v>
      </c>
      <c r="E327" s="126">
        <f t="shared" si="68"/>
        <v>0.69274303680974014</v>
      </c>
      <c r="F327" s="127">
        <f t="shared" si="73"/>
        <v>4397.2560833337775</v>
      </c>
      <c r="G327" s="127">
        <f t="shared" si="74"/>
        <v>8341.5947900841766</v>
      </c>
      <c r="H327" s="127">
        <f t="shared" si="75"/>
        <v>1730.2384105399012</v>
      </c>
      <c r="I327" s="128">
        <f t="shared" si="76"/>
        <v>3282.2622647941926</v>
      </c>
      <c r="J327" s="127">
        <f t="shared" si="77"/>
        <v>1392.6186668020528</v>
      </c>
      <c r="K327" s="128">
        <f t="shared" si="78"/>
        <v>2641.7976109234942</v>
      </c>
      <c r="L327" s="129">
        <f t="shared" si="69"/>
        <v>10983.39240100767</v>
      </c>
      <c r="M327" s="129">
        <f t="shared" si="79"/>
        <v>42328.392401007673</v>
      </c>
      <c r="N327" s="129">
        <f t="shared" si="80"/>
        <v>22313.332841859607</v>
      </c>
      <c r="O327" s="130">
        <f t="shared" si="70"/>
        <v>0.93548250423188273</v>
      </c>
      <c r="P327" s="131">
        <v>589.39997304003737</v>
      </c>
      <c r="Q327" s="130">
        <f t="shared" si="71"/>
        <v>3.7673386963286655E-2</v>
      </c>
      <c r="R327" s="130">
        <f t="shared" si="72"/>
        <v>7.1587857175054684E-2</v>
      </c>
      <c r="S327" s="132">
        <v>1897</v>
      </c>
      <c r="T327" s="1">
        <v>30207</v>
      </c>
      <c r="U327" s="1">
        <v>15419.601837672282</v>
      </c>
      <c r="X327" s="12"/>
      <c r="Y327" s="12"/>
    </row>
    <row r="328" spans="1:26">
      <c r="A328" s="125">
        <v>5405</v>
      </c>
      <c r="B328" s="125" t="s">
        <v>345</v>
      </c>
      <c r="C328" s="1">
        <v>104446</v>
      </c>
      <c r="D328" s="125">
        <f t="shared" ref="D328:D331" si="81">C328/S328*1000</f>
        <v>18758.261494252874</v>
      </c>
      <c r="E328" s="126">
        <f t="shared" ref="E328:E362" si="82">D328/D$364</f>
        <v>0.78643677132625622</v>
      </c>
      <c r="F328" s="127">
        <f t="shared" si="73"/>
        <v>3056.3740418163184</v>
      </c>
      <c r="G328" s="127">
        <f t="shared" si="74"/>
        <v>17017.89066483326</v>
      </c>
      <c r="H328" s="127">
        <f t="shared" si="75"/>
        <v>948.05721965471685</v>
      </c>
      <c r="I328" s="128">
        <f t="shared" si="76"/>
        <v>5278.782599037464</v>
      </c>
      <c r="J328" s="127">
        <f t="shared" si="77"/>
        <v>610.43747591686838</v>
      </c>
      <c r="K328" s="128">
        <f t="shared" si="78"/>
        <v>3398.9158659051232</v>
      </c>
      <c r="L328" s="129">
        <f t="shared" ref="L328:L362" si="83">+G328+K328</f>
        <v>20416.806530738384</v>
      </c>
      <c r="M328" s="129">
        <f t="shared" si="79"/>
        <v>124862.80653073838</v>
      </c>
      <c r="N328" s="129">
        <f t="shared" si="80"/>
        <v>22425.07301198606</v>
      </c>
      <c r="O328" s="130">
        <f t="shared" ref="O328:O364" si="84">N328/N$364</f>
        <v>0.94016719095770851</v>
      </c>
      <c r="P328" s="131">
        <v>2551.0455982535314</v>
      </c>
      <c r="Q328" s="130">
        <f t="shared" ref="Q328:Q362" si="85">(C328-T328)/T328</f>
        <v>1.3645186335403727E-2</v>
      </c>
      <c r="R328" s="130">
        <f t="shared" ref="R328:R362" si="86">(D328-U328)/U328</f>
        <v>2.7116763883683233E-2</v>
      </c>
      <c r="S328" s="132">
        <v>5568</v>
      </c>
      <c r="T328" s="1">
        <v>103040</v>
      </c>
      <c r="U328" s="1">
        <v>18263.027295285359</v>
      </c>
      <c r="X328" s="12"/>
      <c r="Y328" s="12"/>
    </row>
    <row r="329" spans="1:26">
      <c r="A329" s="125">
        <v>5406</v>
      </c>
      <c r="B329" s="125" t="s">
        <v>346</v>
      </c>
      <c r="C329" s="1">
        <v>245587</v>
      </c>
      <c r="D329" s="125">
        <f t="shared" si="81"/>
        <v>21783.484122760336</v>
      </c>
      <c r="E329" s="126">
        <f t="shared" si="82"/>
        <v>0.91326869107721276</v>
      </c>
      <c r="F329" s="127">
        <f t="shared" si="73"/>
        <v>1241.2404647118419</v>
      </c>
      <c r="G329" s="127">
        <f t="shared" si="74"/>
        <v>13993.744999161307</v>
      </c>
      <c r="H329" s="127">
        <f t="shared" si="75"/>
        <v>0</v>
      </c>
      <c r="I329" s="128">
        <f t="shared" si="76"/>
        <v>0</v>
      </c>
      <c r="J329" s="127">
        <f t="shared" si="77"/>
        <v>-337.61974373784841</v>
      </c>
      <c r="K329" s="128">
        <f t="shared" si="78"/>
        <v>-3806.3249909005031</v>
      </c>
      <c r="L329" s="129">
        <f t="shared" si="83"/>
        <v>10187.420008260804</v>
      </c>
      <c r="M329" s="129">
        <f t="shared" si="79"/>
        <v>255774.42000826081</v>
      </c>
      <c r="N329" s="129">
        <f t="shared" si="80"/>
        <v>22687.104843734327</v>
      </c>
      <c r="O329" s="130">
        <f t="shared" si="84"/>
        <v>0.95115282882228069</v>
      </c>
      <c r="P329" s="131">
        <v>3559.2980421631019</v>
      </c>
      <c r="Q329" s="130">
        <f>(C329-T329)/T329</f>
        <v>0.10160809204476641</v>
      </c>
      <c r="R329" s="130">
        <f t="shared" si="86"/>
        <v>0.10717769123285874</v>
      </c>
      <c r="S329" s="132">
        <v>11274</v>
      </c>
      <c r="T329" s="1">
        <v>222935</v>
      </c>
      <c r="U329" s="1">
        <v>19674.785985349925</v>
      </c>
      <c r="X329" s="12"/>
      <c r="Y329" s="12"/>
    </row>
    <row r="330" spans="1:26">
      <c r="A330" s="125">
        <v>5411</v>
      </c>
      <c r="B330" s="125" t="s">
        <v>347</v>
      </c>
      <c r="C330" s="1">
        <v>46798</v>
      </c>
      <c r="D330" s="125">
        <f t="shared" si="81"/>
        <v>16779.490856937973</v>
      </c>
      <c r="E330" s="126">
        <f t="shared" si="82"/>
        <v>0.70347716487861667</v>
      </c>
      <c r="F330" s="127">
        <f t="shared" si="73"/>
        <v>4243.6364242052596</v>
      </c>
      <c r="G330" s="127">
        <f t="shared" si="74"/>
        <v>11835.50198710847</v>
      </c>
      <c r="H330" s="127">
        <f t="shared" si="75"/>
        <v>1640.6269427149323</v>
      </c>
      <c r="I330" s="128">
        <f t="shared" si="76"/>
        <v>4575.7085432319464</v>
      </c>
      <c r="J330" s="127">
        <f t="shared" si="77"/>
        <v>1303.0071989770838</v>
      </c>
      <c r="K330" s="128">
        <f t="shared" si="78"/>
        <v>3634.0870779470865</v>
      </c>
      <c r="L330" s="129">
        <f t="shared" si="83"/>
        <v>15469.589065055556</v>
      </c>
      <c r="M330" s="129">
        <f t="shared" si="79"/>
        <v>62267.589065055552</v>
      </c>
      <c r="N330" s="129">
        <f t="shared" si="80"/>
        <v>22326.134480120312</v>
      </c>
      <c r="O330" s="130">
        <f t="shared" si="84"/>
        <v>0.93601921063532645</v>
      </c>
      <c r="P330" s="131">
        <v>1366.1146414384129</v>
      </c>
      <c r="Q330" s="130">
        <f t="shared" si="85"/>
        <v>6.5795167277779038E-2</v>
      </c>
      <c r="R330" s="130">
        <f t="shared" si="86"/>
        <v>7.8405866639617419E-2</v>
      </c>
      <c r="S330" s="132">
        <v>2789</v>
      </c>
      <c r="T330" s="1">
        <v>43909</v>
      </c>
      <c r="U330" s="1">
        <v>15559.532246633593</v>
      </c>
      <c r="X330" s="12"/>
      <c r="Y330" s="12"/>
    </row>
    <row r="331" spans="1:26">
      <c r="A331" s="125">
        <v>5412</v>
      </c>
      <c r="B331" s="125" t="s">
        <v>348</v>
      </c>
      <c r="C331" s="1">
        <v>75757</v>
      </c>
      <c r="D331" s="125">
        <f t="shared" si="81"/>
        <v>18033.087360152345</v>
      </c>
      <c r="E331" s="126">
        <f t="shared" si="82"/>
        <v>0.75603397494525559</v>
      </c>
      <c r="F331" s="127">
        <f t="shared" si="73"/>
        <v>3491.4785222766359</v>
      </c>
      <c r="G331" s="127">
        <f t="shared" si="74"/>
        <v>14667.701272084147</v>
      </c>
      <c r="H331" s="127">
        <f t="shared" si="75"/>
        <v>1201.8681665899021</v>
      </c>
      <c r="I331" s="128">
        <f t="shared" si="76"/>
        <v>5049.0481678441793</v>
      </c>
      <c r="J331" s="127">
        <f t="shared" si="77"/>
        <v>864.24842285205364</v>
      </c>
      <c r="K331" s="128">
        <f t="shared" si="78"/>
        <v>3630.707624401477</v>
      </c>
      <c r="L331" s="129">
        <f t="shared" si="83"/>
        <v>18298.408896485624</v>
      </c>
      <c r="M331" s="129">
        <f t="shared" si="79"/>
        <v>94055.40889648562</v>
      </c>
      <c r="N331" s="129">
        <f t="shared" si="80"/>
        <v>22388.814305281034</v>
      </c>
      <c r="O331" s="130">
        <f t="shared" si="84"/>
        <v>0.93864705113865854</v>
      </c>
      <c r="P331" s="131">
        <v>1784.1309102484047</v>
      </c>
      <c r="Q331" s="130">
        <f t="shared" si="85"/>
        <v>0.13973431223577909</v>
      </c>
      <c r="R331" s="130">
        <f t="shared" si="86"/>
        <v>0.14190471797200541</v>
      </c>
      <c r="S331" s="132">
        <v>4201</v>
      </c>
      <c r="T331" s="1">
        <v>66469</v>
      </c>
      <c r="U331" s="1">
        <v>15792.112140650985</v>
      </c>
      <c r="X331" s="12"/>
      <c r="Y331" s="12"/>
    </row>
    <row r="332" spans="1:26">
      <c r="A332" s="125">
        <v>5413</v>
      </c>
      <c r="B332" s="125" t="s">
        <v>349</v>
      </c>
      <c r="C332" s="1">
        <v>29211</v>
      </c>
      <c r="D332" s="125">
        <f t="shared" ref="D332:D354" si="87">C332/S332*1000</f>
        <v>22661.753297129559</v>
      </c>
      <c r="E332" s="126">
        <f t="shared" si="82"/>
        <v>0.95008996974730298</v>
      </c>
      <c r="F332" s="127">
        <f t="shared" si="73"/>
        <v>714.27896009030803</v>
      </c>
      <c r="G332" s="127">
        <f t="shared" si="74"/>
        <v>920.70557955640709</v>
      </c>
      <c r="H332" s="127">
        <f t="shared" si="75"/>
        <v>0</v>
      </c>
      <c r="I332" s="128">
        <f t="shared" si="76"/>
        <v>0</v>
      </c>
      <c r="J332" s="127">
        <f t="shared" si="77"/>
        <v>-337.61974373784841</v>
      </c>
      <c r="K332" s="128">
        <f t="shared" si="78"/>
        <v>-435.19184967808656</v>
      </c>
      <c r="L332" s="129">
        <f t="shared" si="83"/>
        <v>485.51372987832053</v>
      </c>
      <c r="M332" s="129">
        <f t="shared" si="79"/>
        <v>29696.513729878319</v>
      </c>
      <c r="N332" s="129">
        <f t="shared" si="80"/>
        <v>23038.412513482017</v>
      </c>
      <c r="O332" s="130">
        <f t="shared" si="84"/>
        <v>0.96588134029031691</v>
      </c>
      <c r="P332" s="131">
        <v>350.42744157781044</v>
      </c>
      <c r="Q332" s="130">
        <f t="shared" si="85"/>
        <v>0.30575298377363552</v>
      </c>
      <c r="R332" s="130">
        <f t="shared" si="86"/>
        <v>0.33715588718479333</v>
      </c>
      <c r="S332" s="132">
        <v>1289</v>
      </c>
      <c r="T332" s="1">
        <v>22371</v>
      </c>
      <c r="U332" s="1">
        <v>16947.727272727276</v>
      </c>
      <c r="X332" s="12"/>
      <c r="Y332" s="12"/>
    </row>
    <row r="333" spans="1:26">
      <c r="A333" s="125">
        <v>5414</v>
      </c>
      <c r="B333" s="125" t="s">
        <v>350</v>
      </c>
      <c r="C333" s="1">
        <v>20429</v>
      </c>
      <c r="D333" s="125">
        <f t="shared" si="87"/>
        <v>19092.52336448598</v>
      </c>
      <c r="E333" s="126">
        <f t="shared" si="82"/>
        <v>0.80045064068638527</v>
      </c>
      <c r="F333" s="127">
        <f t="shared" si="73"/>
        <v>2855.8169196764552</v>
      </c>
      <c r="G333" s="127">
        <f t="shared" si="74"/>
        <v>3055.724104053807</v>
      </c>
      <c r="H333" s="127">
        <f t="shared" si="75"/>
        <v>831.06556507312996</v>
      </c>
      <c r="I333" s="128">
        <f t="shared" si="76"/>
        <v>889.240154628249</v>
      </c>
      <c r="J333" s="127">
        <f t="shared" si="77"/>
        <v>493.44582133528155</v>
      </c>
      <c r="K333" s="128">
        <f t="shared" si="78"/>
        <v>527.98702882875125</v>
      </c>
      <c r="L333" s="129">
        <f t="shared" si="83"/>
        <v>3583.7111328825581</v>
      </c>
      <c r="M333" s="129">
        <f t="shared" si="79"/>
        <v>24012.711132882559</v>
      </c>
      <c r="N333" s="129">
        <f t="shared" si="80"/>
        <v>22441.786105497718</v>
      </c>
      <c r="O333" s="130">
        <f t="shared" si="84"/>
        <v>0.94086788442571512</v>
      </c>
      <c r="P333" s="131">
        <v>362.90425469311958</v>
      </c>
      <c r="Q333" s="130">
        <f t="shared" si="85"/>
        <v>0.10792342317913119</v>
      </c>
      <c r="R333" s="130">
        <f t="shared" si="86"/>
        <v>0.13070315711365532</v>
      </c>
      <c r="S333" s="132">
        <v>1070</v>
      </c>
      <c r="T333" s="1">
        <v>18439</v>
      </c>
      <c r="U333" s="1">
        <v>16885.531135531135</v>
      </c>
      <c r="X333" s="12"/>
      <c r="Y333" s="12"/>
    </row>
    <row r="334" spans="1:26">
      <c r="A334" s="125">
        <v>5415</v>
      </c>
      <c r="B334" s="125" t="s">
        <v>351</v>
      </c>
      <c r="C334" s="1">
        <v>14797</v>
      </c>
      <c r="D334" s="125">
        <f t="shared" si="87"/>
        <v>15254.639175257733</v>
      </c>
      <c r="E334" s="126">
        <f t="shared" si="82"/>
        <v>0.63954802977942693</v>
      </c>
      <c r="F334" s="127">
        <f t="shared" si="73"/>
        <v>5158.5474332134036</v>
      </c>
      <c r="G334" s="127">
        <f t="shared" si="74"/>
        <v>5003.7910102170017</v>
      </c>
      <c r="H334" s="127">
        <f t="shared" si="75"/>
        <v>2174.3250313030162</v>
      </c>
      <c r="I334" s="128">
        <f t="shared" si="76"/>
        <v>2109.0952803639257</v>
      </c>
      <c r="J334" s="127">
        <f t="shared" si="77"/>
        <v>1836.7052875651677</v>
      </c>
      <c r="K334" s="128">
        <f t="shared" si="78"/>
        <v>1781.6041289382129</v>
      </c>
      <c r="L334" s="129">
        <f t="shared" si="83"/>
        <v>6785.3951391552146</v>
      </c>
      <c r="M334" s="129">
        <f t="shared" si="79"/>
        <v>21582.395139155215</v>
      </c>
      <c r="N334" s="129">
        <f t="shared" si="80"/>
        <v>22249.891896036304</v>
      </c>
      <c r="O334" s="130">
        <f t="shared" si="84"/>
        <v>0.93282275388036706</v>
      </c>
      <c r="P334" s="131">
        <v>524.21740846011744</v>
      </c>
      <c r="Q334" s="130">
        <f t="shared" si="85"/>
        <v>9.957642862450769E-2</v>
      </c>
      <c r="R334" s="130">
        <f t="shared" si="86"/>
        <v>0.15625562597628645</v>
      </c>
      <c r="S334" s="132">
        <v>970</v>
      </c>
      <c r="T334" s="1">
        <v>13457</v>
      </c>
      <c r="U334" s="1">
        <v>13193.137254901962</v>
      </c>
      <c r="X334" s="12"/>
      <c r="Y334" s="12"/>
    </row>
    <row r="335" spans="1:26">
      <c r="A335" s="125">
        <v>5416</v>
      </c>
      <c r="B335" s="125" t="s">
        <v>352</v>
      </c>
      <c r="C335" s="1">
        <v>90001</v>
      </c>
      <c r="D335" s="125">
        <f t="shared" si="87"/>
        <v>22539.6944653143</v>
      </c>
      <c r="E335" s="126">
        <f t="shared" si="82"/>
        <v>0.94497267496846349</v>
      </c>
      <c r="F335" s="127">
        <f t="shared" si="73"/>
        <v>787.51425917946324</v>
      </c>
      <c r="G335" s="127">
        <f t="shared" si="74"/>
        <v>3144.5444369035968</v>
      </c>
      <c r="H335" s="127">
        <f t="shared" si="75"/>
        <v>0</v>
      </c>
      <c r="I335" s="128">
        <f t="shared" si="76"/>
        <v>0</v>
      </c>
      <c r="J335" s="127">
        <f t="shared" si="77"/>
        <v>-337.61974373784841</v>
      </c>
      <c r="K335" s="128">
        <f t="shared" si="78"/>
        <v>-1348.1156367452286</v>
      </c>
      <c r="L335" s="129">
        <f t="shared" si="83"/>
        <v>1796.4288001583682</v>
      </c>
      <c r="M335" s="129">
        <f t="shared" si="79"/>
        <v>91797.428800158363</v>
      </c>
      <c r="N335" s="129">
        <f t="shared" si="80"/>
        <v>22989.588980755914</v>
      </c>
      <c r="O335" s="130">
        <f t="shared" si="84"/>
        <v>0.96383442237878114</v>
      </c>
      <c r="P335" s="131">
        <v>1117.3562251514356</v>
      </c>
      <c r="Q335" s="130">
        <f t="shared" si="85"/>
        <v>7.0675707827742087E-2</v>
      </c>
      <c r="R335" s="130">
        <f t="shared" si="86"/>
        <v>6.1559010090165449E-2</v>
      </c>
      <c r="S335" s="132">
        <v>3993</v>
      </c>
      <c r="T335" s="1">
        <v>84060</v>
      </c>
      <c r="U335" s="1">
        <v>21232.634503662543</v>
      </c>
      <c r="X335" s="12"/>
      <c r="Y335" s="12"/>
    </row>
    <row r="336" spans="1:26">
      <c r="A336" s="125">
        <v>5417</v>
      </c>
      <c r="B336" s="125" t="s">
        <v>353</v>
      </c>
      <c r="C336" s="1">
        <v>35835</v>
      </c>
      <c r="D336" s="125">
        <f t="shared" si="87"/>
        <v>17170.579779587926</v>
      </c>
      <c r="E336" s="126">
        <f t="shared" si="82"/>
        <v>0.7198734982874736</v>
      </c>
      <c r="F336" s="127">
        <f t="shared" si="73"/>
        <v>4008.9830706152875</v>
      </c>
      <c r="G336" s="127">
        <f t="shared" si="74"/>
        <v>8366.7476683741061</v>
      </c>
      <c r="H336" s="127">
        <f t="shared" si="75"/>
        <v>1503.7458197874487</v>
      </c>
      <c r="I336" s="128">
        <f t="shared" si="76"/>
        <v>3138.3175258964052</v>
      </c>
      <c r="J336" s="127">
        <f t="shared" si="77"/>
        <v>1166.1260760496002</v>
      </c>
      <c r="K336" s="128">
        <f t="shared" si="78"/>
        <v>2433.7051207155155</v>
      </c>
      <c r="L336" s="129">
        <f t="shared" si="83"/>
        <v>10800.452789089621</v>
      </c>
      <c r="M336" s="129">
        <f t="shared" si="79"/>
        <v>46635.452789089621</v>
      </c>
      <c r="N336" s="129">
        <f t="shared" si="80"/>
        <v>22345.688926252813</v>
      </c>
      <c r="O336" s="130">
        <f t="shared" si="84"/>
        <v>0.9368390273057694</v>
      </c>
      <c r="P336" s="131">
        <v>1027.039980882746</v>
      </c>
      <c r="Q336" s="130">
        <f t="shared" si="85"/>
        <v>1.8589579602626416E-2</v>
      </c>
      <c r="R336" s="130">
        <f t="shared" si="86"/>
        <v>1.9565707613745428E-2</v>
      </c>
      <c r="S336" s="132">
        <v>2087</v>
      </c>
      <c r="T336" s="1">
        <v>35181</v>
      </c>
      <c r="U336" s="1">
        <v>16841.072283389181</v>
      </c>
      <c r="X336" s="12"/>
      <c r="Y336" s="12"/>
    </row>
    <row r="337" spans="1:25">
      <c r="A337" s="125">
        <v>5418</v>
      </c>
      <c r="B337" s="125" t="s">
        <v>354</v>
      </c>
      <c r="C337" s="1">
        <v>136816</v>
      </c>
      <c r="D337" s="125">
        <f t="shared" si="87"/>
        <v>20732.838308834671</v>
      </c>
      <c r="E337" s="126">
        <f t="shared" si="82"/>
        <v>0.86922055250294794</v>
      </c>
      <c r="F337" s="127">
        <f t="shared" si="73"/>
        <v>1871.6279530672407</v>
      </c>
      <c r="G337" s="127">
        <f t="shared" si="74"/>
        <v>12350.872862290722</v>
      </c>
      <c r="H337" s="127">
        <f t="shared" si="75"/>
        <v>256.95533455108813</v>
      </c>
      <c r="I337" s="128">
        <f t="shared" si="76"/>
        <v>1695.6482527026305</v>
      </c>
      <c r="J337" s="127">
        <f t="shared" si="77"/>
        <v>-80.664409186760281</v>
      </c>
      <c r="K337" s="128">
        <f t="shared" si="78"/>
        <v>-532.30443622343114</v>
      </c>
      <c r="L337" s="129">
        <f t="shared" si="83"/>
        <v>11818.568426067292</v>
      </c>
      <c r="M337" s="129">
        <f t="shared" si="79"/>
        <v>148634.5684260673</v>
      </c>
      <c r="N337" s="129">
        <f t="shared" si="80"/>
        <v>22523.801852715151</v>
      </c>
      <c r="O337" s="130">
        <f t="shared" si="84"/>
        <v>0.9443063800165431</v>
      </c>
      <c r="P337" s="131">
        <v>2528.1484829157871</v>
      </c>
      <c r="Q337" s="130">
        <f t="shared" si="85"/>
        <v>7.5403032470543849E-2</v>
      </c>
      <c r="R337" s="130">
        <f t="shared" si="86"/>
        <v>7.7032677920567227E-2</v>
      </c>
      <c r="S337" s="132">
        <v>6599</v>
      </c>
      <c r="T337" s="1">
        <v>127223</v>
      </c>
      <c r="U337" s="1">
        <v>19249.962172794676</v>
      </c>
      <c r="X337" s="12"/>
      <c r="Y337" s="12"/>
    </row>
    <row r="338" spans="1:25">
      <c r="A338" s="125">
        <v>5419</v>
      </c>
      <c r="B338" s="125" t="s">
        <v>355</v>
      </c>
      <c r="C338" s="1">
        <v>66157</v>
      </c>
      <c r="D338" s="125">
        <f t="shared" si="87"/>
        <v>19378.148799062681</v>
      </c>
      <c r="E338" s="126">
        <f t="shared" si="82"/>
        <v>0.81242543614629403</v>
      </c>
      <c r="F338" s="127">
        <f t="shared" si="73"/>
        <v>2684.4416589304346</v>
      </c>
      <c r="G338" s="127">
        <f t="shared" si="74"/>
        <v>9164.6838235885043</v>
      </c>
      <c r="H338" s="127">
        <f t="shared" si="75"/>
        <v>731.09666297128456</v>
      </c>
      <c r="I338" s="128">
        <f t="shared" si="76"/>
        <v>2495.9640073839655</v>
      </c>
      <c r="J338" s="127">
        <f t="shared" si="77"/>
        <v>393.47691923343615</v>
      </c>
      <c r="K338" s="128">
        <f t="shared" si="78"/>
        <v>1343.3302022629512</v>
      </c>
      <c r="L338" s="129">
        <f t="shared" si="83"/>
        <v>10508.014025851455</v>
      </c>
      <c r="M338" s="129">
        <f t="shared" si="79"/>
        <v>76665.014025851458</v>
      </c>
      <c r="N338" s="129">
        <f t="shared" si="80"/>
        <v>22456.067377226558</v>
      </c>
      <c r="O338" s="130">
        <f t="shared" si="84"/>
        <v>0.94146662419871074</v>
      </c>
      <c r="P338" s="131">
        <v>1359.9199303946898</v>
      </c>
      <c r="Q338" s="130">
        <f t="shared" si="85"/>
        <v>9.933697801558683E-2</v>
      </c>
      <c r="R338" s="130">
        <f t="shared" si="86"/>
        <v>0.11575941090334159</v>
      </c>
      <c r="S338" s="132">
        <v>3414</v>
      </c>
      <c r="T338" s="1">
        <v>60179</v>
      </c>
      <c r="U338" s="1">
        <v>17367.676767676767</v>
      </c>
      <c r="X338" s="12"/>
      <c r="Y338" s="12"/>
    </row>
    <row r="339" spans="1:25">
      <c r="A339" s="125">
        <v>5420</v>
      </c>
      <c r="B339" s="125" t="s">
        <v>356</v>
      </c>
      <c r="C339" s="1">
        <v>17287</v>
      </c>
      <c r="D339" s="125">
        <f t="shared" si="87"/>
        <v>16186.329588014982</v>
      </c>
      <c r="E339" s="126">
        <f t="shared" si="82"/>
        <v>0.67860898435183903</v>
      </c>
      <c r="F339" s="127">
        <f t="shared" si="73"/>
        <v>4599.5331855590539</v>
      </c>
      <c r="G339" s="127">
        <f t="shared" si="74"/>
        <v>4912.3014421770695</v>
      </c>
      <c r="H339" s="127">
        <f t="shared" si="75"/>
        <v>1848.2333868379792</v>
      </c>
      <c r="I339" s="128">
        <f t="shared" si="76"/>
        <v>1973.9132571429618</v>
      </c>
      <c r="J339" s="127">
        <f t="shared" si="77"/>
        <v>1510.6136431001307</v>
      </c>
      <c r="K339" s="128">
        <f t="shared" si="78"/>
        <v>1613.3353708309396</v>
      </c>
      <c r="L339" s="129">
        <f t="shared" si="83"/>
        <v>6525.6368130080091</v>
      </c>
      <c r="M339" s="129">
        <f t="shared" si="79"/>
        <v>23812.636813008008</v>
      </c>
      <c r="N339" s="129">
        <f t="shared" si="80"/>
        <v>22296.476416674162</v>
      </c>
      <c r="O339" s="130">
        <f t="shared" si="84"/>
        <v>0.93477580160898754</v>
      </c>
      <c r="P339" s="131">
        <v>557.13751776845857</v>
      </c>
      <c r="Q339" s="130">
        <f t="shared" si="85"/>
        <v>5.0562139167426315E-2</v>
      </c>
      <c r="R339" s="130">
        <f t="shared" si="86"/>
        <v>4.5643777092672491E-2</v>
      </c>
      <c r="S339" s="132">
        <v>1068</v>
      </c>
      <c r="T339" s="1">
        <v>16455</v>
      </c>
      <c r="U339" s="1">
        <v>15479.774223894638</v>
      </c>
      <c r="X339" s="12"/>
      <c r="Y339" s="12"/>
    </row>
    <row r="340" spans="1:25">
      <c r="A340" s="125">
        <v>5421</v>
      </c>
      <c r="B340" s="125" t="s">
        <v>357</v>
      </c>
      <c r="C340" s="1">
        <v>297803</v>
      </c>
      <c r="D340" s="125">
        <f t="shared" si="87"/>
        <v>20206.473062830777</v>
      </c>
      <c r="E340" s="126">
        <f t="shared" si="82"/>
        <v>0.84715278333721367</v>
      </c>
      <c r="F340" s="127">
        <f t="shared" si="73"/>
        <v>2187.4471006695771</v>
      </c>
      <c r="G340" s="127">
        <f t="shared" si="74"/>
        <v>32238.595369668226</v>
      </c>
      <c r="H340" s="127">
        <f t="shared" si="75"/>
        <v>441.183170652451</v>
      </c>
      <c r="I340" s="128">
        <f t="shared" si="76"/>
        <v>6502.1575690758227</v>
      </c>
      <c r="J340" s="127">
        <f t="shared" si="77"/>
        <v>103.56342691460259</v>
      </c>
      <c r="K340" s="128">
        <f t="shared" si="78"/>
        <v>1526.317785867413</v>
      </c>
      <c r="L340" s="129">
        <f t="shared" si="83"/>
        <v>33764.913155535636</v>
      </c>
      <c r="M340" s="129">
        <f t="shared" si="79"/>
        <v>331567.91315553564</v>
      </c>
      <c r="N340" s="129">
        <f t="shared" si="80"/>
        <v>22497.483590414959</v>
      </c>
      <c r="O340" s="130">
        <f t="shared" si="84"/>
        <v>0.94320299155825649</v>
      </c>
      <c r="P340" s="131">
        <v>3446.8343978197772</v>
      </c>
      <c r="Q340" s="130">
        <f t="shared" si="85"/>
        <v>9.4497796693018138E-2</v>
      </c>
      <c r="R340" s="130">
        <f t="shared" si="86"/>
        <v>9.3532369134529073E-2</v>
      </c>
      <c r="S340" s="132">
        <v>14738</v>
      </c>
      <c r="T340" s="1">
        <v>272091</v>
      </c>
      <c r="U340" s="1">
        <v>18478.166383701191</v>
      </c>
      <c r="X340" s="12"/>
      <c r="Y340" s="12"/>
    </row>
    <row r="341" spans="1:25">
      <c r="A341" s="125">
        <v>5422</v>
      </c>
      <c r="B341" s="125" t="s">
        <v>358</v>
      </c>
      <c r="C341" s="1">
        <v>92486</v>
      </c>
      <c r="D341" s="125">
        <f t="shared" si="87"/>
        <v>16586.441893830703</v>
      </c>
      <c r="E341" s="126">
        <f t="shared" si="82"/>
        <v>0.69538362149238775</v>
      </c>
      <c r="F341" s="127">
        <f t="shared" si="73"/>
        <v>4359.4658020696215</v>
      </c>
      <c r="G341" s="127">
        <f t="shared" si="74"/>
        <v>24308.381312340211</v>
      </c>
      <c r="H341" s="127">
        <f t="shared" si="75"/>
        <v>1708.1940798024771</v>
      </c>
      <c r="I341" s="128">
        <f t="shared" si="76"/>
        <v>9524.8901889786121</v>
      </c>
      <c r="J341" s="127">
        <f t="shared" si="77"/>
        <v>1370.5743360646286</v>
      </c>
      <c r="K341" s="128">
        <f t="shared" si="78"/>
        <v>7642.322497896369</v>
      </c>
      <c r="L341" s="129">
        <f t="shared" si="83"/>
        <v>31950.70381023658</v>
      </c>
      <c r="M341" s="129">
        <f t="shared" si="79"/>
        <v>124436.70381023658</v>
      </c>
      <c r="N341" s="129">
        <f t="shared" si="80"/>
        <v>22316.482031964952</v>
      </c>
      <c r="O341" s="130">
        <f t="shared" si="84"/>
        <v>0.93561453346601509</v>
      </c>
      <c r="P341" s="131">
        <v>1866.2625459521914</v>
      </c>
      <c r="Q341" s="130">
        <f t="shared" si="85"/>
        <v>8.3989685888420068E-2</v>
      </c>
      <c r="R341" s="130">
        <f t="shared" si="86"/>
        <v>8.0684839285101756E-2</v>
      </c>
      <c r="S341" s="132">
        <v>5576</v>
      </c>
      <c r="T341" s="1">
        <v>85320</v>
      </c>
      <c r="U341" s="1">
        <v>15348.084187803561</v>
      </c>
      <c r="X341" s="12"/>
      <c r="Y341" s="12"/>
    </row>
    <row r="342" spans="1:25">
      <c r="A342" s="125">
        <v>5423</v>
      </c>
      <c r="B342" s="125" t="s">
        <v>359</v>
      </c>
      <c r="C342" s="1">
        <v>40002</v>
      </c>
      <c r="D342" s="125">
        <f t="shared" si="87"/>
        <v>18357.962368058743</v>
      </c>
      <c r="E342" s="126">
        <f t="shared" si="82"/>
        <v>0.76965430177462502</v>
      </c>
      <c r="F342" s="127">
        <f t="shared" si="73"/>
        <v>3296.5535175327973</v>
      </c>
      <c r="G342" s="127">
        <f t="shared" si="74"/>
        <v>7183.1901147039653</v>
      </c>
      <c r="H342" s="127">
        <f t="shared" si="75"/>
        <v>1088.1619138226629</v>
      </c>
      <c r="I342" s="128">
        <f t="shared" si="76"/>
        <v>2371.1048102195828</v>
      </c>
      <c r="J342" s="127">
        <f t="shared" si="77"/>
        <v>750.54217008481442</v>
      </c>
      <c r="K342" s="128">
        <f t="shared" si="78"/>
        <v>1635.4313886148104</v>
      </c>
      <c r="L342" s="129">
        <f t="shared" si="83"/>
        <v>8818.6215033187764</v>
      </c>
      <c r="M342" s="129">
        <f t="shared" si="79"/>
        <v>48820.621503318776</v>
      </c>
      <c r="N342" s="129">
        <f t="shared" si="80"/>
        <v>22405.058055676353</v>
      </c>
      <c r="O342" s="130">
        <f t="shared" si="84"/>
        <v>0.93932806748012687</v>
      </c>
      <c r="P342" s="131">
        <v>716.40987941710682</v>
      </c>
      <c r="Q342" s="130">
        <f t="shared" si="85"/>
        <v>6.0133040044523363E-2</v>
      </c>
      <c r="R342" s="130">
        <f t="shared" si="86"/>
        <v>5.6727380897983078E-2</v>
      </c>
      <c r="S342" s="132">
        <v>2179</v>
      </c>
      <c r="T342" s="1">
        <v>37733</v>
      </c>
      <c r="U342" s="1">
        <v>17372.46777163904</v>
      </c>
      <c r="X342" s="12"/>
      <c r="Y342" s="12"/>
    </row>
    <row r="343" spans="1:25">
      <c r="A343" s="125">
        <v>5424</v>
      </c>
      <c r="B343" s="125" t="s">
        <v>360</v>
      </c>
      <c r="C343" s="1">
        <v>45464</v>
      </c>
      <c r="D343" s="125">
        <f t="shared" si="87"/>
        <v>16659.582264565775</v>
      </c>
      <c r="E343" s="126">
        <f t="shared" si="82"/>
        <v>0.69845001850535826</v>
      </c>
      <c r="F343" s="127">
        <f t="shared" si="73"/>
        <v>4315.5815796285779</v>
      </c>
      <c r="G343" s="127">
        <f t="shared" si="74"/>
        <v>11777.222130806389</v>
      </c>
      <c r="H343" s="127">
        <f t="shared" si="75"/>
        <v>1682.5949500452016</v>
      </c>
      <c r="I343" s="128">
        <f t="shared" si="76"/>
        <v>4591.8016186733557</v>
      </c>
      <c r="J343" s="127">
        <f t="shared" si="77"/>
        <v>1344.9752063073531</v>
      </c>
      <c r="K343" s="128">
        <f t="shared" si="78"/>
        <v>3670.4373380127668</v>
      </c>
      <c r="L343" s="129">
        <f t="shared" si="83"/>
        <v>15447.659468819156</v>
      </c>
      <c r="M343" s="129">
        <f t="shared" si="79"/>
        <v>60911.659468819154</v>
      </c>
      <c r="N343" s="129">
        <f t="shared" si="80"/>
        <v>22320.139050501704</v>
      </c>
      <c r="O343" s="130">
        <f t="shared" si="84"/>
        <v>0.93576785331666357</v>
      </c>
      <c r="P343" s="131">
        <v>1167.2625336986202</v>
      </c>
      <c r="Q343" s="130">
        <f t="shared" si="85"/>
        <v>5.942116791722981E-2</v>
      </c>
      <c r="R343" s="130">
        <f t="shared" si="86"/>
        <v>7.6502344681010706E-2</v>
      </c>
      <c r="S343" s="132">
        <v>2729</v>
      </c>
      <c r="T343" s="1">
        <v>42914</v>
      </c>
      <c r="U343" s="1">
        <v>15475.658131987018</v>
      </c>
      <c r="X343" s="12"/>
      <c r="Y343" s="12"/>
    </row>
    <row r="344" spans="1:25">
      <c r="A344" s="125">
        <v>5425</v>
      </c>
      <c r="B344" s="125" t="s">
        <v>361</v>
      </c>
      <c r="C344" s="1">
        <v>34329</v>
      </c>
      <c r="D344" s="125">
        <f t="shared" si="87"/>
        <v>18697.712418300653</v>
      </c>
      <c r="E344" s="126">
        <f t="shared" si="82"/>
        <v>0.78389826210389346</v>
      </c>
      <c r="F344" s="127">
        <f t="shared" si="73"/>
        <v>3092.7034873876514</v>
      </c>
      <c r="G344" s="127">
        <f t="shared" si="74"/>
        <v>5678.2036028437278</v>
      </c>
      <c r="H344" s="127">
        <f t="shared" si="75"/>
        <v>969.24939623799446</v>
      </c>
      <c r="I344" s="128">
        <f t="shared" si="76"/>
        <v>1779.5418914929578</v>
      </c>
      <c r="J344" s="127">
        <f t="shared" si="77"/>
        <v>631.62965250014599</v>
      </c>
      <c r="K344" s="128">
        <f t="shared" si="78"/>
        <v>1159.6720419902681</v>
      </c>
      <c r="L344" s="129">
        <f t="shared" si="83"/>
        <v>6837.8756448339955</v>
      </c>
      <c r="M344" s="129">
        <f t="shared" si="79"/>
        <v>41166.875644833999</v>
      </c>
      <c r="N344" s="129">
        <f t="shared" si="80"/>
        <v>22422.045558188453</v>
      </c>
      <c r="O344" s="130">
        <f t="shared" si="84"/>
        <v>0.94004026549659048</v>
      </c>
      <c r="P344" s="131">
        <v>943.6644968379087</v>
      </c>
      <c r="Q344" s="130">
        <f t="shared" si="85"/>
        <v>-1.0463507436873054E-2</v>
      </c>
      <c r="R344" s="130">
        <f t="shared" si="86"/>
        <v>-1.3158323593090628E-2</v>
      </c>
      <c r="S344" s="132">
        <v>1836</v>
      </c>
      <c r="T344" s="1">
        <v>34692</v>
      </c>
      <c r="U344" s="1">
        <v>18947.023484434732</v>
      </c>
      <c r="X344" s="12"/>
      <c r="Y344" s="12"/>
    </row>
    <row r="345" spans="1:25">
      <c r="A345" s="125">
        <v>5426</v>
      </c>
      <c r="B345" s="125" t="s">
        <v>362</v>
      </c>
      <c r="C345" s="1">
        <v>33908</v>
      </c>
      <c r="D345" s="125">
        <f t="shared" si="87"/>
        <v>16852.882703777337</v>
      </c>
      <c r="E345" s="126">
        <f t="shared" si="82"/>
        <v>0.70655410498245863</v>
      </c>
      <c r="F345" s="127">
        <f t="shared" si="73"/>
        <v>4199.6013161016408</v>
      </c>
      <c r="G345" s="127">
        <f t="shared" si="74"/>
        <v>8449.5978479965015</v>
      </c>
      <c r="H345" s="127">
        <f t="shared" si="75"/>
        <v>1614.939796321155</v>
      </c>
      <c r="I345" s="128">
        <f t="shared" si="76"/>
        <v>3249.2588701981635</v>
      </c>
      <c r="J345" s="127">
        <f t="shared" si="77"/>
        <v>1277.3200525833065</v>
      </c>
      <c r="K345" s="128">
        <f t="shared" si="78"/>
        <v>2569.9679457976131</v>
      </c>
      <c r="L345" s="129">
        <f t="shared" si="83"/>
        <v>11019.565793794114</v>
      </c>
      <c r="M345" s="129">
        <f t="shared" si="79"/>
        <v>44927.565793794114</v>
      </c>
      <c r="N345" s="129">
        <f t="shared" si="80"/>
        <v>22329.804072462284</v>
      </c>
      <c r="O345" s="130">
        <f t="shared" si="84"/>
        <v>0.93617305764051872</v>
      </c>
      <c r="P345" s="131">
        <v>1034.7373462079977</v>
      </c>
      <c r="Q345" s="130">
        <f t="shared" si="85"/>
        <v>6.54851684263449E-2</v>
      </c>
      <c r="R345" s="130">
        <f t="shared" si="86"/>
        <v>9.7259080009635526E-2</v>
      </c>
      <c r="S345" s="132">
        <v>2012</v>
      </c>
      <c r="T345" s="1">
        <v>31824</v>
      </c>
      <c r="U345" s="1">
        <v>15359.07335907336</v>
      </c>
      <c r="X345" s="12"/>
      <c r="Y345" s="12"/>
    </row>
    <row r="346" spans="1:25">
      <c r="A346" s="125">
        <v>5427</v>
      </c>
      <c r="B346" s="125" t="s">
        <v>363</v>
      </c>
      <c r="C346" s="1">
        <v>49310</v>
      </c>
      <c r="D346" s="125">
        <f t="shared" si="87"/>
        <v>17585.592011412267</v>
      </c>
      <c r="E346" s="126">
        <f t="shared" si="82"/>
        <v>0.73727281217148333</v>
      </c>
      <c r="F346" s="127">
        <f t="shared" si="73"/>
        <v>3759.9757315206825</v>
      </c>
      <c r="G346" s="127">
        <f t="shared" si="74"/>
        <v>10542.971951183994</v>
      </c>
      <c r="H346" s="127">
        <f t="shared" si="75"/>
        <v>1358.4915386489292</v>
      </c>
      <c r="I346" s="128">
        <f t="shared" si="76"/>
        <v>3809.2102743715973</v>
      </c>
      <c r="J346" s="127">
        <f t="shared" si="77"/>
        <v>1020.8717949110808</v>
      </c>
      <c r="K346" s="128">
        <f t="shared" si="78"/>
        <v>2862.5245129306704</v>
      </c>
      <c r="L346" s="129">
        <f t="shared" si="83"/>
        <v>13405.496464114665</v>
      </c>
      <c r="M346" s="129">
        <f t="shared" si="79"/>
        <v>62715.496464114665</v>
      </c>
      <c r="N346" s="129">
        <f t="shared" si="80"/>
        <v>22366.439537844031</v>
      </c>
      <c r="O346" s="130">
        <f t="shared" si="84"/>
        <v>0.9377089929999699</v>
      </c>
      <c r="P346" s="131">
        <v>1175.7151683733791</v>
      </c>
      <c r="Q346" s="130">
        <f t="shared" si="85"/>
        <v>1.2962468415538528E-2</v>
      </c>
      <c r="R346" s="130">
        <f t="shared" si="86"/>
        <v>4.5114272869526524E-2</v>
      </c>
      <c r="S346" s="132">
        <v>2804</v>
      </c>
      <c r="T346" s="1">
        <v>48679</v>
      </c>
      <c r="U346" s="1">
        <v>16826.477704804704</v>
      </c>
      <c r="X346" s="12"/>
      <c r="Y346" s="12"/>
    </row>
    <row r="347" spans="1:25">
      <c r="A347" s="125">
        <v>5428</v>
      </c>
      <c r="B347" s="125" t="s">
        <v>364</v>
      </c>
      <c r="C347" s="1">
        <v>83253</v>
      </c>
      <c r="D347" s="125">
        <f t="shared" si="87"/>
        <v>17541.719342604298</v>
      </c>
      <c r="E347" s="126">
        <f t="shared" si="82"/>
        <v>0.73543345834770935</v>
      </c>
      <c r="F347" s="127">
        <f t="shared" si="73"/>
        <v>3786.2993328054645</v>
      </c>
      <c r="G347" s="127">
        <f t="shared" si="74"/>
        <v>17969.776633494734</v>
      </c>
      <c r="H347" s="127">
        <f t="shared" si="75"/>
        <v>1373.8469727317188</v>
      </c>
      <c r="I347" s="128">
        <f t="shared" si="76"/>
        <v>6520.2777325847374</v>
      </c>
      <c r="J347" s="127">
        <f t="shared" si="77"/>
        <v>1036.2272289938703</v>
      </c>
      <c r="K347" s="128">
        <f t="shared" si="78"/>
        <v>4917.9344288049087</v>
      </c>
      <c r="L347" s="129">
        <f t="shared" si="83"/>
        <v>22887.711062299641</v>
      </c>
      <c r="M347" s="129">
        <f t="shared" si="79"/>
        <v>106140.71106229964</v>
      </c>
      <c r="N347" s="129">
        <f t="shared" si="80"/>
        <v>22364.245904403633</v>
      </c>
      <c r="O347" s="130">
        <f t="shared" si="84"/>
        <v>0.93761702530878122</v>
      </c>
      <c r="P347" s="131">
        <v>1714.5167222182645</v>
      </c>
      <c r="Q347" s="130">
        <f t="shared" si="85"/>
        <v>3.9856611126377055E-2</v>
      </c>
      <c r="R347" s="130">
        <f t="shared" si="86"/>
        <v>5.4317322532685619E-2</v>
      </c>
      <c r="S347" s="132">
        <v>4746</v>
      </c>
      <c r="T347" s="1">
        <v>80062</v>
      </c>
      <c r="U347" s="1">
        <v>16637.988362427266</v>
      </c>
      <c r="X347" s="12"/>
      <c r="Y347" s="12"/>
    </row>
    <row r="348" spans="1:25">
      <c r="A348" s="125">
        <v>5429</v>
      </c>
      <c r="B348" s="125" t="s">
        <v>365</v>
      </c>
      <c r="C348" s="1">
        <v>20889</v>
      </c>
      <c r="D348" s="125">
        <f t="shared" si="87"/>
        <v>18023.29594477998</v>
      </c>
      <c r="E348" s="126">
        <f t="shared" si="82"/>
        <v>0.75562347160012866</v>
      </c>
      <c r="F348" s="127">
        <f t="shared" si="73"/>
        <v>3497.3533715000549</v>
      </c>
      <c r="G348" s="127">
        <f t="shared" si="74"/>
        <v>4053.4325575685634</v>
      </c>
      <c r="H348" s="127">
        <f t="shared" si="75"/>
        <v>1205.2951619702299</v>
      </c>
      <c r="I348" s="128">
        <f t="shared" si="76"/>
        <v>1396.9370927234966</v>
      </c>
      <c r="J348" s="127">
        <f t="shared" si="77"/>
        <v>867.67541823238139</v>
      </c>
      <c r="K348" s="128">
        <f t="shared" si="78"/>
        <v>1005.63580973133</v>
      </c>
      <c r="L348" s="129">
        <f t="shared" si="83"/>
        <v>5059.068367299893</v>
      </c>
      <c r="M348" s="129">
        <f t="shared" si="79"/>
        <v>25948.068367299893</v>
      </c>
      <c r="N348" s="129">
        <f t="shared" si="80"/>
        <v>22388.324734512418</v>
      </c>
      <c r="O348" s="130">
        <f t="shared" si="84"/>
        <v>0.93862652597140228</v>
      </c>
      <c r="P348" s="131">
        <v>628.62404784049522</v>
      </c>
      <c r="Q348" s="130">
        <f t="shared" si="85"/>
        <v>-1.9801980198019802E-2</v>
      </c>
      <c r="R348" s="130">
        <f t="shared" si="86"/>
        <v>-1.3881888620268464E-2</v>
      </c>
      <c r="S348" s="132">
        <v>1159</v>
      </c>
      <c r="T348" s="1">
        <v>21311</v>
      </c>
      <c r="U348" s="1">
        <v>18277.015437392794</v>
      </c>
      <c r="X348" s="12"/>
      <c r="Y348" s="12"/>
    </row>
    <row r="349" spans="1:25">
      <c r="A349" s="125">
        <v>5430</v>
      </c>
      <c r="B349" s="125" t="s">
        <v>366</v>
      </c>
      <c r="C349" s="1">
        <v>40288</v>
      </c>
      <c r="D349" s="125">
        <f t="shared" si="87"/>
        <v>14003.475842891901</v>
      </c>
      <c r="E349" s="126">
        <f t="shared" si="82"/>
        <v>0.58709322996713897</v>
      </c>
      <c r="F349" s="127">
        <f t="shared" si="73"/>
        <v>5909.2454326329025</v>
      </c>
      <c r="G349" s="127">
        <f t="shared" si="74"/>
        <v>17000.899109684862</v>
      </c>
      <c r="H349" s="127">
        <f t="shared" si="75"/>
        <v>2612.2321976310573</v>
      </c>
      <c r="I349" s="128">
        <f t="shared" si="76"/>
        <v>7515.392032584552</v>
      </c>
      <c r="J349" s="127">
        <f t="shared" si="77"/>
        <v>2274.612453893209</v>
      </c>
      <c r="K349" s="128">
        <f t="shared" si="78"/>
        <v>6544.0600298507625</v>
      </c>
      <c r="L349" s="129">
        <f t="shared" si="83"/>
        <v>23544.959139535626</v>
      </c>
      <c r="M349" s="129">
        <f t="shared" si="79"/>
        <v>63832.959139535626</v>
      </c>
      <c r="N349" s="129">
        <f t="shared" si="80"/>
        <v>22187.333729418016</v>
      </c>
      <c r="O349" s="130">
        <f t="shared" si="84"/>
        <v>0.93020001388975282</v>
      </c>
      <c r="P349" s="131">
        <v>1373.6510661234679</v>
      </c>
      <c r="Q349" s="130">
        <f t="shared" si="85"/>
        <v>8.1063675637963878E-2</v>
      </c>
      <c r="R349" s="130">
        <f t="shared" si="86"/>
        <v>9.7221387856397029E-2</v>
      </c>
      <c r="S349" s="132">
        <v>2877</v>
      </c>
      <c r="T349" s="1">
        <v>37267</v>
      </c>
      <c r="U349" s="1">
        <v>12762.671232876713</v>
      </c>
      <c r="X349" s="12"/>
      <c r="Y349" s="12"/>
    </row>
    <row r="350" spans="1:25">
      <c r="A350" s="125">
        <v>5432</v>
      </c>
      <c r="B350" s="125" t="s">
        <v>367</v>
      </c>
      <c r="C350" s="1">
        <v>14404</v>
      </c>
      <c r="D350" s="125">
        <f t="shared" si="87"/>
        <v>16768.335273573924</v>
      </c>
      <c r="E350" s="126">
        <f t="shared" si="82"/>
        <v>0.7030094690334675</v>
      </c>
      <c r="F350" s="127">
        <f t="shared" si="73"/>
        <v>4250.3297742236882</v>
      </c>
      <c r="G350" s="127">
        <f t="shared" si="74"/>
        <v>3651.0332760581482</v>
      </c>
      <c r="H350" s="127">
        <f t="shared" si="75"/>
        <v>1644.5313968923492</v>
      </c>
      <c r="I350" s="128">
        <f t="shared" si="76"/>
        <v>1412.652469930528</v>
      </c>
      <c r="J350" s="127">
        <f t="shared" si="77"/>
        <v>1306.9116531545008</v>
      </c>
      <c r="K350" s="128">
        <f t="shared" si="78"/>
        <v>1122.637110059716</v>
      </c>
      <c r="L350" s="129">
        <f t="shared" si="83"/>
        <v>4773.6703861178639</v>
      </c>
      <c r="M350" s="129">
        <f t="shared" si="79"/>
        <v>19177.670386117865</v>
      </c>
      <c r="N350" s="129">
        <f t="shared" si="80"/>
        <v>22325.576700952111</v>
      </c>
      <c r="O350" s="130">
        <f t="shared" si="84"/>
        <v>0.93599582584306906</v>
      </c>
      <c r="P350" s="131">
        <v>429.51350914148315</v>
      </c>
      <c r="Q350" s="130">
        <f t="shared" si="85"/>
        <v>5.5934315666006894E-2</v>
      </c>
      <c r="R350" s="130">
        <f t="shared" si="86"/>
        <v>5.7163575637678689E-2</v>
      </c>
      <c r="S350" s="132">
        <v>859</v>
      </c>
      <c r="T350" s="1">
        <v>13641</v>
      </c>
      <c r="U350" s="1">
        <v>15861.627906976744</v>
      </c>
      <c r="X350" s="12"/>
      <c r="Y350" s="12"/>
    </row>
    <row r="351" spans="1:25">
      <c r="A351" s="125">
        <v>5433</v>
      </c>
      <c r="B351" s="125" t="s">
        <v>368</v>
      </c>
      <c r="C351" s="1">
        <v>17208</v>
      </c>
      <c r="D351" s="125">
        <f t="shared" si="87"/>
        <v>17850.622406639006</v>
      </c>
      <c r="E351" s="126">
        <f t="shared" si="82"/>
        <v>0.74838416427569066</v>
      </c>
      <c r="F351" s="127">
        <f t="shared" ref="F351:F364" si="88">($D$364-D351)*0.6</f>
        <v>3600.9574943846396</v>
      </c>
      <c r="G351" s="127">
        <f t="shared" ref="G351:G362" si="89">F351*S351/1000</f>
        <v>3471.3230245867926</v>
      </c>
      <c r="H351" s="127">
        <f t="shared" ref="H351:H364" si="90">IF(D351&lt;D$364*0.9,(D$364*0.9-D351)*0.35,0)</f>
        <v>1265.7309003195708</v>
      </c>
      <c r="I351" s="128">
        <f t="shared" ref="I351:I362" si="91">H351*S351/1000</f>
        <v>1220.1645879080661</v>
      </c>
      <c r="J351" s="127">
        <f t="shared" ref="J351:J362" si="92">H351+I$366</f>
        <v>928.1111565817223</v>
      </c>
      <c r="K351" s="128">
        <f t="shared" ref="K351:K362" si="93">J351*S351/1000</f>
        <v>894.69915494478028</v>
      </c>
      <c r="L351" s="129">
        <f t="shared" si="83"/>
        <v>4366.0221795315729</v>
      </c>
      <c r="M351" s="129">
        <f t="shared" ref="M351:M362" si="94">C351+L351</f>
        <v>21574.022179531574</v>
      </c>
      <c r="N351" s="129">
        <f t="shared" ref="N351:N364" si="95">M351/S351*1000</f>
        <v>22379.691057605367</v>
      </c>
      <c r="O351" s="130">
        <f t="shared" si="84"/>
        <v>0.93826456060518026</v>
      </c>
      <c r="P351" s="131">
        <v>379.21719768613502</v>
      </c>
      <c r="Q351" s="130">
        <f t="shared" si="85"/>
        <v>0.10124152054268527</v>
      </c>
      <c r="R351" s="130">
        <f t="shared" si="86"/>
        <v>0.12294648827122379</v>
      </c>
      <c r="S351" s="132">
        <v>964</v>
      </c>
      <c r="T351" s="1">
        <v>15626</v>
      </c>
      <c r="U351" s="1">
        <v>15896.236012207528</v>
      </c>
      <c r="X351" s="12"/>
      <c r="Y351" s="12"/>
    </row>
    <row r="352" spans="1:25">
      <c r="A352" s="125">
        <v>5434</v>
      </c>
      <c r="B352" s="125" t="s">
        <v>369</v>
      </c>
      <c r="C352" s="1">
        <v>23741</v>
      </c>
      <c r="D352" s="125">
        <f t="shared" si="87"/>
        <v>20431.153184165232</v>
      </c>
      <c r="E352" s="126">
        <f t="shared" si="82"/>
        <v>0.85657245739696575</v>
      </c>
      <c r="F352" s="127">
        <f t="shared" si="88"/>
        <v>2052.6390278689037</v>
      </c>
      <c r="G352" s="127">
        <f t="shared" si="89"/>
        <v>2385.1665503836662</v>
      </c>
      <c r="H352" s="127">
        <f t="shared" si="90"/>
        <v>362.54512818539166</v>
      </c>
      <c r="I352" s="128">
        <f t="shared" si="91"/>
        <v>421.27743895142515</v>
      </c>
      <c r="J352" s="127">
        <f t="shared" si="92"/>
        <v>24.925384447543252</v>
      </c>
      <c r="K352" s="128">
        <f t="shared" si="93"/>
        <v>28.963296728045258</v>
      </c>
      <c r="L352" s="129">
        <f t="shared" si="83"/>
        <v>2414.1298471117116</v>
      </c>
      <c r="M352" s="129">
        <f t="shared" si="94"/>
        <v>26155.129847111712</v>
      </c>
      <c r="N352" s="129">
        <f t="shared" si="95"/>
        <v>22508.717596481682</v>
      </c>
      <c r="O352" s="130">
        <f t="shared" si="84"/>
        <v>0.94367397526124419</v>
      </c>
      <c r="P352" s="131">
        <v>331.57415322748375</v>
      </c>
      <c r="Q352" s="130">
        <f t="shared" si="85"/>
        <v>5.6517288950202485E-2</v>
      </c>
      <c r="R352" s="130">
        <f t="shared" si="86"/>
        <v>8.8340098858341112E-2</v>
      </c>
      <c r="S352" s="132">
        <v>1162</v>
      </c>
      <c r="T352" s="1">
        <v>22471</v>
      </c>
      <c r="U352" s="1">
        <v>18772.765246449457</v>
      </c>
      <c r="X352" s="12"/>
      <c r="Y352" s="12"/>
    </row>
    <row r="353" spans="1:27">
      <c r="A353" s="125">
        <v>5435</v>
      </c>
      <c r="B353" s="125" t="s">
        <v>370</v>
      </c>
      <c r="C353" s="1">
        <v>59177</v>
      </c>
      <c r="D353" s="125">
        <f t="shared" si="87"/>
        <v>20080.420766881572</v>
      </c>
      <c r="E353" s="126">
        <f t="shared" si="82"/>
        <v>0.84186806328600183</v>
      </c>
      <c r="F353" s="127">
        <f t="shared" si="88"/>
        <v>2263.0784782390997</v>
      </c>
      <c r="G353" s="127">
        <f t="shared" si="89"/>
        <v>6669.2922753706271</v>
      </c>
      <c r="H353" s="127">
        <f t="shared" si="90"/>
        <v>485.30147423467258</v>
      </c>
      <c r="I353" s="128">
        <f t="shared" si="91"/>
        <v>1430.1834445695799</v>
      </c>
      <c r="J353" s="127">
        <f t="shared" si="92"/>
        <v>147.68173049682417</v>
      </c>
      <c r="K353" s="128">
        <f t="shared" si="93"/>
        <v>435.21805977414084</v>
      </c>
      <c r="L353" s="129">
        <f t="shared" si="83"/>
        <v>7104.5103351447679</v>
      </c>
      <c r="M353" s="129">
        <f t="shared" si="94"/>
        <v>66281.510335144761</v>
      </c>
      <c r="N353" s="129">
        <f t="shared" si="95"/>
        <v>22491.180975617495</v>
      </c>
      <c r="O353" s="130">
        <f t="shared" si="84"/>
        <v>0.94293875555569584</v>
      </c>
      <c r="P353" s="131">
        <v>-105.46314151343086</v>
      </c>
      <c r="Q353" s="130">
        <f t="shared" si="85"/>
        <v>5.9285778215340555E-2</v>
      </c>
      <c r="R353" s="130">
        <f t="shared" si="86"/>
        <v>0.10529479742523644</v>
      </c>
      <c r="S353" s="132">
        <v>2947</v>
      </c>
      <c r="T353" s="1">
        <v>55865</v>
      </c>
      <c r="U353" s="1">
        <v>18167.479674796748</v>
      </c>
      <c r="X353" s="12"/>
      <c r="Y353" s="12"/>
    </row>
    <row r="354" spans="1:27">
      <c r="A354" s="125">
        <v>5436</v>
      </c>
      <c r="B354" s="125" t="s">
        <v>371</v>
      </c>
      <c r="C354" s="1">
        <v>69417</v>
      </c>
      <c r="D354" s="125">
        <f t="shared" si="87"/>
        <v>17780.993852459014</v>
      </c>
      <c r="E354" s="126">
        <f t="shared" si="82"/>
        <v>0.74546499954615508</v>
      </c>
      <c r="F354" s="127">
        <f t="shared" si="88"/>
        <v>3642.7346268926344</v>
      </c>
      <c r="G354" s="127">
        <f t="shared" si="89"/>
        <v>14221.235983388844</v>
      </c>
      <c r="H354" s="127">
        <f t="shared" si="90"/>
        <v>1290.1008942825679</v>
      </c>
      <c r="I354" s="128">
        <f t="shared" si="91"/>
        <v>5036.5538912791453</v>
      </c>
      <c r="J354" s="127">
        <f t="shared" si="92"/>
        <v>952.48115054471941</v>
      </c>
      <c r="K354" s="128">
        <f t="shared" si="93"/>
        <v>3718.4864117265847</v>
      </c>
      <c r="L354" s="129">
        <f t="shared" si="83"/>
        <v>17939.72239511543</v>
      </c>
      <c r="M354" s="129">
        <f t="shared" si="94"/>
        <v>87356.72239511543</v>
      </c>
      <c r="N354" s="129">
        <f t="shared" si="95"/>
        <v>22376.20962989637</v>
      </c>
      <c r="O354" s="130">
        <f t="shared" si="84"/>
        <v>0.93811860236870359</v>
      </c>
      <c r="P354" s="131">
        <v>1715.4704769363871</v>
      </c>
      <c r="Q354" s="130">
        <f t="shared" si="85"/>
        <v>2.3095062638172438E-2</v>
      </c>
      <c r="R354" s="130">
        <f t="shared" si="86"/>
        <v>2.7550138474455334E-2</v>
      </c>
      <c r="S354" s="132">
        <v>3904</v>
      </c>
      <c r="T354" s="1">
        <v>67850</v>
      </c>
      <c r="U354" s="1">
        <v>17304.259117572048</v>
      </c>
      <c r="X354" s="12"/>
      <c r="Y354" s="12"/>
    </row>
    <row r="355" spans="1:27">
      <c r="A355" s="125">
        <v>5437</v>
      </c>
      <c r="B355" s="125" t="s">
        <v>372</v>
      </c>
      <c r="C355" s="1">
        <v>43007</v>
      </c>
      <c r="D355" s="125">
        <f t="shared" ref="D355:D364" si="96">C355/S355*1000</f>
        <v>16643.575851393187</v>
      </c>
      <c r="E355" s="126">
        <f t="shared" si="82"/>
        <v>0.6977789524846707</v>
      </c>
      <c r="F355" s="127">
        <f t="shared" si="88"/>
        <v>4325.1854275321311</v>
      </c>
      <c r="G355" s="127">
        <f t="shared" si="89"/>
        <v>11176.279144743026</v>
      </c>
      <c r="H355" s="127">
        <f t="shared" si="90"/>
        <v>1688.1971946556075</v>
      </c>
      <c r="I355" s="128">
        <f t="shared" si="91"/>
        <v>4362.3015509900897</v>
      </c>
      <c r="J355" s="127">
        <f t="shared" si="92"/>
        <v>1350.5774509177591</v>
      </c>
      <c r="K355" s="128">
        <f t="shared" si="93"/>
        <v>3489.8921331714896</v>
      </c>
      <c r="L355" s="129">
        <f t="shared" si="83"/>
        <v>14666.171277914516</v>
      </c>
      <c r="M355" s="129">
        <f t="shared" si="94"/>
        <v>57673.171277914516</v>
      </c>
      <c r="N355" s="129">
        <f t="shared" si="95"/>
        <v>22319.338729843079</v>
      </c>
      <c r="O355" s="130">
        <f t="shared" si="84"/>
        <v>0.93573430001562941</v>
      </c>
      <c r="P355" s="131">
        <v>810.12410666077631</v>
      </c>
      <c r="Q355" s="130">
        <f t="shared" si="85"/>
        <v>5.6501338836072418E-2</v>
      </c>
      <c r="R355" s="130">
        <f t="shared" si="86"/>
        <v>7.9806515428044414E-2</v>
      </c>
      <c r="S355" s="132">
        <v>2584</v>
      </c>
      <c r="T355" s="1">
        <v>40707</v>
      </c>
      <c r="U355" s="1">
        <v>15413.479742521773</v>
      </c>
      <c r="X355" s="12"/>
      <c r="Y355" s="12"/>
    </row>
    <row r="356" spans="1:27">
      <c r="A356" s="125">
        <v>5438</v>
      </c>
      <c r="B356" s="125" t="s">
        <v>373</v>
      </c>
      <c r="C356" s="1">
        <v>26089</v>
      </c>
      <c r="D356" s="125">
        <f t="shared" si="96"/>
        <v>21366.912366912366</v>
      </c>
      <c r="E356" s="126">
        <f t="shared" si="82"/>
        <v>0.89580399442634462</v>
      </c>
      <c r="F356" s="127">
        <f t="shared" si="88"/>
        <v>1491.1835182206239</v>
      </c>
      <c r="G356" s="127">
        <f t="shared" si="89"/>
        <v>1820.7350757473819</v>
      </c>
      <c r="H356" s="127">
        <f t="shared" si="90"/>
        <v>35.029414223895031</v>
      </c>
      <c r="I356" s="128">
        <f t="shared" si="91"/>
        <v>42.770914767375835</v>
      </c>
      <c r="J356" s="127">
        <f t="shared" si="92"/>
        <v>-302.59032951395341</v>
      </c>
      <c r="K356" s="128">
        <f t="shared" si="93"/>
        <v>-369.46279233653712</v>
      </c>
      <c r="L356" s="129">
        <f t="shared" si="83"/>
        <v>1451.2722834108447</v>
      </c>
      <c r="M356" s="129">
        <f t="shared" si="94"/>
        <v>27540.272283410846</v>
      </c>
      <c r="N356" s="129">
        <f t="shared" si="95"/>
        <v>22555.505555619038</v>
      </c>
      <c r="O356" s="130">
        <f t="shared" si="84"/>
        <v>0.94563555211271311</v>
      </c>
      <c r="P356" s="131">
        <v>-15.607107495048922</v>
      </c>
      <c r="Q356" s="130">
        <f t="shared" si="85"/>
        <v>4.0604682701128797E-2</v>
      </c>
      <c r="R356" s="130">
        <f t="shared" si="86"/>
        <v>8.3217487070544188E-2</v>
      </c>
      <c r="S356" s="132">
        <v>1221</v>
      </c>
      <c r="T356" s="1">
        <v>25071</v>
      </c>
      <c r="U356" s="1">
        <v>19725.413060582221</v>
      </c>
      <c r="X356" s="12"/>
      <c r="Y356" s="12"/>
    </row>
    <row r="357" spans="1:27">
      <c r="A357" s="125">
        <v>5439</v>
      </c>
      <c r="B357" s="125" t="s">
        <v>374</v>
      </c>
      <c r="C357" s="1">
        <v>18222</v>
      </c>
      <c r="D357" s="125">
        <f t="shared" si="96"/>
        <v>17239.356669820245</v>
      </c>
      <c r="E357" s="126">
        <f t="shared" si="82"/>
        <v>0.72275695715772859</v>
      </c>
      <c r="F357" s="127">
        <f t="shared" si="88"/>
        <v>3967.7169364758961</v>
      </c>
      <c r="G357" s="127">
        <f t="shared" si="89"/>
        <v>4193.8768018550218</v>
      </c>
      <c r="H357" s="127">
        <f t="shared" si="90"/>
        <v>1479.6739082061372</v>
      </c>
      <c r="I357" s="128">
        <f t="shared" si="91"/>
        <v>1564.0153209738871</v>
      </c>
      <c r="J357" s="127">
        <f t="shared" si="92"/>
        <v>1142.0541644682887</v>
      </c>
      <c r="K357" s="128">
        <f t="shared" si="93"/>
        <v>1207.1512518429813</v>
      </c>
      <c r="L357" s="129">
        <f t="shared" si="83"/>
        <v>5401.0280536980026</v>
      </c>
      <c r="M357" s="129">
        <f t="shared" si="94"/>
        <v>23623.028053698003</v>
      </c>
      <c r="N357" s="129">
        <f t="shared" si="95"/>
        <v>22349.127770764429</v>
      </c>
      <c r="O357" s="130">
        <f t="shared" si="84"/>
        <v>0.93698320024928217</v>
      </c>
      <c r="P357" s="131">
        <v>124.42046468282933</v>
      </c>
      <c r="Q357" s="130">
        <f t="shared" si="85"/>
        <v>-2.5300882588927522E-2</v>
      </c>
      <c r="R357" s="130">
        <f t="shared" si="86"/>
        <v>1.1584609082257877E-2</v>
      </c>
      <c r="S357" s="132">
        <v>1057</v>
      </c>
      <c r="T357" s="1">
        <v>18695</v>
      </c>
      <c r="U357" s="1">
        <v>17041.932543299907</v>
      </c>
      <c r="X357" s="12"/>
      <c r="Y357" s="12"/>
    </row>
    <row r="358" spans="1:27">
      <c r="A358" s="125">
        <v>5440</v>
      </c>
      <c r="B358" s="125" t="s">
        <v>375</v>
      </c>
      <c r="C358" s="1">
        <v>19164</v>
      </c>
      <c r="D358" s="125">
        <f t="shared" si="96"/>
        <v>21152.317880794701</v>
      </c>
      <c r="E358" s="126">
        <f t="shared" si="82"/>
        <v>0.88680715882628114</v>
      </c>
      <c r="F358" s="127">
        <f t="shared" si="88"/>
        <v>1619.9402098912228</v>
      </c>
      <c r="G358" s="127">
        <f t="shared" si="89"/>
        <v>1467.665830161448</v>
      </c>
      <c r="H358" s="127">
        <f t="shared" si="90"/>
        <v>110.13748436507775</v>
      </c>
      <c r="I358" s="128">
        <f t="shared" si="91"/>
        <v>99.784560834760441</v>
      </c>
      <c r="J358" s="127">
        <f t="shared" si="92"/>
        <v>-227.48225937277067</v>
      </c>
      <c r="K358" s="128">
        <f t="shared" si="93"/>
        <v>-206.09892699173022</v>
      </c>
      <c r="L358" s="129">
        <f t="shared" si="83"/>
        <v>1261.5669031697178</v>
      </c>
      <c r="M358" s="129">
        <f t="shared" si="94"/>
        <v>20425.566903169718</v>
      </c>
      <c r="N358" s="129">
        <f t="shared" si="95"/>
        <v>22544.775831313153</v>
      </c>
      <c r="O358" s="130">
        <f t="shared" si="84"/>
        <v>0.94518571033270982</v>
      </c>
      <c r="P358" s="131">
        <v>182.78182687099684</v>
      </c>
      <c r="Q358" s="130">
        <f t="shared" si="85"/>
        <v>0.11939252336448598</v>
      </c>
      <c r="R358" s="130">
        <f t="shared" si="86"/>
        <v>0.14657424026737639</v>
      </c>
      <c r="S358" s="132">
        <v>906</v>
      </c>
      <c r="T358" s="1">
        <v>17120</v>
      </c>
      <c r="U358" s="1">
        <v>18448.275862068964</v>
      </c>
      <c r="X358" s="12"/>
      <c r="Y358" s="12"/>
    </row>
    <row r="359" spans="1:27">
      <c r="A359" s="125">
        <v>5441</v>
      </c>
      <c r="B359" s="125" t="s">
        <v>376</v>
      </c>
      <c r="C359" s="1">
        <v>51201</v>
      </c>
      <c r="D359" s="125">
        <f t="shared" si="96"/>
        <v>18149.946827366184</v>
      </c>
      <c r="E359" s="126">
        <f t="shared" si="82"/>
        <v>0.76093328728945742</v>
      </c>
      <c r="F359" s="127">
        <f t="shared" si="88"/>
        <v>3421.3628419483325</v>
      </c>
      <c r="G359" s="127">
        <f t="shared" si="89"/>
        <v>9651.6645771362473</v>
      </c>
      <c r="H359" s="127">
        <f t="shared" si="90"/>
        <v>1160.9673530650584</v>
      </c>
      <c r="I359" s="128">
        <f t="shared" si="91"/>
        <v>3275.0889029965297</v>
      </c>
      <c r="J359" s="127">
        <f t="shared" si="92"/>
        <v>823.34760932720997</v>
      </c>
      <c r="K359" s="128">
        <f t="shared" si="93"/>
        <v>2322.6636059120597</v>
      </c>
      <c r="L359" s="129">
        <f t="shared" si="83"/>
        <v>11974.328183048307</v>
      </c>
      <c r="M359" s="129">
        <f t="shared" si="94"/>
        <v>63175.328183048303</v>
      </c>
      <c r="N359" s="129">
        <f t="shared" si="95"/>
        <v>22394.657278641724</v>
      </c>
      <c r="O359" s="130">
        <f t="shared" si="84"/>
        <v>0.93889201675586853</v>
      </c>
      <c r="P359" s="131">
        <v>779.68243223297759</v>
      </c>
      <c r="Q359" s="130">
        <f t="shared" si="85"/>
        <v>7.8210878766820396E-2</v>
      </c>
      <c r="R359" s="130">
        <f t="shared" si="86"/>
        <v>8.1268548752688838E-2</v>
      </c>
      <c r="S359" s="132">
        <v>2821</v>
      </c>
      <c r="T359" s="1">
        <v>47487</v>
      </c>
      <c r="U359" s="1">
        <v>16785.790031813362</v>
      </c>
      <c r="X359" s="12"/>
      <c r="Y359" s="12"/>
    </row>
    <row r="360" spans="1:27">
      <c r="A360" s="125">
        <v>5442</v>
      </c>
      <c r="B360" s="125" t="s">
        <v>377</v>
      </c>
      <c r="C360" s="1">
        <v>14512</v>
      </c>
      <c r="D360" s="125">
        <f t="shared" si="96"/>
        <v>16992.974238875879</v>
      </c>
      <c r="E360" s="126">
        <f t="shared" si="82"/>
        <v>0.71242741763388906</v>
      </c>
      <c r="F360" s="127">
        <f t="shared" si="88"/>
        <v>4115.5463950425155</v>
      </c>
      <c r="G360" s="127">
        <f t="shared" si="89"/>
        <v>3514.6766213663082</v>
      </c>
      <c r="H360" s="127">
        <f t="shared" si="90"/>
        <v>1565.9077590366653</v>
      </c>
      <c r="I360" s="128">
        <f t="shared" si="91"/>
        <v>1337.2852262173124</v>
      </c>
      <c r="J360" s="127">
        <f t="shared" si="92"/>
        <v>1228.2880152988168</v>
      </c>
      <c r="K360" s="128">
        <f t="shared" si="93"/>
        <v>1048.9579650651897</v>
      </c>
      <c r="L360" s="129">
        <f t="shared" si="83"/>
        <v>4563.6345864314981</v>
      </c>
      <c r="M360" s="129">
        <f t="shared" si="94"/>
        <v>19075.634586431497</v>
      </c>
      <c r="N360" s="129">
        <f t="shared" si="95"/>
        <v>22336.808649217211</v>
      </c>
      <c r="O360" s="130">
        <f t="shared" si="84"/>
        <v>0.93646672327309022</v>
      </c>
      <c r="P360" s="131">
        <v>88.596666829834248</v>
      </c>
      <c r="Q360" s="130">
        <f t="shared" si="85"/>
        <v>0.14891932546908401</v>
      </c>
      <c r="R360" s="130">
        <f t="shared" si="86"/>
        <v>0.18389813397282656</v>
      </c>
      <c r="S360" s="132">
        <v>854</v>
      </c>
      <c r="T360" s="1">
        <v>12631</v>
      </c>
      <c r="U360" s="1">
        <v>14353.409090909092</v>
      </c>
      <c r="X360" s="12"/>
      <c r="Y360" s="12"/>
    </row>
    <row r="361" spans="1:27">
      <c r="A361" s="125">
        <v>5443</v>
      </c>
      <c r="B361" s="125" t="s">
        <v>378</v>
      </c>
      <c r="C361" s="1">
        <v>41654</v>
      </c>
      <c r="D361" s="125">
        <f t="shared" si="96"/>
        <v>19239.722863741339</v>
      </c>
      <c r="E361" s="126">
        <f t="shared" si="82"/>
        <v>0.80662195346879284</v>
      </c>
      <c r="F361" s="127">
        <f t="shared" si="88"/>
        <v>2767.4972201232399</v>
      </c>
      <c r="G361" s="127">
        <f t="shared" si="89"/>
        <v>5991.6314815668147</v>
      </c>
      <c r="H361" s="127">
        <f t="shared" si="90"/>
        <v>779.54574033375422</v>
      </c>
      <c r="I361" s="128">
        <f t="shared" si="91"/>
        <v>1687.716527822578</v>
      </c>
      <c r="J361" s="127">
        <f t="shared" si="92"/>
        <v>441.92599659590581</v>
      </c>
      <c r="K361" s="128">
        <f t="shared" si="93"/>
        <v>956.76978263013609</v>
      </c>
      <c r="L361" s="129">
        <f t="shared" si="83"/>
        <v>6948.4012641969512</v>
      </c>
      <c r="M361" s="129">
        <f t="shared" si="94"/>
        <v>48602.401264196953</v>
      </c>
      <c r="N361" s="129">
        <f t="shared" si="95"/>
        <v>22449.146080460487</v>
      </c>
      <c r="O361" s="130">
        <f t="shared" si="84"/>
        <v>0.94117645006483552</v>
      </c>
      <c r="P361" s="131">
        <v>1008.2427209444895</v>
      </c>
      <c r="Q361" s="130">
        <f t="shared" si="85"/>
        <v>5.0515749918034855E-2</v>
      </c>
      <c r="R361" s="130">
        <f t="shared" si="86"/>
        <v>6.7498683519481031E-2</v>
      </c>
      <c r="S361" s="132">
        <v>2165</v>
      </c>
      <c r="T361" s="1">
        <v>39651</v>
      </c>
      <c r="U361" s="1">
        <v>18023.18181818182</v>
      </c>
      <c r="X361" s="12"/>
      <c r="Y361" s="12"/>
    </row>
    <row r="362" spans="1:27">
      <c r="A362" s="125">
        <v>5444</v>
      </c>
      <c r="B362" s="125" t="s">
        <v>379</v>
      </c>
      <c r="C362" s="1">
        <v>190203</v>
      </c>
      <c r="D362" s="125">
        <f t="shared" si="96"/>
        <v>19164.030226700252</v>
      </c>
      <c r="E362" s="126">
        <f t="shared" si="82"/>
        <v>0.8034485531456339</v>
      </c>
      <c r="F362" s="127">
        <f t="shared" si="88"/>
        <v>2812.912802347892</v>
      </c>
      <c r="G362" s="127">
        <f t="shared" si="89"/>
        <v>27918.15956330283</v>
      </c>
      <c r="H362" s="127">
        <f t="shared" si="90"/>
        <v>806.0381632981348</v>
      </c>
      <c r="I362" s="128">
        <f t="shared" si="91"/>
        <v>7999.9287707339881</v>
      </c>
      <c r="J362" s="127">
        <f t="shared" si="92"/>
        <v>468.4184195602864</v>
      </c>
      <c r="K362" s="128">
        <f t="shared" si="93"/>
        <v>4649.0528141358418</v>
      </c>
      <c r="L362" s="129">
        <f t="shared" si="83"/>
        <v>32567.212377438671</v>
      </c>
      <c r="M362" s="129">
        <f t="shared" si="94"/>
        <v>222770.21237743867</v>
      </c>
      <c r="N362" s="129">
        <f t="shared" si="95"/>
        <v>22445.36144860843</v>
      </c>
      <c r="O362" s="130">
        <f t="shared" si="84"/>
        <v>0.94101778004867742</v>
      </c>
      <c r="P362" s="131">
        <v>4260.5319886254183</v>
      </c>
      <c r="Q362" s="130">
        <f t="shared" si="85"/>
        <v>4.2333870384375104E-2</v>
      </c>
      <c r="R362" s="130">
        <f t="shared" si="86"/>
        <v>6.1027616372125032E-2</v>
      </c>
      <c r="S362" s="132">
        <v>9925</v>
      </c>
      <c r="T362" s="1">
        <v>182478</v>
      </c>
      <c r="U362" s="1">
        <v>18061.763832524994</v>
      </c>
      <c r="X362" s="12"/>
      <c r="Y362" s="12"/>
    </row>
    <row r="363" spans="1:27">
      <c r="A363" s="125"/>
      <c r="B363" s="125"/>
      <c r="C363" s="125"/>
      <c r="D363" s="125"/>
      <c r="E363" s="126"/>
      <c r="F363" s="127"/>
      <c r="G363" s="127"/>
      <c r="H363" s="127"/>
      <c r="I363" s="128"/>
      <c r="J363" s="127"/>
      <c r="K363" s="128"/>
      <c r="L363" s="129"/>
      <c r="M363" s="129"/>
      <c r="N363" s="129"/>
      <c r="O363" s="130"/>
      <c r="P363" s="131"/>
      <c r="Q363" s="130"/>
      <c r="R363" s="130"/>
      <c r="S363" s="132"/>
      <c r="T363" s="1"/>
      <c r="U363" s="178"/>
      <c r="X363" s="12"/>
      <c r="Y363" s="12"/>
    </row>
    <row r="364" spans="1:27" ht="23.25" customHeight="1">
      <c r="B364" s="135" t="s">
        <v>381</v>
      </c>
      <c r="C364" s="136">
        <f>SUM(C7:C362)</f>
        <v>129404724</v>
      </c>
      <c r="D364" s="137">
        <f t="shared" si="96"/>
        <v>23852.218230613405</v>
      </c>
      <c r="E364" s="138">
        <f>D364/D$364</f>
        <v>1</v>
      </c>
      <c r="F364" s="139">
        <f t="shared" si="88"/>
        <v>0</v>
      </c>
      <c r="G364" s="136">
        <f>SUM(G7:G362)</f>
        <v>-9.1349647846072912E-9</v>
      </c>
      <c r="H364" s="140">
        <f t="shared" si="90"/>
        <v>0</v>
      </c>
      <c r="I364" s="136">
        <f>SUM(I7:I362)</f>
        <v>1831678.2671086369</v>
      </c>
      <c r="J364" s="135"/>
      <c r="K364" s="136">
        <f>SUM(K7:K362)</f>
        <v>-3.0104274628683925E-10</v>
      </c>
      <c r="L364" s="136">
        <f>SUM(L7:L362)</f>
        <v>-9.7352312877774239E-9</v>
      </c>
      <c r="M364" s="136">
        <f>SUM(M7:M362)</f>
        <v>129404724.00000006</v>
      </c>
      <c r="N364" s="141">
        <f t="shared" si="95"/>
        <v>23852.218230613416</v>
      </c>
      <c r="O364" s="138">
        <f t="shared" si="84"/>
        <v>1</v>
      </c>
      <c r="P364" s="142">
        <f>SUM(P7:P362)</f>
        <v>-2.6948328013531864E-9</v>
      </c>
      <c r="Q364" s="138">
        <f>(C364-T364)/T364</f>
        <v>0.11626707417611175</v>
      </c>
      <c r="R364" s="138">
        <f>(D364-U364)/U364</f>
        <v>0.10929183237586121</v>
      </c>
      <c r="S364" s="143">
        <f>SUM(S7:S362)</f>
        <v>5425270</v>
      </c>
      <c r="T364" s="231">
        <f>SUM(T7:T362)</f>
        <v>115926311</v>
      </c>
      <c r="U364" s="241">
        <v>21502.203058258488</v>
      </c>
      <c r="V364" s="9"/>
      <c r="W364" s="90"/>
      <c r="X364" s="10"/>
      <c r="Y364" s="9"/>
      <c r="Z364" s="11"/>
      <c r="AA364" s="9"/>
    </row>
    <row r="366" spans="1:27" ht="19.5" customHeight="1">
      <c r="A366" s="144" t="s">
        <v>425</v>
      </c>
      <c r="B366" s="145" t="s">
        <v>426</v>
      </c>
      <c r="C366" s="146"/>
      <c r="D366" s="146"/>
      <c r="E366" s="146"/>
      <c r="F366" s="146"/>
      <c r="G366" s="146"/>
      <c r="H366" s="146"/>
      <c r="I366" s="147">
        <f>-I364*1000/$S$364</f>
        <v>-337.61974373784841</v>
      </c>
      <c r="R366" s="148"/>
    </row>
    <row r="367" spans="1:27" ht="20.25" customHeight="1">
      <c r="A367" s="149"/>
      <c r="B367" s="150" t="s">
        <v>423</v>
      </c>
      <c r="C367" s="150"/>
      <c r="D367" s="150"/>
      <c r="E367" s="150"/>
      <c r="F367" s="150"/>
      <c r="G367" s="150"/>
      <c r="H367" s="150"/>
      <c r="I367" s="151">
        <f>I364/C364</f>
        <v>1.4154647608603816E-2</v>
      </c>
    </row>
    <row r="368" spans="1:27" ht="21.75" customHeight="1">
      <c r="A368" s="149" t="s">
        <v>424</v>
      </c>
      <c r="B368" s="150" t="s">
        <v>442</v>
      </c>
      <c r="C368" s="229"/>
      <c r="D368" s="152"/>
      <c r="E368" s="152"/>
      <c r="F368" s="152"/>
      <c r="G368" s="152"/>
      <c r="H368" s="152"/>
      <c r="I368" s="152"/>
    </row>
  </sheetData>
  <sheetProtection sheet="1" objects="1" scenarios="1"/>
  <mergeCells count="10">
    <mergeCell ref="Q1:R1"/>
    <mergeCell ref="C2:E2"/>
    <mergeCell ref="F2:G2"/>
    <mergeCell ref="M2:O2"/>
    <mergeCell ref="F3:G3"/>
    <mergeCell ref="C1:E1"/>
    <mergeCell ref="F1:G1"/>
    <mergeCell ref="H1:K1"/>
    <mergeCell ref="M1:O1"/>
    <mergeCell ref="Q2:R2"/>
  </mergeCells>
  <pageMargins left="0.7" right="0.7" top="0.75" bottom="0.75" header="0.3" footer="0.3"/>
  <pageSetup paperSize="9" orientation="portrait" r:id="rId1"/>
  <ignoredErrors>
    <ignoredError sqref="O7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90012-6A72-417C-A5EE-B33A081868F9}">
  <dimension ref="A1:T24"/>
  <sheetViews>
    <sheetView workbookViewId="0">
      <selection activeCell="F39" sqref="F39"/>
    </sheetView>
  </sheetViews>
  <sheetFormatPr baseColWidth="10" defaultRowHeight="14.5"/>
  <cols>
    <col min="2" max="2" width="18.81640625" customWidth="1"/>
    <col min="11" max="11" width="12.54296875" customWidth="1"/>
  </cols>
  <sheetData>
    <row r="1" spans="1:20" ht="33" customHeight="1">
      <c r="A1" s="68"/>
      <c r="B1" s="2"/>
      <c r="C1" s="256" t="s">
        <v>430</v>
      </c>
      <c r="D1" s="256"/>
      <c r="E1" s="256"/>
      <c r="F1" s="257" t="s">
        <v>385</v>
      </c>
      <c r="G1" s="257"/>
      <c r="H1" s="257" t="s">
        <v>437</v>
      </c>
      <c r="I1" s="257"/>
      <c r="J1" s="257"/>
      <c r="K1" s="4" t="s">
        <v>386</v>
      </c>
      <c r="L1" s="69" t="s">
        <v>5</v>
      </c>
      <c r="M1" s="59"/>
      <c r="N1" s="258" t="s">
        <v>387</v>
      </c>
      <c r="O1" s="259"/>
      <c r="Q1" s="170"/>
      <c r="R1" s="171"/>
    </row>
    <row r="2" spans="1:20">
      <c r="A2" s="158"/>
      <c r="B2" s="159"/>
      <c r="C2" s="260" t="s">
        <v>441</v>
      </c>
      <c r="D2" s="260"/>
      <c r="E2" s="260"/>
      <c r="F2" s="261" t="str">
        <f>C2</f>
        <v>jan-aug</v>
      </c>
      <c r="G2" s="261"/>
      <c r="H2" s="261" t="str">
        <f>C2</f>
        <v>jan-aug</v>
      </c>
      <c r="I2" s="262"/>
      <c r="J2" s="262"/>
      <c r="K2" s="155" t="s">
        <v>388</v>
      </c>
      <c r="L2" s="156" t="s">
        <v>11</v>
      </c>
      <c r="M2" s="157"/>
      <c r="N2" s="263" t="str">
        <f>C2</f>
        <v>jan-aug</v>
      </c>
      <c r="O2" s="264"/>
      <c r="P2" s="35"/>
      <c r="Q2" s="265" t="str">
        <f>C2</f>
        <v>jan-aug</v>
      </c>
      <c r="R2" s="266"/>
      <c r="S2" s="267"/>
      <c r="T2" s="267"/>
    </row>
    <row r="3" spans="1:20">
      <c r="C3" s="268"/>
      <c r="D3" s="269"/>
      <c r="E3" s="65" t="s">
        <v>13</v>
      </c>
      <c r="F3" s="3"/>
      <c r="G3" s="3"/>
      <c r="H3" s="270"/>
      <c r="I3" s="270"/>
      <c r="J3" s="66" t="s">
        <v>19</v>
      </c>
      <c r="K3" s="153" t="str">
        <f>RIGHT(C2,3)</f>
        <v>aug</v>
      </c>
      <c r="L3" s="70" t="s">
        <v>440</v>
      </c>
      <c r="M3" s="59"/>
      <c r="N3" s="167" t="s">
        <v>389</v>
      </c>
      <c r="O3" s="71" t="s">
        <v>389</v>
      </c>
      <c r="Q3" s="271" t="s">
        <v>427</v>
      </c>
      <c r="R3" s="272"/>
      <c r="S3" s="273"/>
      <c r="T3" s="274"/>
    </row>
    <row r="4" spans="1:20">
      <c r="A4" s="68" t="s">
        <v>383</v>
      </c>
      <c r="B4" s="2" t="s">
        <v>384</v>
      </c>
      <c r="C4" s="160" t="s">
        <v>20</v>
      </c>
      <c r="D4" s="160" t="s">
        <v>21</v>
      </c>
      <c r="E4" s="160" t="s">
        <v>22</v>
      </c>
      <c r="F4" s="160" t="s">
        <v>21</v>
      </c>
      <c r="G4" s="160" t="s">
        <v>20</v>
      </c>
      <c r="H4" s="160" t="s">
        <v>20</v>
      </c>
      <c r="I4" s="160" t="s">
        <v>21</v>
      </c>
      <c r="J4" s="160" t="s">
        <v>24</v>
      </c>
      <c r="K4" s="161" t="s">
        <v>390</v>
      </c>
      <c r="L4" s="162"/>
      <c r="M4" s="163"/>
      <c r="N4" s="168" t="s">
        <v>25</v>
      </c>
      <c r="O4" s="164" t="s">
        <v>422</v>
      </c>
      <c r="P4" s="165"/>
      <c r="Q4" s="174" t="s">
        <v>25</v>
      </c>
      <c r="R4" s="166" t="s">
        <v>391</v>
      </c>
      <c r="S4" s="29"/>
      <c r="T4" s="29"/>
    </row>
    <row r="5" spans="1:20">
      <c r="A5" s="5"/>
      <c r="B5" s="5"/>
      <c r="C5" s="6">
        <v>1</v>
      </c>
      <c r="D5" s="6">
        <v>2</v>
      </c>
      <c r="E5" s="6">
        <v>3</v>
      </c>
      <c r="F5" s="6"/>
      <c r="G5" s="6"/>
      <c r="H5" s="6"/>
      <c r="I5" s="6"/>
      <c r="J5" s="6"/>
      <c r="K5" s="6"/>
      <c r="L5" s="72"/>
      <c r="M5" s="40"/>
      <c r="N5" s="169"/>
      <c r="O5" s="6"/>
      <c r="Q5" s="175"/>
      <c r="R5" s="14"/>
      <c r="S5" s="30"/>
      <c r="T5" s="30"/>
    </row>
    <row r="6" spans="1:20">
      <c r="A6" s="15"/>
      <c r="B6" s="16"/>
      <c r="C6" s="17"/>
      <c r="D6" s="17"/>
      <c r="E6" s="17"/>
      <c r="F6" s="17"/>
      <c r="G6" s="17"/>
      <c r="H6" s="17"/>
      <c r="I6" s="17"/>
      <c r="J6" s="17"/>
      <c r="K6" s="18"/>
      <c r="L6" s="19"/>
      <c r="N6" s="170"/>
      <c r="O6" s="171"/>
      <c r="Q6" s="176"/>
      <c r="R6" s="177"/>
      <c r="S6" s="31"/>
      <c r="T6" s="31"/>
    </row>
    <row r="7" spans="1:20">
      <c r="A7" s="27">
        <v>3</v>
      </c>
      <c r="B7" t="s">
        <v>26</v>
      </c>
      <c r="C7" s="277">
        <v>4502894</v>
      </c>
      <c r="D7" s="73">
        <f t="shared" ref="D7:D17" si="0">C7*1000/L7</f>
        <v>6434.2959045592697</v>
      </c>
      <c r="E7" s="52">
        <f t="shared" ref="E7:E17" si="1">D7/D$19</f>
        <v>1.3408280750405825</v>
      </c>
      <c r="F7" s="74">
        <f t="shared" ref="F7:F17" si="2">($D$19-D7)*0.875</f>
        <v>-1431.1045071235601</v>
      </c>
      <c r="G7" s="73">
        <f t="shared" ref="G7:G17" si="3">(F7*L7)/1000</f>
        <v>-1001525.5739067597</v>
      </c>
      <c r="H7" s="73">
        <f>G7+C7</f>
        <v>3501368.4260932403</v>
      </c>
      <c r="I7" s="75">
        <f t="shared" ref="I7:I17" si="4">H7*1000/L7</f>
        <v>5003.1913974357094</v>
      </c>
      <c r="J7" s="52">
        <f t="shared" ref="J7:J17" si="5">I7/I$19</f>
        <v>1.0426035093800725</v>
      </c>
      <c r="K7" s="76">
        <v>-81086.980358489323</v>
      </c>
      <c r="L7" s="85">
        <v>699827</v>
      </c>
      <c r="N7" s="172">
        <f>(C7-Q7)/Q7</f>
        <v>0.15192872660145654</v>
      </c>
      <c r="O7" s="37">
        <f>(D7-R7)/R7</f>
        <v>0.14729189032215281</v>
      </c>
      <c r="Q7" s="1">
        <v>3909004</v>
      </c>
      <c r="R7" s="7">
        <v>5608.2466535630765</v>
      </c>
      <c r="S7" s="32"/>
      <c r="T7" s="9"/>
    </row>
    <row r="8" spans="1:20">
      <c r="A8" s="27">
        <v>11</v>
      </c>
      <c r="B8" t="s">
        <v>393</v>
      </c>
      <c r="C8" s="277">
        <v>2470104</v>
      </c>
      <c r="D8" s="73">
        <f t="shared" si="0"/>
        <v>5084.6423506114697</v>
      </c>
      <c r="E8" s="52">
        <f t="shared" si="1"/>
        <v>1.0595768855469179</v>
      </c>
      <c r="F8" s="74">
        <f t="shared" si="2"/>
        <v>-250.1576474192351</v>
      </c>
      <c r="G8" s="73">
        <f t="shared" si="3"/>
        <v>-121525.83464332216</v>
      </c>
      <c r="H8" s="73">
        <f t="shared" ref="H8:H17" si="6">G8+C8</f>
        <v>2348578.165356678</v>
      </c>
      <c r="I8" s="75">
        <f t="shared" si="4"/>
        <v>4834.4847031922345</v>
      </c>
      <c r="J8" s="52">
        <f t="shared" si="5"/>
        <v>1.0074471106933645</v>
      </c>
      <c r="K8" s="76">
        <v>741.06815153897332</v>
      </c>
      <c r="L8" s="85">
        <v>485797</v>
      </c>
      <c r="N8" s="172">
        <f>(C8-Q8)/Q8</f>
        <v>9.5118813171729572E-2</v>
      </c>
      <c r="O8" s="37">
        <f t="shared" ref="O8:O17" si="7">(D8-R8)/R8</f>
        <v>8.8013346280996885E-2</v>
      </c>
      <c r="Q8" s="1">
        <v>2255558</v>
      </c>
      <c r="R8" s="7">
        <v>4673.327186648572</v>
      </c>
      <c r="S8" s="32"/>
      <c r="T8" s="9"/>
    </row>
    <row r="9" spans="1:20">
      <c r="A9" s="28">
        <v>15</v>
      </c>
      <c r="B9" t="s">
        <v>394</v>
      </c>
      <c r="C9" s="277">
        <v>1154209</v>
      </c>
      <c r="D9" s="73">
        <f t="shared" si="0"/>
        <v>4341.6125003761545</v>
      </c>
      <c r="E9" s="52">
        <f t="shared" si="1"/>
        <v>0.90473860975628151</v>
      </c>
      <c r="F9" s="74">
        <f t="shared" si="2"/>
        <v>399.99347153666577</v>
      </c>
      <c r="G9" s="73">
        <f t="shared" si="3"/>
        <v>106337.46442107952</v>
      </c>
      <c r="H9" s="73">
        <f t="shared" si="6"/>
        <v>1260546.4644210795</v>
      </c>
      <c r="I9" s="75">
        <f t="shared" si="4"/>
        <v>4741.6059719128198</v>
      </c>
      <c r="J9" s="52">
        <f t="shared" si="5"/>
        <v>0.98809232621953491</v>
      </c>
      <c r="K9" s="76">
        <v>12885.872307415164</v>
      </c>
      <c r="L9" s="85">
        <v>265848</v>
      </c>
      <c r="N9" s="172">
        <f t="shared" ref="N9:N17" si="8">(C9-Q9)/Q9</f>
        <v>6.3901821671092637E-2</v>
      </c>
      <c r="O9" s="37">
        <f t="shared" si="7"/>
        <v>6.2685238684618991E-2</v>
      </c>
      <c r="Q9" s="1">
        <v>1084883</v>
      </c>
      <c r="R9" s="7">
        <v>4085.5112523724883</v>
      </c>
      <c r="S9" s="32"/>
      <c r="T9" s="9"/>
    </row>
    <row r="10" spans="1:20">
      <c r="A10" s="28">
        <v>18</v>
      </c>
      <c r="B10" t="s">
        <v>395</v>
      </c>
      <c r="C10" s="277">
        <v>1046321</v>
      </c>
      <c r="D10" s="73">
        <f t="shared" si="0"/>
        <v>4356.2221574586783</v>
      </c>
      <c r="E10" s="52">
        <f t="shared" si="1"/>
        <v>0.90778308248080808</v>
      </c>
      <c r="F10" s="74">
        <f t="shared" si="2"/>
        <v>387.21002158945737</v>
      </c>
      <c r="G10" s="73">
        <f t="shared" si="3"/>
        <v>93003.975085571772</v>
      </c>
      <c r="H10" s="73">
        <f t="shared" si="6"/>
        <v>1139324.9750855719</v>
      </c>
      <c r="I10" s="75">
        <f t="shared" si="4"/>
        <v>4743.4321790481363</v>
      </c>
      <c r="J10" s="52">
        <f t="shared" si="5"/>
        <v>0.98847288531010091</v>
      </c>
      <c r="K10" s="76">
        <v>11392.97766493661</v>
      </c>
      <c r="L10" s="85">
        <v>240190</v>
      </c>
      <c r="N10" s="172">
        <f t="shared" si="8"/>
        <v>7.9411437013072753E-2</v>
      </c>
      <c r="O10" s="37">
        <f t="shared" si="7"/>
        <v>8.0108005449464892E-2</v>
      </c>
      <c r="Q10" s="1">
        <v>969344</v>
      </c>
      <c r="R10" s="7">
        <v>4033.1357007634856</v>
      </c>
      <c r="S10" s="32"/>
      <c r="T10" s="9"/>
    </row>
    <row r="11" spans="1:20">
      <c r="A11" s="28">
        <v>30</v>
      </c>
      <c r="B11" t="s">
        <v>396</v>
      </c>
      <c r="C11" s="277">
        <v>6293641</v>
      </c>
      <c r="D11" s="73">
        <f t="shared" si="0"/>
        <v>4958.6292476540893</v>
      </c>
      <c r="E11" s="52">
        <f t="shared" si="1"/>
        <v>1.0333173058237486</v>
      </c>
      <c r="F11" s="74">
        <f t="shared" si="2"/>
        <v>-139.89618233152726</v>
      </c>
      <c r="G11" s="73">
        <f t="shared" si="3"/>
        <v>-177560.43150064434</v>
      </c>
      <c r="H11" s="73">
        <f t="shared" si="6"/>
        <v>6116080.5684993556</v>
      </c>
      <c r="I11" s="75">
        <f t="shared" si="4"/>
        <v>4818.7330653225617</v>
      </c>
      <c r="J11" s="52">
        <f t="shared" si="5"/>
        <v>1.0041646632279684</v>
      </c>
      <c r="K11" s="76">
        <v>-17989.535902130272</v>
      </c>
      <c r="L11" s="85">
        <v>1269230</v>
      </c>
      <c r="N11" s="172">
        <f t="shared" si="8"/>
        <v>9.6081919294232057E-2</v>
      </c>
      <c r="O11" s="37">
        <f t="shared" si="7"/>
        <v>8.1534046952394371E-2</v>
      </c>
      <c r="Q11" s="1">
        <v>5741944</v>
      </c>
      <c r="R11" s="7">
        <v>4584.8110483685514</v>
      </c>
      <c r="S11" s="32"/>
      <c r="T11" s="9"/>
    </row>
    <row r="12" spans="1:20">
      <c r="A12" s="28">
        <v>34</v>
      </c>
      <c r="B12" t="s">
        <v>397</v>
      </c>
      <c r="C12" s="277">
        <v>1428471</v>
      </c>
      <c r="D12" s="73">
        <f t="shared" si="0"/>
        <v>3847.7022407899735</v>
      </c>
      <c r="E12" s="52">
        <f t="shared" si="1"/>
        <v>0.80181379056441449</v>
      </c>
      <c r="F12" s="74">
        <f t="shared" si="2"/>
        <v>832.16494867457413</v>
      </c>
      <c r="G12" s="73">
        <f t="shared" si="3"/>
        <v>308943.73369028169</v>
      </c>
      <c r="H12" s="73">
        <f t="shared" si="6"/>
        <v>1737414.7336902816</v>
      </c>
      <c r="I12" s="75">
        <f t="shared" si="4"/>
        <v>4679.8671894645477</v>
      </c>
      <c r="J12" s="52">
        <f t="shared" si="5"/>
        <v>0.97522672382055164</v>
      </c>
      <c r="K12" s="76">
        <v>16388.517838651431</v>
      </c>
      <c r="L12" s="85">
        <v>371253</v>
      </c>
      <c r="N12" s="172">
        <f t="shared" si="8"/>
        <v>4.8649977976802233E-2</v>
      </c>
      <c r="O12" s="37">
        <f t="shared" si="7"/>
        <v>4.6813972649747876E-2</v>
      </c>
      <c r="Q12" s="1">
        <v>1362200</v>
      </c>
      <c r="R12" s="7">
        <v>3675.6313359578849</v>
      </c>
      <c r="S12" s="32"/>
      <c r="T12" s="9"/>
    </row>
    <row r="13" spans="1:20">
      <c r="A13" s="28">
        <v>38</v>
      </c>
      <c r="B13" t="s">
        <v>398</v>
      </c>
      <c r="C13" s="277">
        <v>1834229</v>
      </c>
      <c r="D13" s="73">
        <f t="shared" si="0"/>
        <v>4317.5396391985541</v>
      </c>
      <c r="E13" s="52">
        <f t="shared" si="1"/>
        <v>0.89972212176874444</v>
      </c>
      <c r="F13" s="74">
        <f t="shared" si="2"/>
        <v>421.05722506706604</v>
      </c>
      <c r="G13" s="73">
        <f t="shared" si="3"/>
        <v>178878.58303969182</v>
      </c>
      <c r="H13" s="73">
        <f t="shared" si="6"/>
        <v>2013107.5830396919</v>
      </c>
      <c r="I13" s="75">
        <f t="shared" si="4"/>
        <v>4738.5968642656198</v>
      </c>
      <c r="J13" s="52">
        <f t="shared" si="5"/>
        <v>0.98746526522109279</v>
      </c>
      <c r="K13" s="76">
        <v>7863.5551973449474</v>
      </c>
      <c r="L13" s="85">
        <v>424832</v>
      </c>
      <c r="N13" s="172">
        <f t="shared" si="8"/>
        <v>8.707549193803614E-2</v>
      </c>
      <c r="O13" s="37">
        <f t="shared" si="7"/>
        <v>7.952692520761763E-2</v>
      </c>
      <c r="Q13" s="1">
        <v>1687306</v>
      </c>
      <c r="R13" s="7">
        <v>3999.4737865090237</v>
      </c>
      <c r="S13" s="32"/>
      <c r="T13" s="9"/>
    </row>
    <row r="14" spans="1:20">
      <c r="A14" s="28">
        <v>42</v>
      </c>
      <c r="B14" t="s">
        <v>399</v>
      </c>
      <c r="C14" s="277">
        <v>1264460</v>
      </c>
      <c r="D14" s="73">
        <f t="shared" si="0"/>
        <v>4064.0367172986557</v>
      </c>
      <c r="E14" s="52">
        <f t="shared" si="1"/>
        <v>0.84689523288610036</v>
      </c>
      <c r="F14" s="74">
        <f t="shared" si="2"/>
        <v>642.87228172947721</v>
      </c>
      <c r="G14" s="73">
        <f t="shared" si="3"/>
        <v>200019.42450361917</v>
      </c>
      <c r="H14" s="73">
        <f t="shared" si="6"/>
        <v>1464479.4245036191</v>
      </c>
      <c r="I14" s="75">
        <f t="shared" si="4"/>
        <v>4706.9089990281336</v>
      </c>
      <c r="J14" s="52">
        <f t="shared" si="5"/>
        <v>0.98086190411076246</v>
      </c>
      <c r="K14" s="76">
        <v>8219.067686216702</v>
      </c>
      <c r="L14" s="85">
        <v>311134</v>
      </c>
      <c r="N14" s="172">
        <f t="shared" si="8"/>
        <v>7.8178745436034563E-2</v>
      </c>
      <c r="O14" s="37">
        <f t="shared" si="7"/>
        <v>7.0239698254453739E-2</v>
      </c>
      <c r="Q14" s="1">
        <v>1172774</v>
      </c>
      <c r="R14" s="7">
        <v>3797.3144931243382</v>
      </c>
      <c r="S14" s="32"/>
      <c r="T14" s="9"/>
    </row>
    <row r="15" spans="1:20">
      <c r="A15" s="28">
        <v>46</v>
      </c>
      <c r="B15" t="s">
        <v>400</v>
      </c>
      <c r="C15" s="277">
        <v>3020294</v>
      </c>
      <c r="D15" s="73">
        <f t="shared" si="0"/>
        <v>4709.7016647642567</v>
      </c>
      <c r="E15" s="52">
        <f t="shared" si="1"/>
        <v>0.98144386127884142</v>
      </c>
      <c r="F15" s="74">
        <f t="shared" si="2"/>
        <v>77.915452697076262</v>
      </c>
      <c r="G15" s="73">
        <f t="shared" si="3"/>
        <v>49966.556491013427</v>
      </c>
      <c r="H15" s="73">
        <f t="shared" si="6"/>
        <v>3070260.5564910136</v>
      </c>
      <c r="I15" s="75">
        <f t="shared" si="4"/>
        <v>4787.6171174613337</v>
      </c>
      <c r="J15" s="52">
        <f t="shared" si="5"/>
        <v>0.99768048265985509</v>
      </c>
      <c r="K15" s="76">
        <v>15382.79079875286</v>
      </c>
      <c r="L15" s="85">
        <v>641292</v>
      </c>
      <c r="N15" s="172">
        <f t="shared" si="8"/>
        <v>8.5767654678969393E-2</v>
      </c>
      <c r="O15" s="37">
        <f t="shared" si="7"/>
        <v>8.1584019338575564E-2</v>
      </c>
      <c r="Q15" s="1">
        <v>2781713</v>
      </c>
      <c r="R15" s="7">
        <v>4354.4482726773231</v>
      </c>
      <c r="S15" s="32"/>
      <c r="T15" s="9"/>
    </row>
    <row r="16" spans="1:20">
      <c r="A16" s="28">
        <v>50</v>
      </c>
      <c r="B16" t="s">
        <v>401</v>
      </c>
      <c r="C16" s="277">
        <v>1999051</v>
      </c>
      <c r="D16" s="73">
        <f t="shared" si="0"/>
        <v>4216.2419247001353</v>
      </c>
      <c r="E16" s="52">
        <f t="shared" si="1"/>
        <v>0.87861292481050646</v>
      </c>
      <c r="F16" s="74">
        <f t="shared" si="2"/>
        <v>509.69272525318252</v>
      </c>
      <c r="G16" s="73">
        <f t="shared" si="3"/>
        <v>241661.12151701667</v>
      </c>
      <c r="H16" s="73">
        <f t="shared" si="6"/>
        <v>2240712.1215170166</v>
      </c>
      <c r="I16" s="75">
        <f t="shared" si="4"/>
        <v>4725.9346499533176</v>
      </c>
      <c r="J16" s="52">
        <f t="shared" si="5"/>
        <v>0.98482661560131302</v>
      </c>
      <c r="K16" s="76">
        <v>10910.482577871851</v>
      </c>
      <c r="L16" s="85">
        <v>474131</v>
      </c>
      <c r="N16" s="172">
        <f t="shared" si="8"/>
        <v>6.644150512188278E-2</v>
      </c>
      <c r="O16" s="37">
        <f t="shared" si="7"/>
        <v>5.9677995446494513E-2</v>
      </c>
      <c r="Q16" s="1">
        <v>1874506</v>
      </c>
      <c r="R16" s="7">
        <v>3978.7953914468376</v>
      </c>
      <c r="S16" s="32"/>
      <c r="T16" s="9"/>
    </row>
    <row r="17" spans="1:20">
      <c r="A17" s="28">
        <v>54</v>
      </c>
      <c r="B17" t="s">
        <v>402</v>
      </c>
      <c r="C17" s="277">
        <v>1020829</v>
      </c>
      <c r="D17" s="73">
        <f t="shared" si="0"/>
        <v>4222.9084621239699</v>
      </c>
      <c r="E17" s="52">
        <f t="shared" si="1"/>
        <v>0.88000214915980191</v>
      </c>
      <c r="F17" s="74">
        <f t="shared" si="2"/>
        <v>503.85950500732724</v>
      </c>
      <c r="G17" s="73">
        <f t="shared" si="3"/>
        <v>121800.98130245126</v>
      </c>
      <c r="H17" s="73">
        <f t="shared" si="6"/>
        <v>1142629.9813024513</v>
      </c>
      <c r="I17" s="75">
        <f t="shared" si="4"/>
        <v>4726.7679671312981</v>
      </c>
      <c r="J17" s="52">
        <f t="shared" si="5"/>
        <v>0.98500026864497525</v>
      </c>
      <c r="K17" s="76">
        <v>15292.184037891144</v>
      </c>
      <c r="L17" s="85">
        <v>241736</v>
      </c>
      <c r="N17" s="172">
        <f t="shared" si="8"/>
        <v>5.6370588448344555E-2</v>
      </c>
      <c r="O17" s="37">
        <f t="shared" si="7"/>
        <v>5.8258400334905494E-2</v>
      </c>
      <c r="Q17" s="1">
        <v>966355</v>
      </c>
      <c r="R17" s="7">
        <v>3990.432261900829</v>
      </c>
      <c r="S17" s="32"/>
      <c r="T17" s="9"/>
    </row>
    <row r="18" spans="1:20">
      <c r="A18" s="20"/>
      <c r="B18" s="21"/>
      <c r="C18" s="77"/>
      <c r="D18" s="73"/>
      <c r="E18" s="52"/>
      <c r="F18" s="78"/>
      <c r="G18" s="73"/>
      <c r="H18" s="73"/>
      <c r="I18" s="75"/>
      <c r="J18" s="52"/>
      <c r="K18" s="79"/>
      <c r="L18" s="22"/>
      <c r="N18" s="172"/>
      <c r="O18" s="37"/>
      <c r="Q18" s="23"/>
      <c r="R18" s="23"/>
      <c r="S18" s="33"/>
      <c r="T18" s="34"/>
    </row>
    <row r="19" spans="1:20">
      <c r="A19" s="24" t="s">
        <v>381</v>
      </c>
      <c r="B19" s="25"/>
      <c r="C19" s="80">
        <f>SUM(C7:C17)</f>
        <v>26034503</v>
      </c>
      <c r="D19" s="80">
        <f>C19*1000/L19</f>
        <v>4798.7478964180582</v>
      </c>
      <c r="E19" s="81">
        <f>D19/D$19</f>
        <v>1</v>
      </c>
      <c r="F19" s="82"/>
      <c r="G19" s="80">
        <f>SUM(G7:G17)</f>
        <v>-8.440110832452774E-10</v>
      </c>
      <c r="H19" s="80">
        <f>SUM(H7:H18)</f>
        <v>26034503.000000004</v>
      </c>
      <c r="I19" s="83">
        <f>H19*1000/L19</f>
        <v>4798.7478964180591</v>
      </c>
      <c r="J19" s="81">
        <f>I19/I$19</f>
        <v>1</v>
      </c>
      <c r="K19" s="84">
        <f>SUM(K7:K17)</f>
        <v>8.7311491370201111E-11</v>
      </c>
      <c r="L19" s="26">
        <f>SUM(L7:L17)</f>
        <v>5425270</v>
      </c>
      <c r="N19" s="173">
        <f>(C19-Q19)/Q19</f>
        <v>9.3629953338264668E-2</v>
      </c>
      <c r="O19" s="180">
        <f>(D19-R19)/R19</f>
        <v>8.6796164596299533E-2</v>
      </c>
      <c r="Q19" s="179">
        <f>SUM(Q7:Q17)</f>
        <v>23805587</v>
      </c>
      <c r="R19" s="232">
        <v>4415.4994770344974</v>
      </c>
      <c r="S19" s="33"/>
      <c r="T19" s="32"/>
    </row>
    <row r="20" spans="1:20">
      <c r="A20" s="12"/>
      <c r="B20" s="12"/>
      <c r="C20" s="12"/>
      <c r="D20" s="12"/>
      <c r="E20" s="12"/>
      <c r="S20" s="10"/>
      <c r="T20" s="10"/>
    </row>
    <row r="21" spans="1:20">
      <c r="A21" s="86" t="s">
        <v>425</v>
      </c>
      <c r="B21" s="239" t="str">
        <f>komm!B368</f>
        <v>Utbetales/trekkes ved 9. termin rammetilskudd i oktober</v>
      </c>
      <c r="C21" s="87"/>
      <c r="D21" s="87"/>
      <c r="E21" s="87"/>
      <c r="O21" s="91">
        <f>N19-O19</f>
        <v>6.8337887419651355E-3</v>
      </c>
      <c r="Q21" s="62"/>
      <c r="S21" s="10"/>
      <c r="T21" s="10"/>
    </row>
    <row r="22" spans="1:20">
      <c r="S22" s="10"/>
      <c r="T22" s="10"/>
    </row>
    <row r="23" spans="1:20">
      <c r="S23" s="10"/>
      <c r="T23" s="10"/>
    </row>
    <row r="24" spans="1:20">
      <c r="S24" s="10"/>
      <c r="T24" s="10"/>
    </row>
  </sheetData>
  <sheetProtection sheet="1" objects="1" scenarios="1"/>
  <mergeCells count="14">
    <mergeCell ref="Q2:R2"/>
    <mergeCell ref="S2:T2"/>
    <mergeCell ref="C3:D3"/>
    <mergeCell ref="H3:I3"/>
    <mergeCell ref="Q3:R3"/>
    <mergeCell ref="S3:T3"/>
    <mergeCell ref="C1:E1"/>
    <mergeCell ref="F1:G1"/>
    <mergeCell ref="H1:J1"/>
    <mergeCell ref="N1:O1"/>
    <mergeCell ref="C2:E2"/>
    <mergeCell ref="F2:G2"/>
    <mergeCell ref="H2:J2"/>
    <mergeCell ref="N2:O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B731D-BFF1-46DE-95F0-186DFB26424E}">
  <dimension ref="A1:S63"/>
  <sheetViews>
    <sheetView tabSelected="1" workbookViewId="0">
      <selection activeCell="P25" sqref="P25"/>
    </sheetView>
  </sheetViews>
  <sheetFormatPr baseColWidth="10" defaultColWidth="11.54296875" defaultRowHeight="14.5"/>
  <cols>
    <col min="1" max="1" width="20.453125" style="40" customWidth="1"/>
    <col min="2" max="4" width="12.453125" style="40" bestFit="1" customWidth="1"/>
    <col min="5" max="5" width="12.54296875" style="40" bestFit="1" customWidth="1"/>
    <col min="6" max="9" width="11.54296875" style="40" bestFit="1" customWidth="1"/>
    <col min="10" max="10" width="12.54296875" style="40" customWidth="1"/>
    <col min="11" max="12" width="14.54296875" style="40" customWidth="1"/>
    <col min="13" max="14" width="11.54296875" style="40" bestFit="1" customWidth="1"/>
    <col min="15" max="15" width="12.453125" style="40" bestFit="1" customWidth="1"/>
    <col min="16" max="16" width="11.54296875" style="40"/>
    <col min="17" max="17" width="13.81640625" style="40" bestFit="1" customWidth="1"/>
    <col min="18" max="18" width="12.26953125" style="40" customWidth="1"/>
    <col min="19" max="16384" width="11.54296875" style="40"/>
  </cols>
  <sheetData>
    <row r="1" spans="1:17">
      <c r="A1" s="188" t="s">
        <v>403</v>
      </c>
      <c r="B1" s="276" t="s">
        <v>404</v>
      </c>
      <c r="C1" s="276"/>
      <c r="D1" s="276"/>
      <c r="E1" s="183"/>
      <c r="F1" s="276" t="s">
        <v>405</v>
      </c>
      <c r="G1" s="276"/>
      <c r="H1" s="276"/>
      <c r="I1" s="183"/>
      <c r="J1" s="276" t="s">
        <v>406</v>
      </c>
      <c r="K1" s="276"/>
      <c r="L1" s="276"/>
    </row>
    <row r="2" spans="1:17">
      <c r="A2" s="189"/>
      <c r="B2" s="187">
        <v>2020</v>
      </c>
      <c r="C2" s="187">
        <v>2021</v>
      </c>
      <c r="D2" s="187">
        <v>2022</v>
      </c>
      <c r="E2" s="187"/>
      <c r="F2" s="187">
        <f>B2</f>
        <v>2020</v>
      </c>
      <c r="G2" s="187">
        <f>C2</f>
        <v>2021</v>
      </c>
      <c r="H2" s="187">
        <f>D2</f>
        <v>2022</v>
      </c>
      <c r="I2" s="187"/>
      <c r="J2" s="187">
        <f>F2</f>
        <v>2020</v>
      </c>
      <c r="K2" s="187">
        <f>G2</f>
        <v>2021</v>
      </c>
      <c r="L2" s="187">
        <f>H2</f>
        <v>2022</v>
      </c>
    </row>
    <row r="3" spans="1:17">
      <c r="A3" s="8" t="s">
        <v>392</v>
      </c>
      <c r="B3" s="39">
        <v>20895278</v>
      </c>
      <c r="C3" s="39">
        <v>21035195</v>
      </c>
      <c r="D3" s="38">
        <v>25046985</v>
      </c>
      <c r="E3" s="8"/>
      <c r="F3" s="39">
        <v>4333234</v>
      </c>
      <c r="G3" s="41">
        <v>4256424</v>
      </c>
      <c r="H3" s="38">
        <v>5183875</v>
      </c>
      <c r="I3" s="8"/>
      <c r="J3" s="38">
        <f t="shared" ref="J3:L14" si="0">B3+F3</f>
        <v>25228512</v>
      </c>
      <c r="K3" s="38">
        <f t="shared" si="0"/>
        <v>25291619</v>
      </c>
      <c r="L3" s="38">
        <f t="shared" si="0"/>
        <v>30230860</v>
      </c>
      <c r="O3" s="224"/>
      <c r="P3" s="224"/>
      <c r="Q3" s="224"/>
    </row>
    <row r="4" spans="1:17">
      <c r="A4" s="8" t="s">
        <v>407</v>
      </c>
      <c r="B4" s="38">
        <v>21969380</v>
      </c>
      <c r="C4" s="39">
        <v>22196274</v>
      </c>
      <c r="D4" s="38">
        <v>26348339</v>
      </c>
      <c r="E4" s="8"/>
      <c r="F4" s="41">
        <v>4538293</v>
      </c>
      <c r="G4" s="38">
        <v>4477215</v>
      </c>
      <c r="H4" s="38">
        <v>5437205</v>
      </c>
      <c r="I4" s="38"/>
      <c r="J4" s="38">
        <f t="shared" si="0"/>
        <v>26507673</v>
      </c>
      <c r="K4" s="38">
        <f t="shared" si="0"/>
        <v>26673489</v>
      </c>
      <c r="L4" s="38">
        <f t="shared" si="0"/>
        <v>31785544</v>
      </c>
      <c r="O4" s="224"/>
      <c r="P4" s="224"/>
    </row>
    <row r="5" spans="1:17">
      <c r="A5" s="8" t="s">
        <v>408</v>
      </c>
      <c r="B5" s="38">
        <v>49516015</v>
      </c>
      <c r="C5" s="38">
        <v>53484714</v>
      </c>
      <c r="D5" s="38">
        <f>58238448</f>
        <v>58238448</v>
      </c>
      <c r="E5" s="38"/>
      <c r="F5" s="38">
        <v>10251816</v>
      </c>
      <c r="G5" s="38">
        <v>10944789</v>
      </c>
      <c r="H5" s="38">
        <v>11795438</v>
      </c>
      <c r="I5" s="38"/>
      <c r="J5" s="38">
        <f t="shared" si="0"/>
        <v>59767831</v>
      </c>
      <c r="K5" s="38">
        <f t="shared" si="0"/>
        <v>64429503</v>
      </c>
      <c r="L5" s="38">
        <f t="shared" si="0"/>
        <v>70033886</v>
      </c>
      <c r="O5" s="224">
        <f>L9-K9</f>
        <v>13832710</v>
      </c>
    </row>
    <row r="6" spans="1:17">
      <c r="A6" s="8" t="s">
        <v>409</v>
      </c>
      <c r="B6" s="38">
        <v>50925564</v>
      </c>
      <c r="C6" s="38">
        <v>55218728</v>
      </c>
      <c r="D6" s="38">
        <v>60397398</v>
      </c>
      <c r="E6" s="38"/>
      <c r="F6" s="38">
        <v>10525519</v>
      </c>
      <c r="G6" s="38">
        <v>11281613</v>
      </c>
      <c r="H6" s="38">
        <v>12221762</v>
      </c>
      <c r="I6" s="38"/>
      <c r="J6" s="38">
        <f t="shared" si="0"/>
        <v>61451083</v>
      </c>
      <c r="K6" s="38">
        <f t="shared" si="0"/>
        <v>66500341</v>
      </c>
      <c r="L6" s="38">
        <f t="shared" si="0"/>
        <v>72619160</v>
      </c>
      <c r="O6" s="224">
        <f>L10-K10</f>
        <v>15707329</v>
      </c>
    </row>
    <row r="7" spans="1:17">
      <c r="A7" s="8" t="s">
        <v>410</v>
      </c>
      <c r="B7" s="38">
        <v>78894813</v>
      </c>
      <c r="C7" s="190">
        <v>86991741</v>
      </c>
      <c r="D7" s="38">
        <v>97791092</v>
      </c>
      <c r="E7" s="38"/>
      <c r="F7" s="38">
        <v>16042280</v>
      </c>
      <c r="G7" s="38">
        <v>17844123</v>
      </c>
      <c r="H7" s="38">
        <v>19699908</v>
      </c>
      <c r="I7" s="38"/>
      <c r="J7" s="38">
        <f t="shared" si="0"/>
        <v>94937093</v>
      </c>
      <c r="K7" s="38">
        <f t="shared" si="0"/>
        <v>104835864</v>
      </c>
      <c r="L7" s="38">
        <f t="shared" si="0"/>
        <v>117491000</v>
      </c>
      <c r="O7" s="224"/>
      <c r="P7" s="224"/>
    </row>
    <row r="8" spans="1:17">
      <c r="A8" s="8" t="s">
        <v>411</v>
      </c>
      <c r="B8" s="38">
        <v>80756707</v>
      </c>
      <c r="C8" s="38">
        <v>90692438</v>
      </c>
      <c r="D8" s="38">
        <v>102840296</v>
      </c>
      <c r="E8" s="38"/>
      <c r="F8" s="38">
        <v>16422853</v>
      </c>
      <c r="G8" s="38">
        <v>18598039</v>
      </c>
      <c r="H8" s="38">
        <v>20707889</v>
      </c>
      <c r="I8" s="38"/>
      <c r="J8" s="38">
        <f t="shared" si="0"/>
        <v>97179560</v>
      </c>
      <c r="K8" s="38">
        <f t="shared" si="0"/>
        <v>109290477</v>
      </c>
      <c r="L8" s="38">
        <f t="shared" si="0"/>
        <v>123548185</v>
      </c>
      <c r="N8" s="224"/>
      <c r="O8" s="224">
        <f>D9-C9</f>
        <v>11929396</v>
      </c>
      <c r="P8" s="224">
        <f>H9-G9</f>
        <v>1903314</v>
      </c>
      <c r="Q8" s="224"/>
    </row>
    <row r="9" spans="1:17">
      <c r="A9" s="8" t="s">
        <v>412</v>
      </c>
      <c r="B9" s="38">
        <v>101810468</v>
      </c>
      <c r="C9" s="38">
        <v>112974018</v>
      </c>
      <c r="D9" s="242">
        <v>124903414</v>
      </c>
      <c r="E9" s="38"/>
      <c r="F9" s="38">
        <v>20681027</v>
      </c>
      <c r="G9" s="38">
        <v>23210943</v>
      </c>
      <c r="H9" s="242">
        <v>25114257</v>
      </c>
      <c r="I9" s="38"/>
      <c r="J9" s="38">
        <f t="shared" si="0"/>
        <v>122491495</v>
      </c>
      <c r="K9" s="38">
        <f t="shared" si="0"/>
        <v>136184961</v>
      </c>
      <c r="L9" s="38">
        <f t="shared" si="0"/>
        <v>150017671</v>
      </c>
      <c r="N9" s="224"/>
      <c r="O9" s="224">
        <f>D10-C10</f>
        <v>13478413</v>
      </c>
      <c r="P9" s="224">
        <f>H10-G10</f>
        <v>2228916</v>
      </c>
      <c r="Q9" s="224"/>
    </row>
    <row r="10" spans="1:17">
      <c r="A10" s="8" t="s">
        <v>413</v>
      </c>
      <c r="B10" s="38">
        <v>103805940</v>
      </c>
      <c r="C10" s="181">
        <v>115926311</v>
      </c>
      <c r="D10" s="242">
        <v>129404724</v>
      </c>
      <c r="E10" s="38"/>
      <c r="F10" s="38">
        <v>21089756</v>
      </c>
      <c r="G10" s="154">
        <v>23805587</v>
      </c>
      <c r="H10" s="242">
        <v>26034503</v>
      </c>
      <c r="I10" s="38"/>
      <c r="J10" s="38">
        <f t="shared" si="0"/>
        <v>124895696</v>
      </c>
      <c r="K10" s="38">
        <f t="shared" si="0"/>
        <v>139731898</v>
      </c>
      <c r="L10" s="38">
        <f t="shared" si="0"/>
        <v>155439227</v>
      </c>
      <c r="O10" s="224"/>
      <c r="P10" s="224"/>
    </row>
    <row r="11" spans="1:17">
      <c r="A11" s="8" t="s">
        <v>414</v>
      </c>
      <c r="B11" s="38">
        <v>132835039</v>
      </c>
      <c r="C11" s="38">
        <v>150576254</v>
      </c>
      <c r="D11" s="38"/>
      <c r="E11" s="38"/>
      <c r="F11" s="38">
        <v>26965786</v>
      </c>
      <c r="G11" s="38">
        <v>30954025</v>
      </c>
      <c r="H11" s="38"/>
      <c r="I11" s="38"/>
      <c r="J11" s="38">
        <f t="shared" si="0"/>
        <v>159800825</v>
      </c>
      <c r="K11" s="38">
        <f t="shared" si="0"/>
        <v>181530279</v>
      </c>
      <c r="L11" s="38">
        <f t="shared" si="0"/>
        <v>0</v>
      </c>
    </row>
    <row r="12" spans="1:17" ht="15" thickBot="1">
      <c r="A12" s="8" t="s">
        <v>415</v>
      </c>
      <c r="B12" s="38">
        <v>134729423</v>
      </c>
      <c r="C12" s="38">
        <v>152418472</v>
      </c>
      <c r="D12" s="38"/>
      <c r="E12" s="38"/>
      <c r="F12" s="38">
        <v>27353442</v>
      </c>
      <c r="G12" s="38">
        <v>31323277</v>
      </c>
      <c r="H12" s="38"/>
      <c r="I12" s="38"/>
      <c r="J12" s="38">
        <f t="shared" si="0"/>
        <v>162082865</v>
      </c>
      <c r="K12" s="38">
        <f t="shared" si="0"/>
        <v>183741749</v>
      </c>
      <c r="L12" s="38">
        <f t="shared" si="0"/>
        <v>0</v>
      </c>
    </row>
    <row r="13" spans="1:17">
      <c r="A13" s="8" t="s">
        <v>416</v>
      </c>
      <c r="B13" s="38">
        <v>167283488</v>
      </c>
      <c r="C13" s="38">
        <v>190287729</v>
      </c>
      <c r="D13" s="38"/>
      <c r="E13" s="42" t="s">
        <v>21</v>
      </c>
      <c r="F13" s="41">
        <v>33998418</v>
      </c>
      <c r="G13" s="38">
        <v>39300433</v>
      </c>
      <c r="H13" s="38"/>
      <c r="I13" s="42" t="s">
        <v>21</v>
      </c>
      <c r="J13" s="38">
        <f t="shared" si="0"/>
        <v>201281906</v>
      </c>
      <c r="K13" s="38">
        <f t="shared" si="0"/>
        <v>229588162</v>
      </c>
      <c r="L13" s="38">
        <f t="shared" si="0"/>
        <v>0</v>
      </c>
      <c r="M13" s="43"/>
      <c r="N13" s="191"/>
    </row>
    <row r="14" spans="1:17">
      <c r="A14" s="44" t="s">
        <v>417</v>
      </c>
      <c r="B14" s="45">
        <v>168892423</v>
      </c>
      <c r="C14" s="225">
        <v>195955447</v>
      </c>
      <c r="D14" s="192"/>
      <c r="E14" s="46">
        <f>D14*1000/$N$15</f>
        <v>0</v>
      </c>
      <c r="F14" s="45">
        <v>34321141</v>
      </c>
      <c r="G14" s="193">
        <v>40450518</v>
      </c>
      <c r="H14" s="193"/>
      <c r="I14" s="46">
        <f>H14*1000/$N$15</f>
        <v>0</v>
      </c>
      <c r="J14" s="230">
        <f t="shared" si="0"/>
        <v>203213564</v>
      </c>
      <c r="K14" s="45">
        <f t="shared" si="0"/>
        <v>236405965</v>
      </c>
      <c r="L14" s="45">
        <f>D14+H14</f>
        <v>0</v>
      </c>
      <c r="N14" s="194" t="s">
        <v>439</v>
      </c>
    </row>
    <row r="15" spans="1:17">
      <c r="A15" s="55" t="s">
        <v>428</v>
      </c>
      <c r="B15" s="53"/>
      <c r="C15" s="188"/>
      <c r="D15" s="233">
        <v>188300000</v>
      </c>
      <c r="E15" s="56">
        <f>D15*1000/$N$15</f>
        <v>34707.950019077391</v>
      </c>
      <c r="F15" s="53"/>
      <c r="G15" s="188"/>
      <c r="H15" s="234">
        <v>38600000</v>
      </c>
      <c r="I15" s="56">
        <f>H15*1000/$N$15</f>
        <v>7114.8532699755033</v>
      </c>
      <c r="J15" s="53"/>
      <c r="K15" s="53"/>
      <c r="L15" s="57">
        <f>D15+H15</f>
        <v>226900000</v>
      </c>
      <c r="M15" s="47"/>
      <c r="N15" s="195">
        <f>5425270</f>
        <v>5425270</v>
      </c>
    </row>
    <row r="16" spans="1:17">
      <c r="A16" s="55" t="s">
        <v>434</v>
      </c>
      <c r="B16" s="53"/>
      <c r="C16" s="53"/>
      <c r="D16" s="235">
        <f>D15+3459900</f>
        <v>191759900</v>
      </c>
      <c r="E16" s="56">
        <f>D16*1000/$N$15</f>
        <v>35345.687864382788</v>
      </c>
      <c r="F16" s="53"/>
      <c r="G16" s="53"/>
      <c r="H16" s="236">
        <f>H15+150000-8940</f>
        <v>38741060</v>
      </c>
      <c r="I16" s="56">
        <f>H16*1000/$N$15</f>
        <v>7140.8538192569222</v>
      </c>
      <c r="J16" s="53"/>
      <c r="K16" s="53"/>
      <c r="L16" s="57">
        <f>D16+H16</f>
        <v>230500960</v>
      </c>
      <c r="M16" s="47"/>
      <c r="N16" s="195"/>
    </row>
    <row r="17" spans="1:19">
      <c r="A17" s="8" t="s">
        <v>431</v>
      </c>
      <c r="B17" s="8"/>
      <c r="C17" s="58"/>
      <c r="D17" s="53">
        <v>209200000</v>
      </c>
      <c r="E17" s="56">
        <f>D17*1000/$N$15</f>
        <v>38560.292851784332</v>
      </c>
      <c r="F17" s="8"/>
      <c r="G17" s="58"/>
      <c r="H17" s="53">
        <v>42300000</v>
      </c>
      <c r="I17" s="56">
        <f>H17*1000/$N$15</f>
        <v>7796.8469772011349</v>
      </c>
      <c r="J17" s="59"/>
      <c r="K17" s="58"/>
      <c r="L17" s="53">
        <f>D17+H17</f>
        <v>251500000</v>
      </c>
      <c r="M17" s="48"/>
      <c r="N17" s="205">
        <f>(L17-L16)/L16</f>
        <v>9.1101746387520471E-2</v>
      </c>
    </row>
    <row r="18" spans="1:19" ht="15" thickBot="1">
      <c r="A18" s="55" t="s">
        <v>432</v>
      </c>
      <c r="B18" s="60"/>
      <c r="C18" s="58"/>
      <c r="D18" s="237"/>
      <c r="E18" s="238">
        <f>D18*1000/$N$15</f>
        <v>0</v>
      </c>
      <c r="F18" s="60"/>
      <c r="G18" s="58"/>
      <c r="H18" s="53"/>
      <c r="I18" s="238">
        <f>H18*1000/$N$15</f>
        <v>0</v>
      </c>
      <c r="J18" s="59"/>
      <c r="K18" s="58"/>
      <c r="L18" s="53">
        <f>D18+H18</f>
        <v>0</v>
      </c>
      <c r="M18" s="48"/>
      <c r="N18" s="47"/>
    </row>
    <row r="19" spans="1:19">
      <c r="A19" s="196"/>
      <c r="B19" s="47"/>
      <c r="C19" s="197"/>
      <c r="D19" s="198"/>
      <c r="E19" s="199"/>
      <c r="F19" s="47"/>
      <c r="G19" s="197"/>
      <c r="H19" s="198"/>
      <c r="I19" s="199"/>
      <c r="J19" s="47"/>
      <c r="K19" s="197"/>
      <c r="L19" s="200"/>
      <c r="M19" s="48"/>
      <c r="N19" s="47"/>
      <c r="O19" s="204"/>
      <c r="P19" s="204"/>
    </row>
    <row r="20" spans="1:19">
      <c r="A20" s="218"/>
      <c r="B20" s="218"/>
      <c r="C20" s="218"/>
      <c r="D20" s="218"/>
      <c r="E20" s="199"/>
      <c r="F20" s="223"/>
      <c r="G20" s="197"/>
      <c r="H20" s="201"/>
      <c r="I20" s="199"/>
      <c r="J20" s="47"/>
      <c r="K20" s="197"/>
      <c r="L20" s="200"/>
      <c r="M20" s="202"/>
      <c r="N20" s="47"/>
      <c r="O20" s="204"/>
    </row>
    <row r="21" spans="1:19">
      <c r="A21" s="219"/>
      <c r="B21" s="220"/>
      <c r="C21" s="221"/>
      <c r="D21" s="222"/>
      <c r="E21" s="199"/>
      <c r="F21" s="47"/>
      <c r="G21" s="197"/>
      <c r="H21" s="201"/>
      <c r="I21" s="199"/>
      <c r="J21" s="47"/>
      <c r="K21" s="197"/>
      <c r="L21" s="200"/>
      <c r="M21" s="48"/>
      <c r="N21" s="47"/>
    </row>
    <row r="22" spans="1:19">
      <c r="A22" s="49" t="s">
        <v>418</v>
      </c>
      <c r="B22" s="276" t="s">
        <v>404</v>
      </c>
      <c r="C22" s="276"/>
      <c r="D22" s="276"/>
      <c r="E22" s="50"/>
      <c r="F22" s="276" t="s">
        <v>405</v>
      </c>
      <c r="G22" s="276"/>
      <c r="H22" s="276"/>
      <c r="I22" s="50"/>
      <c r="J22" s="276" t="s">
        <v>406</v>
      </c>
      <c r="K22" s="276"/>
      <c r="L22" s="276"/>
    </row>
    <row r="23" spans="1:19">
      <c r="A23" s="51" t="s">
        <v>419</v>
      </c>
      <c r="B23" s="187">
        <f>B2</f>
        <v>2020</v>
      </c>
      <c r="C23" s="187">
        <f t="shared" ref="C23:L23" si="1">C2</f>
        <v>2021</v>
      </c>
      <c r="D23" s="187">
        <f>D2</f>
        <v>2022</v>
      </c>
      <c r="E23" s="187"/>
      <c r="F23" s="187">
        <f t="shared" si="1"/>
        <v>2020</v>
      </c>
      <c r="G23" s="187">
        <f t="shared" si="1"/>
        <v>2021</v>
      </c>
      <c r="H23" s="187">
        <f t="shared" si="1"/>
        <v>2022</v>
      </c>
      <c r="I23" s="187"/>
      <c r="J23" s="187">
        <f t="shared" si="1"/>
        <v>2020</v>
      </c>
      <c r="K23" s="187">
        <f t="shared" si="1"/>
        <v>2021</v>
      </c>
      <c r="L23" s="187">
        <f t="shared" si="1"/>
        <v>2022</v>
      </c>
      <c r="O23" s="243"/>
      <c r="Q23" s="59"/>
      <c r="R23" s="59"/>
      <c r="S23" s="59"/>
    </row>
    <row r="24" spans="1:19">
      <c r="A24" s="8" t="s">
        <v>392</v>
      </c>
      <c r="B24" s="52">
        <v>4.9103484239644897E-2</v>
      </c>
      <c r="C24" s="52">
        <f>(C3-B3)/B3</f>
        <v>6.6961061728874824E-3</v>
      </c>
      <c r="D24" s="52">
        <f>(D3-C3)/C3</f>
        <v>0.19071798478692495</v>
      </c>
      <c r="E24" s="8"/>
      <c r="F24" s="52">
        <v>4.1320075431998185E-2</v>
      </c>
      <c r="G24" s="52">
        <f>(G3-F3)/F3</f>
        <v>-1.7725790945053971E-2</v>
      </c>
      <c r="H24" s="52">
        <f>(H3-G3)/G3</f>
        <v>0.21789441089515518</v>
      </c>
      <c r="I24" s="8"/>
      <c r="J24" s="52">
        <v>4.7748577618323636E-2</v>
      </c>
      <c r="K24" s="52">
        <f>(K3-J3)/J3</f>
        <v>2.501415858374842E-3</v>
      </c>
      <c r="L24" s="52">
        <f>(L3-K3)/K3</f>
        <v>0.19529161023657679</v>
      </c>
      <c r="N24" s="203"/>
      <c r="O24" s="243"/>
      <c r="Q24" s="244"/>
      <c r="R24" s="43"/>
      <c r="S24" s="204"/>
    </row>
    <row r="25" spans="1:19">
      <c r="A25" s="8" t="s">
        <v>407</v>
      </c>
      <c r="B25" s="52">
        <v>4.5865236941296537E-2</v>
      </c>
      <c r="C25" s="52">
        <f t="shared" ref="C25:C35" si="2">(C4-B4)/B4</f>
        <v>1.0327737969847123E-2</v>
      </c>
      <c r="D25" s="52">
        <f t="shared" ref="D25:D31" si="3">(D4-C4)/C4</f>
        <v>0.18706135092763768</v>
      </c>
      <c r="E25" s="8"/>
      <c r="F25" s="52">
        <v>3.8524943327311094E-2</v>
      </c>
      <c r="G25" s="52">
        <f t="shared" ref="G25:G35" si="4">(G4-F4)/F4</f>
        <v>-1.3458364191117674E-2</v>
      </c>
      <c r="H25" s="52">
        <f t="shared" ref="H25:H31" si="5">(H4-G4)/G4</f>
        <v>0.21441677471374504</v>
      </c>
      <c r="I25" s="8"/>
      <c r="J25" s="52">
        <v>4.4592352899124013E-2</v>
      </c>
      <c r="K25" s="52">
        <f t="shared" ref="K25:K35" si="6">(K4-J4)/J4</f>
        <v>6.2553963148707925E-3</v>
      </c>
      <c r="L25" s="52">
        <f t="shared" ref="L25:L30" si="7">(L4-K4)/K4</f>
        <v>0.1916530304678177</v>
      </c>
      <c r="N25" s="203"/>
      <c r="O25" s="243"/>
      <c r="Q25" s="244"/>
      <c r="R25" s="43"/>
      <c r="S25" s="204"/>
    </row>
    <row r="26" spans="1:19">
      <c r="A26" s="8" t="s">
        <v>408</v>
      </c>
      <c r="B26" s="52">
        <v>3.9248145295024808E-2</v>
      </c>
      <c r="C26" s="52">
        <f t="shared" si="2"/>
        <v>8.0149806077892169E-2</v>
      </c>
      <c r="D26" s="52">
        <f t="shared" si="3"/>
        <v>8.88802359492845E-2</v>
      </c>
      <c r="E26" s="8"/>
      <c r="F26" s="52">
        <v>3.3206145517100619E-2</v>
      </c>
      <c r="G26" s="52">
        <f t="shared" si="4"/>
        <v>6.759514606973048E-2</v>
      </c>
      <c r="H26" s="52">
        <f t="shared" si="5"/>
        <v>7.772182725496124E-2</v>
      </c>
      <c r="I26" s="8"/>
      <c r="J26" s="52">
        <v>3.8202237664901717E-2</v>
      </c>
      <c r="K26" s="52">
        <f t="shared" si="6"/>
        <v>7.7996338866638815E-2</v>
      </c>
      <c r="L26" s="52">
        <f t="shared" si="7"/>
        <v>8.6984731203032878E-2</v>
      </c>
      <c r="N26" s="203"/>
      <c r="O26" s="243"/>
      <c r="Q26" s="244"/>
      <c r="R26" s="244"/>
      <c r="S26" s="204"/>
    </row>
    <row r="27" spans="1:19">
      <c r="A27" s="8" t="s">
        <v>409</v>
      </c>
      <c r="B27" s="52">
        <v>4.6107293275969206E-2</v>
      </c>
      <c r="C27" s="52">
        <f t="shared" si="2"/>
        <v>8.4302728586373638E-2</v>
      </c>
      <c r="D27" s="52">
        <f t="shared" si="3"/>
        <v>9.3784666680478412E-2</v>
      </c>
      <c r="E27" s="8"/>
      <c r="F27" s="52">
        <v>4.012973357675334E-2</v>
      </c>
      <c r="G27" s="52">
        <f t="shared" si="4"/>
        <v>7.1834367502448093E-2</v>
      </c>
      <c r="H27" s="52">
        <f t="shared" si="5"/>
        <v>8.3334625997186745E-2</v>
      </c>
      <c r="I27" s="8"/>
      <c r="J27" s="52">
        <v>4.507412779319607E-2</v>
      </c>
      <c r="K27" s="52">
        <f t="shared" si="6"/>
        <v>8.2167111684589844E-2</v>
      </c>
      <c r="L27" s="52">
        <f t="shared" si="7"/>
        <v>9.201184396934145E-2</v>
      </c>
      <c r="N27" s="203"/>
      <c r="Q27" s="244"/>
    </row>
    <row r="28" spans="1:19">
      <c r="A28" s="8" t="s">
        <v>410</v>
      </c>
      <c r="B28" s="52">
        <v>3.9351978070671333E-2</v>
      </c>
      <c r="C28" s="52">
        <f t="shared" si="2"/>
        <v>0.10262940860256554</v>
      </c>
      <c r="D28" s="52">
        <f t="shared" si="3"/>
        <v>0.12414225621717354</v>
      </c>
      <c r="E28" s="8"/>
      <c r="F28" s="52">
        <v>3.339628059778383E-2</v>
      </c>
      <c r="G28" s="52">
        <f t="shared" si="4"/>
        <v>0.11231838616456015</v>
      </c>
      <c r="H28" s="52">
        <f t="shared" si="5"/>
        <v>0.10399978749305865</v>
      </c>
      <c r="I28" s="8"/>
      <c r="J28" s="52">
        <v>3.8322574485050213E-2</v>
      </c>
      <c r="K28" s="52">
        <f t="shared" si="6"/>
        <v>0.10426663264273323</v>
      </c>
      <c r="L28" s="52">
        <f t="shared" si="7"/>
        <v>0.12071380458122613</v>
      </c>
      <c r="N28" s="203"/>
      <c r="Q28" s="244"/>
    </row>
    <row r="29" spans="1:19">
      <c r="A29" s="8" t="s">
        <v>411</v>
      </c>
      <c r="B29" s="52">
        <v>3.7824573782937063E-2</v>
      </c>
      <c r="C29" s="52">
        <f t="shared" si="2"/>
        <v>0.1230328893920848</v>
      </c>
      <c r="D29" s="52">
        <f t="shared" si="3"/>
        <v>0.13394565487367316</v>
      </c>
      <c r="E29" s="8"/>
      <c r="F29" s="52">
        <v>3.1675999172740228E-2</v>
      </c>
      <c r="G29" s="52">
        <f t="shared" si="4"/>
        <v>0.13244872861006549</v>
      </c>
      <c r="H29" s="52">
        <f t="shared" si="5"/>
        <v>0.11344475619176839</v>
      </c>
      <c r="I29" s="8"/>
      <c r="J29" s="52">
        <v>3.6761625119360992E-2</v>
      </c>
      <c r="K29" s="52">
        <f t="shared" si="6"/>
        <v>0.12462411848746795</v>
      </c>
      <c r="L29" s="52">
        <f t="shared" si="7"/>
        <v>0.13045700221438322</v>
      </c>
      <c r="N29" s="203"/>
    </row>
    <row r="30" spans="1:19">
      <c r="A30" s="8" t="s">
        <v>412</v>
      </c>
      <c r="B30" s="52">
        <v>4.0255859949535996E-2</v>
      </c>
      <c r="C30" s="52">
        <f t="shared" si="2"/>
        <v>0.10965031611484194</v>
      </c>
      <c r="D30" s="52">
        <f t="shared" si="3"/>
        <v>0.10559415528621811</v>
      </c>
      <c r="E30" s="8"/>
      <c r="F30" s="52">
        <v>3.4325777095012035E-2</v>
      </c>
      <c r="G30" s="52">
        <f t="shared" si="4"/>
        <v>0.12233028852967505</v>
      </c>
      <c r="H30" s="52">
        <f t="shared" si="5"/>
        <v>8.2000718368055961E-2</v>
      </c>
      <c r="I30" s="8"/>
      <c r="J30" s="52">
        <v>3.9230438036182237E-2</v>
      </c>
      <c r="K30" s="52">
        <f t="shared" si="6"/>
        <v>0.11179115741872528</v>
      </c>
      <c r="L30" s="52">
        <f>(L9-K9)/K9</f>
        <v>0.10157296296468447</v>
      </c>
      <c r="N30" s="203"/>
    </row>
    <row r="31" spans="1:19">
      <c r="A31" s="8" t="s">
        <v>413</v>
      </c>
      <c r="B31" s="52">
        <v>3.2705689682058718E-2</v>
      </c>
      <c r="C31" s="52">
        <f t="shared" si="2"/>
        <v>0.11675989832566422</v>
      </c>
      <c r="D31" s="52">
        <f>(D10-C10)/C10</f>
        <v>0.11626707417611175</v>
      </c>
      <c r="E31" s="8"/>
      <c r="F31" s="52">
        <v>2.679858750973331E-2</v>
      </c>
      <c r="G31" s="52">
        <f t="shared" si="4"/>
        <v>0.12877488957197988</v>
      </c>
      <c r="H31" s="52">
        <f>(H10-G10)/G10</f>
        <v>9.3629953338264668E-2</v>
      </c>
      <c r="I31" s="8"/>
      <c r="J31" s="52">
        <v>3.1684219769647567E-2</v>
      </c>
      <c r="K31" s="52">
        <f t="shared" si="6"/>
        <v>0.11878873712349543</v>
      </c>
      <c r="L31" s="52">
        <f>(L10-K10)/K10</f>
        <v>0.11241047480797835</v>
      </c>
      <c r="N31" s="203"/>
    </row>
    <row r="32" spans="1:19">
      <c r="A32" s="8" t="s">
        <v>414</v>
      </c>
      <c r="B32" s="52">
        <v>3.8289238094520478E-2</v>
      </c>
      <c r="C32" s="52">
        <f t="shared" si="2"/>
        <v>0.13355824738380964</v>
      </c>
      <c r="D32" s="52"/>
      <c r="E32" s="8"/>
      <c r="F32" s="52">
        <v>3.239649424523465E-2</v>
      </c>
      <c r="G32" s="52">
        <f t="shared" si="4"/>
        <v>0.1478999722092284</v>
      </c>
      <c r="H32" s="52"/>
      <c r="I32" s="8"/>
      <c r="J32" s="52">
        <v>3.7270239601218141E-2</v>
      </c>
      <c r="K32" s="52">
        <f t="shared" si="6"/>
        <v>0.13597835931072322</v>
      </c>
      <c r="L32" s="52"/>
      <c r="N32" s="203"/>
    </row>
    <row r="33" spans="1:18">
      <c r="A33" s="8" t="s">
        <v>415</v>
      </c>
      <c r="B33" s="52">
        <v>4.5742049579744731E-2</v>
      </c>
      <c r="C33" s="52">
        <f t="shared" si="2"/>
        <v>0.13129314002925702</v>
      </c>
      <c r="D33" s="52"/>
      <c r="E33" s="8"/>
      <c r="F33" s="52">
        <v>3.9742970451783502E-2</v>
      </c>
      <c r="G33" s="52">
        <f t="shared" si="4"/>
        <v>0.14513109538463204</v>
      </c>
      <c r="H33" s="52"/>
      <c r="I33" s="8"/>
      <c r="J33" s="52">
        <v>4.4704568292644256E-2</v>
      </c>
      <c r="K33" s="52">
        <f t="shared" si="6"/>
        <v>0.133628462206662</v>
      </c>
      <c r="L33" s="52"/>
      <c r="N33" s="203"/>
    </row>
    <row r="34" spans="1:18">
      <c r="A34" s="8" t="s">
        <v>416</v>
      </c>
      <c r="B34" s="52">
        <v>3.8921751244789651E-2</v>
      </c>
      <c r="C34" s="52">
        <f t="shared" si="2"/>
        <v>0.13751650730764295</v>
      </c>
      <c r="D34" s="52"/>
      <c r="E34" s="53"/>
      <c r="F34" s="54">
        <v>3.5032410505661492E-2</v>
      </c>
      <c r="G34" s="52">
        <f t="shared" si="4"/>
        <v>0.15594887385642472</v>
      </c>
      <c r="H34" s="52"/>
      <c r="I34" s="53"/>
      <c r="J34" s="54">
        <v>3.8255834704755347E-2</v>
      </c>
      <c r="K34" s="52">
        <f t="shared" si="6"/>
        <v>0.14062990838331985</v>
      </c>
      <c r="L34" s="52"/>
      <c r="N34" s="203"/>
    </row>
    <row r="35" spans="1:18">
      <c r="A35" s="53" t="s">
        <v>417</v>
      </c>
      <c r="B35" s="54">
        <v>3.800896552084413E-2</v>
      </c>
      <c r="C35" s="54">
        <f t="shared" si="2"/>
        <v>0.160238236383168</v>
      </c>
      <c r="D35" s="52"/>
      <c r="E35" s="53"/>
      <c r="F35" s="54">
        <v>3.4093783432044202E-2</v>
      </c>
      <c r="G35" s="54">
        <f t="shared" si="4"/>
        <v>0.17858896357787174</v>
      </c>
      <c r="H35" s="52"/>
      <c r="I35" s="53"/>
      <c r="J35" s="54">
        <v>3.73386432072043E-2</v>
      </c>
      <c r="K35" s="54">
        <f t="shared" si="6"/>
        <v>0.1633375270166513</v>
      </c>
      <c r="L35" s="52"/>
      <c r="N35" s="203"/>
    </row>
    <row r="36" spans="1:18">
      <c r="A36" s="184" t="str">
        <f>A15</f>
        <v>Anslag NB2022</v>
      </c>
      <c r="B36" s="185"/>
      <c r="C36" s="185"/>
      <c r="D36" s="186">
        <f>(D15-C$14)/C$14</f>
        <v>-3.9067283493272834E-2</v>
      </c>
      <c r="E36" s="185"/>
      <c r="F36" s="185"/>
      <c r="G36" s="185"/>
      <c r="H36" s="186">
        <f>(H15-G$14)/G$14</f>
        <v>-4.5747695987477834E-2</v>
      </c>
      <c r="I36" s="185"/>
      <c r="J36" s="185"/>
      <c r="K36" s="185"/>
      <c r="L36" s="186">
        <f>(L15-K$14)/K$14</f>
        <v>-4.0210343254240645E-2</v>
      </c>
      <c r="O36" s="43"/>
      <c r="P36" s="204"/>
      <c r="Q36" s="204"/>
      <c r="R36" s="204"/>
    </row>
    <row r="37" spans="1:18">
      <c r="A37" s="55" t="s">
        <v>434</v>
      </c>
      <c r="B37" s="226"/>
      <c r="C37" s="226"/>
      <c r="D37" s="54">
        <f>(D16-C14)/C14</f>
        <v>-2.141071893755523E-2</v>
      </c>
      <c r="E37" s="226"/>
      <c r="F37" s="226"/>
      <c r="G37" s="226"/>
      <c r="H37" s="54">
        <f>(H16-G14)/G14</f>
        <v>-4.226047241224451E-2</v>
      </c>
      <c r="I37" s="226"/>
      <c r="J37" s="226"/>
      <c r="K37" s="226"/>
      <c r="L37" s="54"/>
      <c r="O37" s="43"/>
      <c r="P37" s="204"/>
      <c r="Q37" s="204"/>
      <c r="R37" s="204"/>
    </row>
    <row r="38" spans="1:18">
      <c r="A38" s="8" t="str">
        <f>A17</f>
        <v>Anslag RNB2022</v>
      </c>
      <c r="D38" s="54">
        <f>(D17-C14)/C14</f>
        <v>6.7589613877893376E-2</v>
      </c>
      <c r="H38" s="54">
        <f>(H17-G14)/G14</f>
        <v>4.5722084448955633E-2</v>
      </c>
      <c r="L38" s="52"/>
      <c r="O38" s="43"/>
      <c r="P38" s="204"/>
      <c r="Q38" s="204"/>
      <c r="R38" s="204"/>
    </row>
    <row r="39" spans="1:18">
      <c r="A39" s="8" t="str">
        <f>A18</f>
        <v>Anslag NB2023</v>
      </c>
      <c r="D39" s="52"/>
      <c r="H39" s="52"/>
      <c r="L39" s="52"/>
    </row>
    <row r="40" spans="1:18">
      <c r="A40" s="196"/>
      <c r="D40" s="205"/>
      <c r="G40" s="206"/>
      <c r="H40" s="205"/>
      <c r="L40" s="205"/>
    </row>
    <row r="41" spans="1:18">
      <c r="A41" s="201"/>
      <c r="B41" s="207"/>
      <c r="C41" s="207"/>
      <c r="D41" s="208"/>
      <c r="E41" s="207"/>
      <c r="F41" s="207"/>
      <c r="G41" s="207"/>
      <c r="H41" s="208"/>
      <c r="I41" s="207"/>
      <c r="J41" s="207"/>
      <c r="K41" s="207"/>
      <c r="L41" s="208"/>
    </row>
    <row r="42" spans="1:18">
      <c r="A42" s="8" t="s">
        <v>420</v>
      </c>
      <c r="B42" s="275" t="s">
        <v>404</v>
      </c>
      <c r="C42" s="275"/>
      <c r="D42" s="275"/>
      <c r="E42" s="275"/>
      <c r="F42" s="275" t="s">
        <v>405</v>
      </c>
      <c r="G42" s="275"/>
      <c r="H42" s="275"/>
      <c r="I42" s="275"/>
      <c r="J42" s="275" t="s">
        <v>406</v>
      </c>
      <c r="K42" s="275"/>
      <c r="L42" s="275"/>
      <c r="M42" s="275"/>
    </row>
    <row r="43" spans="1:18">
      <c r="A43" s="228"/>
      <c r="B43" s="187">
        <f>B23</f>
        <v>2020</v>
      </c>
      <c r="C43" s="187">
        <f>C23</f>
        <v>2021</v>
      </c>
      <c r="D43" s="187">
        <f>D23</f>
        <v>2022</v>
      </c>
      <c r="E43" s="209" t="s">
        <v>433</v>
      </c>
      <c r="F43" s="187">
        <f>F23</f>
        <v>2020</v>
      </c>
      <c r="G43" s="187">
        <f>G23</f>
        <v>2021</v>
      </c>
      <c r="H43" s="187">
        <f>H23</f>
        <v>2022</v>
      </c>
      <c r="I43" s="209" t="str">
        <f>E43</f>
        <v>endring 21-22</v>
      </c>
      <c r="J43" s="187">
        <f>J23</f>
        <v>2020</v>
      </c>
      <c r="K43" s="187">
        <f>K23</f>
        <v>2021</v>
      </c>
      <c r="L43" s="187">
        <f>L23</f>
        <v>2022</v>
      </c>
      <c r="M43" s="209" t="str">
        <f>I43</f>
        <v>endring 21-22</v>
      </c>
    </row>
    <row r="44" spans="1:18">
      <c r="A44" s="210" t="str">
        <f>A3</f>
        <v>Januar</v>
      </c>
      <c r="B44" s="210">
        <f>B3</f>
        <v>20895278</v>
      </c>
      <c r="C44" s="210">
        <f>C3</f>
        <v>21035195</v>
      </c>
      <c r="D44" s="210">
        <f>D3</f>
        <v>25046985</v>
      </c>
      <c r="E44" s="211">
        <f t="shared" ref="E44:E51" si="8">(D44-C44)/C44</f>
        <v>0.19071798478692495</v>
      </c>
      <c r="F44" s="210">
        <f>F3</f>
        <v>4333234</v>
      </c>
      <c r="G44" s="210">
        <f>G3</f>
        <v>4256424</v>
      </c>
      <c r="H44" s="210">
        <f>H3</f>
        <v>5183875</v>
      </c>
      <c r="I44" s="211">
        <f t="shared" ref="I44" si="9">(H44-G44)/G44</f>
        <v>0.21789441089515518</v>
      </c>
      <c r="J44" s="210">
        <f t="shared" ref="J44:L56" si="10">B44+F44</f>
        <v>25228512</v>
      </c>
      <c r="K44" s="210">
        <f t="shared" si="10"/>
        <v>25291619</v>
      </c>
      <c r="L44" s="210">
        <f t="shared" si="10"/>
        <v>30230860</v>
      </c>
      <c r="M44" s="211">
        <f t="shared" ref="M44" si="11">(L44-K44)/K44</f>
        <v>0.19529161023657679</v>
      </c>
    </row>
    <row r="45" spans="1:18">
      <c r="A45" s="210" t="str">
        <f t="shared" ref="A45:A55" si="12">A4</f>
        <v>Februar</v>
      </c>
      <c r="B45" s="210">
        <f>B4-B3</f>
        <v>1074102</v>
      </c>
      <c r="C45" s="210">
        <f>C4-C3</f>
        <v>1161079</v>
      </c>
      <c r="D45" s="210">
        <f>D4-D3</f>
        <v>1301354</v>
      </c>
      <c r="E45" s="211">
        <f t="shared" si="8"/>
        <v>0.12081434596612289</v>
      </c>
      <c r="F45" s="210">
        <f>F4-F3</f>
        <v>205059</v>
      </c>
      <c r="G45" s="210">
        <f>G4-G3</f>
        <v>220791</v>
      </c>
      <c r="H45" s="210">
        <f>H4-H3</f>
        <v>253330</v>
      </c>
      <c r="I45" s="211">
        <f t="shared" ref="I45:I51" si="13">(H45-G45)/G45</f>
        <v>0.1473746665398499</v>
      </c>
      <c r="J45" s="210">
        <f t="shared" si="10"/>
        <v>1279161</v>
      </c>
      <c r="K45" s="210">
        <f t="shared" si="10"/>
        <v>1381870</v>
      </c>
      <c r="L45" s="210">
        <f>D45+H45</f>
        <v>1554684</v>
      </c>
      <c r="M45" s="211">
        <f t="shared" ref="M45:M51" si="14">(L45-K45)/K45</f>
        <v>0.12505807348013923</v>
      </c>
    </row>
    <row r="46" spans="1:18">
      <c r="A46" s="210" t="str">
        <f t="shared" si="12"/>
        <v>Mars</v>
      </c>
      <c r="B46" s="210">
        <f t="shared" ref="B46:C55" si="15">B5-B4</f>
        <v>27546635</v>
      </c>
      <c r="C46" s="210">
        <f t="shared" si="15"/>
        <v>31288440</v>
      </c>
      <c r="D46" s="210">
        <f>D5-D4</f>
        <v>31890109</v>
      </c>
      <c r="E46" s="211">
        <f t="shared" si="8"/>
        <v>1.9229753864366522E-2</v>
      </c>
      <c r="F46" s="210">
        <f t="shared" ref="F46:G55" si="16">F5-F4</f>
        <v>5713523</v>
      </c>
      <c r="G46" s="210">
        <f t="shared" si="16"/>
        <v>6467574</v>
      </c>
      <c r="H46" s="210">
        <f>H5-H4</f>
        <v>6358233</v>
      </c>
      <c r="I46" s="211">
        <f t="shared" si="13"/>
        <v>-1.6906029988988144E-2</v>
      </c>
      <c r="J46" s="210">
        <f t="shared" si="10"/>
        <v>33260158</v>
      </c>
      <c r="K46" s="210">
        <f t="shared" si="10"/>
        <v>37756014</v>
      </c>
      <c r="L46" s="210">
        <f t="shared" si="10"/>
        <v>38248342</v>
      </c>
      <c r="M46" s="211">
        <f t="shared" si="14"/>
        <v>1.3039723949673289E-2</v>
      </c>
    </row>
    <row r="47" spans="1:18">
      <c r="A47" s="210" t="str">
        <f t="shared" si="12"/>
        <v>April</v>
      </c>
      <c r="B47" s="210">
        <f t="shared" si="15"/>
        <v>1409549</v>
      </c>
      <c r="C47" s="210">
        <f t="shared" si="15"/>
        <v>1734014</v>
      </c>
      <c r="D47" s="210">
        <f>D6-D5</f>
        <v>2158950</v>
      </c>
      <c r="E47" s="211">
        <f t="shared" si="8"/>
        <v>0.24505915177155432</v>
      </c>
      <c r="F47" s="210">
        <f t="shared" si="16"/>
        <v>273703</v>
      </c>
      <c r="G47" s="210">
        <f t="shared" si="16"/>
        <v>336824</v>
      </c>
      <c r="H47" s="210">
        <f>H6-H5</f>
        <v>426324</v>
      </c>
      <c r="I47" s="211">
        <f t="shared" si="13"/>
        <v>0.26571740731064297</v>
      </c>
      <c r="J47" s="210">
        <f t="shared" si="10"/>
        <v>1683252</v>
      </c>
      <c r="K47" s="210">
        <f t="shared" si="10"/>
        <v>2070838</v>
      </c>
      <c r="L47" s="210">
        <f t="shared" ref="L47" si="17">D47+H47</f>
        <v>2585274</v>
      </c>
      <c r="M47" s="211">
        <f t="shared" si="14"/>
        <v>0.24841923897475321</v>
      </c>
      <c r="O47" s="43"/>
    </row>
    <row r="48" spans="1:18">
      <c r="A48" s="210" t="str">
        <f t="shared" si="12"/>
        <v>Mai</v>
      </c>
      <c r="B48" s="210">
        <f t="shared" si="15"/>
        <v>27969249</v>
      </c>
      <c r="C48" s="210">
        <f t="shared" si="15"/>
        <v>31773013</v>
      </c>
      <c r="D48" s="210">
        <f>D7-D6</f>
        <v>37393694</v>
      </c>
      <c r="E48" s="211">
        <f t="shared" si="8"/>
        <v>0.17690110157321245</v>
      </c>
      <c r="F48" s="210">
        <f t="shared" si="16"/>
        <v>5516761</v>
      </c>
      <c r="G48" s="210">
        <f t="shared" si="16"/>
        <v>6562510</v>
      </c>
      <c r="H48" s="210">
        <f>H7-H6</f>
        <v>7478146</v>
      </c>
      <c r="I48" s="211">
        <f t="shared" si="13"/>
        <v>0.13952527310434576</v>
      </c>
      <c r="J48" s="210">
        <f t="shared" si="10"/>
        <v>33486010</v>
      </c>
      <c r="K48" s="210">
        <f t="shared" si="10"/>
        <v>38335523</v>
      </c>
      <c r="L48" s="210">
        <f t="shared" ref="L48" si="18">D48+H48</f>
        <v>44871840</v>
      </c>
      <c r="M48" s="211">
        <f t="shared" si="14"/>
        <v>0.17050287797038793</v>
      </c>
      <c r="N48" s="211"/>
      <c r="O48" s="240"/>
      <c r="P48" s="212"/>
    </row>
    <row r="49" spans="1:16">
      <c r="A49" s="210" t="str">
        <f t="shared" si="12"/>
        <v>Juni</v>
      </c>
      <c r="B49" s="210">
        <f t="shared" si="15"/>
        <v>1861894</v>
      </c>
      <c r="C49" s="210">
        <f t="shared" si="15"/>
        <v>3700697</v>
      </c>
      <c r="D49" s="210">
        <f>D8-D7</f>
        <v>5049204</v>
      </c>
      <c r="E49" s="211">
        <f t="shared" si="8"/>
        <v>0.36439270764399245</v>
      </c>
      <c r="F49" s="210">
        <f t="shared" si="16"/>
        <v>380573</v>
      </c>
      <c r="G49" s="210">
        <f t="shared" si="16"/>
        <v>753916</v>
      </c>
      <c r="H49" s="210">
        <f>H8-H7</f>
        <v>1007981</v>
      </c>
      <c r="I49" s="211">
        <f t="shared" si="13"/>
        <v>0.33699377649499412</v>
      </c>
      <c r="J49" s="210">
        <f t="shared" si="10"/>
        <v>2242467</v>
      </c>
      <c r="K49" s="210">
        <f t="shared" si="10"/>
        <v>4454613</v>
      </c>
      <c r="L49" s="210">
        <f>D49+H49</f>
        <v>6057185</v>
      </c>
      <c r="M49" s="211">
        <f t="shared" si="14"/>
        <v>0.3597556061547883</v>
      </c>
      <c r="O49" s="43"/>
    </row>
    <row r="50" spans="1:16">
      <c r="A50" s="210" t="str">
        <f t="shared" si="12"/>
        <v>Juli</v>
      </c>
      <c r="B50" s="210">
        <f t="shared" si="15"/>
        <v>21053761</v>
      </c>
      <c r="C50" s="210">
        <f t="shared" si="15"/>
        <v>22281580</v>
      </c>
      <c r="D50" s="210">
        <f>D9-D8</f>
        <v>22063118</v>
      </c>
      <c r="E50" s="211">
        <f t="shared" si="8"/>
        <v>-9.8046009304546631E-3</v>
      </c>
      <c r="F50" s="210">
        <f t="shared" si="16"/>
        <v>4258174</v>
      </c>
      <c r="G50" s="210">
        <f t="shared" si="16"/>
        <v>4612904</v>
      </c>
      <c r="H50" s="210">
        <f>H9-H8</f>
        <v>4406368</v>
      </c>
      <c r="I50" s="211">
        <f t="shared" si="13"/>
        <v>-4.4773530947099703E-2</v>
      </c>
      <c r="J50" s="210">
        <f t="shared" si="10"/>
        <v>25311935</v>
      </c>
      <c r="K50" s="210">
        <f>C50+G50</f>
        <v>26894484</v>
      </c>
      <c r="L50" s="210">
        <f>D50+H50</f>
        <v>26469486</v>
      </c>
      <c r="M50" s="211">
        <f t="shared" si="14"/>
        <v>-1.5802422533929262E-2</v>
      </c>
      <c r="O50" s="43"/>
    </row>
    <row r="51" spans="1:16">
      <c r="A51" s="210" t="str">
        <f t="shared" si="12"/>
        <v>August</v>
      </c>
      <c r="B51" s="210">
        <f t="shared" si="15"/>
        <v>1995472</v>
      </c>
      <c r="C51" s="210">
        <f>C10-C9</f>
        <v>2952293</v>
      </c>
      <c r="D51" s="210">
        <f>D10-D9</f>
        <v>4501310</v>
      </c>
      <c r="E51" s="211">
        <f>(D51-C51)/C51</f>
        <v>0.52468267885335229</v>
      </c>
      <c r="F51" s="210">
        <f t="shared" si="16"/>
        <v>408729</v>
      </c>
      <c r="G51" s="210">
        <f t="shared" si="16"/>
        <v>594644</v>
      </c>
      <c r="H51" s="210">
        <f t="shared" ref="H51:H55" si="19">H10-H9</f>
        <v>920246</v>
      </c>
      <c r="I51" s="211">
        <f>(H51-G51)/G51</f>
        <v>0.54755786655545169</v>
      </c>
      <c r="J51" s="210">
        <f t="shared" si="10"/>
        <v>2404201</v>
      </c>
      <c r="K51" s="210">
        <f t="shared" si="10"/>
        <v>3546937</v>
      </c>
      <c r="L51" s="210">
        <f>D51+H51</f>
        <v>5421556</v>
      </c>
      <c r="M51" s="211">
        <f>(L51-K51)/K51</f>
        <v>0.52851770414867816</v>
      </c>
    </row>
    <row r="52" spans="1:16">
      <c r="A52" s="210" t="str">
        <f t="shared" si="12"/>
        <v>September</v>
      </c>
      <c r="B52" s="210">
        <f t="shared" si="15"/>
        <v>29029099</v>
      </c>
      <c r="C52" s="210">
        <f t="shared" si="15"/>
        <v>34649943</v>
      </c>
      <c r="D52" s="210"/>
      <c r="E52" s="211"/>
      <c r="F52" s="210">
        <f t="shared" si="16"/>
        <v>5876030</v>
      </c>
      <c r="G52" s="210">
        <f t="shared" si="16"/>
        <v>7148438</v>
      </c>
      <c r="H52" s="210"/>
      <c r="I52" s="211"/>
      <c r="J52" s="210">
        <f t="shared" si="10"/>
        <v>34905129</v>
      </c>
      <c r="K52" s="210">
        <f t="shared" si="10"/>
        <v>41798381</v>
      </c>
      <c r="L52" s="210">
        <f>D52+H52</f>
        <v>0</v>
      </c>
      <c r="M52" s="211"/>
    </row>
    <row r="53" spans="1:16">
      <c r="A53" s="210" t="str">
        <f t="shared" si="12"/>
        <v>Oktober</v>
      </c>
      <c r="B53" s="210">
        <f t="shared" si="15"/>
        <v>1894384</v>
      </c>
      <c r="C53" s="210">
        <f t="shared" si="15"/>
        <v>1842218</v>
      </c>
      <c r="D53" s="210">
        <f>D12-D11</f>
        <v>0</v>
      </c>
      <c r="E53" s="211"/>
      <c r="F53" s="210">
        <f t="shared" si="16"/>
        <v>387656</v>
      </c>
      <c r="G53" s="210">
        <f t="shared" si="16"/>
        <v>369252</v>
      </c>
      <c r="H53" s="210">
        <f t="shared" si="19"/>
        <v>0</v>
      </c>
      <c r="I53" s="211"/>
      <c r="J53" s="210">
        <f t="shared" si="10"/>
        <v>2282040</v>
      </c>
      <c r="K53" s="210">
        <f t="shared" si="10"/>
        <v>2211470</v>
      </c>
      <c r="L53" s="210">
        <f t="shared" ref="L53" si="20">D53+H53</f>
        <v>0</v>
      </c>
      <c r="M53" s="211"/>
      <c r="O53" s="43"/>
      <c r="P53" s="43"/>
    </row>
    <row r="54" spans="1:16">
      <c r="A54" s="210" t="str">
        <f t="shared" si="12"/>
        <v>November</v>
      </c>
      <c r="B54" s="210">
        <f t="shared" si="15"/>
        <v>32554065</v>
      </c>
      <c r="C54" s="210">
        <f t="shared" si="15"/>
        <v>37869257</v>
      </c>
      <c r="D54" s="210">
        <f t="shared" ref="D51:D55" si="21">D13-D12</f>
        <v>0</v>
      </c>
      <c r="E54" s="211"/>
      <c r="F54" s="210">
        <f t="shared" si="16"/>
        <v>6644976</v>
      </c>
      <c r="G54" s="210">
        <f t="shared" si="16"/>
        <v>7977156</v>
      </c>
      <c r="H54" s="210">
        <f t="shared" si="19"/>
        <v>0</v>
      </c>
      <c r="I54" s="211"/>
      <c r="J54" s="210">
        <f t="shared" si="10"/>
        <v>39199041</v>
      </c>
      <c r="K54" s="210">
        <f t="shared" si="10"/>
        <v>45846413</v>
      </c>
      <c r="L54" s="210">
        <f t="shared" ref="L54:L55" si="22">D54+H54</f>
        <v>0</v>
      </c>
      <c r="M54" s="211"/>
      <c r="O54" s="43"/>
    </row>
    <row r="55" spans="1:16">
      <c r="A55" s="210" t="str">
        <f t="shared" si="12"/>
        <v>Desember</v>
      </c>
      <c r="B55" s="210">
        <f t="shared" si="15"/>
        <v>1608935</v>
      </c>
      <c r="C55" s="210">
        <f t="shared" si="15"/>
        <v>5667718</v>
      </c>
      <c r="D55" s="210">
        <f t="shared" si="21"/>
        <v>0</v>
      </c>
      <c r="E55" s="211"/>
      <c r="F55" s="210">
        <f t="shared" si="16"/>
        <v>322723</v>
      </c>
      <c r="G55" s="210">
        <f t="shared" si="16"/>
        <v>1150085</v>
      </c>
      <c r="H55" s="210">
        <f t="shared" si="19"/>
        <v>0</v>
      </c>
      <c r="I55" s="211"/>
      <c r="J55" s="210">
        <f t="shared" si="10"/>
        <v>1931658</v>
      </c>
      <c r="K55" s="210">
        <f t="shared" si="10"/>
        <v>6817803</v>
      </c>
      <c r="L55" s="210">
        <f t="shared" si="22"/>
        <v>0</v>
      </c>
      <c r="M55" s="211"/>
    </row>
    <row r="56" spans="1:16">
      <c r="A56" s="213" t="s">
        <v>421</v>
      </c>
      <c r="B56" s="213">
        <f>SUM(B44:B55)</f>
        <v>168892423</v>
      </c>
      <c r="C56" s="213">
        <f>SUM(C44:C55)</f>
        <v>195955447</v>
      </c>
      <c r="D56" s="213">
        <f>SUM(D44:D55)</f>
        <v>129404724</v>
      </c>
      <c r="E56" s="214"/>
      <c r="F56" s="213">
        <f>SUM(F44:F55)</f>
        <v>34321141</v>
      </c>
      <c r="G56" s="213">
        <f>SUM(G44:G55)</f>
        <v>40450518</v>
      </c>
      <c r="H56" s="213">
        <f>SUM(H44:H55)</f>
        <v>26034503</v>
      </c>
      <c r="I56" s="214"/>
      <c r="J56" s="213">
        <f t="shared" si="10"/>
        <v>203213564</v>
      </c>
      <c r="K56" s="213">
        <f>C56+G56</f>
        <v>236405965</v>
      </c>
      <c r="L56" s="213">
        <f>D56+H56</f>
        <v>155439227</v>
      </c>
      <c r="M56" s="214"/>
    </row>
    <row r="57" spans="1:16">
      <c r="A57" s="50"/>
      <c r="B57" s="50"/>
      <c r="C57" s="185"/>
      <c r="D57" s="50"/>
      <c r="E57" s="215"/>
      <c r="F57" s="185"/>
      <c r="G57" s="185"/>
      <c r="H57" s="50"/>
      <c r="I57" s="215"/>
      <c r="J57" s="185"/>
      <c r="K57" s="185"/>
      <c r="L57" s="50"/>
      <c r="M57" s="215"/>
    </row>
    <row r="58" spans="1:16">
      <c r="A58" s="43"/>
      <c r="D58" s="43"/>
      <c r="H58" s="43"/>
      <c r="L58" s="43"/>
    </row>
    <row r="59" spans="1:16">
      <c r="A59" s="43"/>
      <c r="E59" s="216"/>
      <c r="F59" s="216"/>
      <c r="G59" s="216"/>
      <c r="H59" s="216"/>
      <c r="I59" s="216"/>
      <c r="J59" s="216"/>
      <c r="K59" s="216"/>
      <c r="L59" s="217"/>
    </row>
    <row r="60" spans="1:16">
      <c r="A60" s="43"/>
      <c r="E60" s="204"/>
      <c r="H60" s="43"/>
      <c r="I60" s="204"/>
      <c r="L60" s="204"/>
    </row>
    <row r="61" spans="1:16">
      <c r="A61" s="43"/>
      <c r="E61" s="204"/>
      <c r="I61" s="204"/>
      <c r="L61" s="204"/>
    </row>
    <row r="62" spans="1:16">
      <c r="A62" s="43"/>
      <c r="E62" s="204"/>
      <c r="I62" s="204"/>
      <c r="L62" s="204"/>
    </row>
    <row r="63" spans="1:16">
      <c r="A63" s="43"/>
      <c r="E63" s="204"/>
      <c r="I63" s="204"/>
      <c r="L63" s="204"/>
    </row>
  </sheetData>
  <sheetProtection sheet="1" objects="1" scenarios="1"/>
  <mergeCells count="9">
    <mergeCell ref="B42:E42"/>
    <mergeCell ref="F42:I42"/>
    <mergeCell ref="J42:M42"/>
    <mergeCell ref="B1:D1"/>
    <mergeCell ref="F1:H1"/>
    <mergeCell ref="J1:L1"/>
    <mergeCell ref="B22:D22"/>
    <mergeCell ref="F22:H22"/>
    <mergeCell ref="J22:L22"/>
  </mergeCells>
  <pageMargins left="0.7" right="0.7" top="0.75" bottom="0.75" header="0.3" footer="0.3"/>
  <pageSetup paperSize="9" orientation="portrait" r:id="rId1"/>
  <ignoredErrors>
    <ignoredError sqref="I4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Diagrammer</vt:lpstr>
      </vt:variant>
      <vt:variant>
        <vt:i4>2</vt:i4>
      </vt:variant>
    </vt:vector>
  </HeadingPairs>
  <TitlesOfParts>
    <vt:vector size="5" baseType="lpstr">
      <vt:lpstr>komm</vt:lpstr>
      <vt:lpstr>fylk</vt:lpstr>
      <vt:lpstr>tabellalle</vt:lpstr>
      <vt:lpstr>fig_komm</vt:lpstr>
      <vt:lpstr>fig_fylk</vt:lpstr>
    </vt:vector>
  </TitlesOfParts>
  <Company>KS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Ingunn Monsen</dc:creator>
  <cp:lastModifiedBy>Anita Ekle Kildahl</cp:lastModifiedBy>
  <dcterms:created xsi:type="dcterms:W3CDTF">2019-11-19T09:55:59Z</dcterms:created>
  <dcterms:modified xsi:type="dcterms:W3CDTF">2022-09-20T08:07:36Z</dcterms:modified>
</cp:coreProperties>
</file>