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drawings/drawing17.xml" ContentType="application/vnd.openxmlformats-officedocument.drawingml.chartshapes+xml"/>
  <Override PartName="/xl/charts/chart17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lockStructure="1"/>
  <bookViews>
    <workbookView xWindow="-2904" yWindow="1704" windowWidth="19440" windowHeight="6744" activeTab="3"/>
  </bookViews>
  <sheets>
    <sheet name="kommuner" sheetId="6" r:id="rId1"/>
    <sheet name="fylker" sheetId="7" r:id="rId2"/>
    <sheet name="fylker gml" sheetId="4" state="hidden" r:id="rId3"/>
    <sheet name="tabellalle" sheetId="1" r:id="rId4"/>
    <sheet name="Diagram K" sheetId="2" r:id="rId5"/>
    <sheet name="Diagram FK" sheetId="3" r:id="rId6"/>
  </sheets>
  <definedNames>
    <definedName name="_xlnm.Print_Area" localSheetId="2">'fylker gml'!$A$1:$P$31</definedName>
    <definedName name="_xlnm.Print_Area" localSheetId="0">kommuner!$A$1:$Q$434</definedName>
    <definedName name="_xlnm.Print_Area" localSheetId="3">tabellalle!$A$1:$M$55</definedName>
    <definedName name="_xlnm.Print_Titles" localSheetId="2">'fylker gml'!$A:$B,'fylker gml'!$1:$6</definedName>
    <definedName name="_xlnm.Print_Titles" localSheetId="0">kommuner!$A:$B,kommuner!$1:$6</definedName>
  </definedNames>
  <calcPr calcId="162913"/>
</workbook>
</file>

<file path=xl/calcChain.xml><?xml version="1.0" encoding="utf-8"?>
<calcChain xmlns="http://schemas.openxmlformats.org/spreadsheetml/2006/main">
  <c r="D24" i="7" l="1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L23" i="1" l="1"/>
  <c r="H23" i="1"/>
  <c r="D23" i="1"/>
  <c r="K34" i="1" l="1"/>
  <c r="K33" i="1"/>
  <c r="K32" i="1"/>
  <c r="K31" i="1"/>
  <c r="K30" i="1"/>
  <c r="K29" i="1"/>
  <c r="K28" i="1"/>
  <c r="K27" i="1"/>
  <c r="K26" i="1"/>
  <c r="K25" i="1"/>
  <c r="K24" i="1"/>
  <c r="K23" i="1"/>
  <c r="G34" i="1"/>
  <c r="G33" i="1"/>
  <c r="G32" i="1"/>
  <c r="G31" i="1"/>
  <c r="G30" i="1"/>
  <c r="G29" i="1"/>
  <c r="G28" i="1"/>
  <c r="G27" i="1"/>
  <c r="G26" i="1"/>
  <c r="G25" i="1"/>
  <c r="G24" i="1"/>
  <c r="G23" i="1"/>
  <c r="C34" i="1"/>
  <c r="C33" i="1"/>
  <c r="C32" i="1"/>
  <c r="C31" i="1"/>
  <c r="C30" i="1"/>
  <c r="C29" i="1"/>
  <c r="C28" i="1"/>
  <c r="C27" i="1"/>
  <c r="C26" i="1"/>
  <c r="C25" i="1"/>
  <c r="C24" i="1"/>
  <c r="C23" i="1"/>
  <c r="W430" i="6" l="1"/>
  <c r="U430" i="6"/>
  <c r="C430" i="6"/>
  <c r="V428" i="6"/>
  <c r="D428" i="6"/>
  <c r="R428" i="6" s="1"/>
  <c r="M26" i="7" l="1"/>
  <c r="U26" i="7" l="1"/>
  <c r="S26" i="7"/>
  <c r="N26" i="7"/>
  <c r="C26" i="7"/>
  <c r="P24" i="7"/>
  <c r="F24" i="7"/>
  <c r="P430" i="6" l="1"/>
  <c r="V427" i="6"/>
  <c r="D427" i="6"/>
  <c r="R427" i="6" s="1"/>
  <c r="V426" i="6"/>
  <c r="D426" i="6"/>
  <c r="R426" i="6" s="1"/>
  <c r="V425" i="6"/>
  <c r="D425" i="6"/>
  <c r="R425" i="6" s="1"/>
  <c r="V424" i="6"/>
  <c r="D424" i="6"/>
  <c r="R424" i="6" s="1"/>
  <c r="V423" i="6"/>
  <c r="D423" i="6"/>
  <c r="R423" i="6" s="1"/>
  <c r="V422" i="6"/>
  <c r="D422" i="6"/>
  <c r="R422" i="6" s="1"/>
  <c r="V421" i="6"/>
  <c r="D421" i="6"/>
  <c r="R421" i="6" s="1"/>
  <c r="V420" i="6"/>
  <c r="D420" i="6"/>
  <c r="R420" i="6" s="1"/>
  <c r="V419" i="6"/>
  <c r="D419" i="6"/>
  <c r="R419" i="6" s="1"/>
  <c r="V418" i="6"/>
  <c r="D418" i="6"/>
  <c r="R418" i="6" s="1"/>
  <c r="V417" i="6"/>
  <c r="D417" i="6"/>
  <c r="V416" i="6"/>
  <c r="D416" i="6"/>
  <c r="V415" i="6"/>
  <c r="D415" i="6"/>
  <c r="R415" i="6" s="1"/>
  <c r="V414" i="6"/>
  <c r="D414" i="6"/>
  <c r="R414" i="6" s="1"/>
  <c r="V413" i="6"/>
  <c r="D413" i="6"/>
  <c r="R413" i="6" s="1"/>
  <c r="V412" i="6"/>
  <c r="D412" i="6"/>
  <c r="R412" i="6" s="1"/>
  <c r="V411" i="6"/>
  <c r="D411" i="6"/>
  <c r="R411" i="6" s="1"/>
  <c r="V410" i="6"/>
  <c r="D410" i="6"/>
  <c r="R410" i="6" s="1"/>
  <c r="V409" i="6"/>
  <c r="D409" i="6"/>
  <c r="R409" i="6" s="1"/>
  <c r="V408" i="6"/>
  <c r="D408" i="6"/>
  <c r="R408" i="6" s="1"/>
  <c r="V407" i="6"/>
  <c r="D407" i="6"/>
  <c r="R407" i="6" s="1"/>
  <c r="V406" i="6"/>
  <c r="D406" i="6"/>
  <c r="R406" i="6" s="1"/>
  <c r="V405" i="6"/>
  <c r="D405" i="6"/>
  <c r="V404" i="6"/>
  <c r="D404" i="6"/>
  <c r="R404" i="6" s="1"/>
  <c r="V403" i="6"/>
  <c r="D403" i="6"/>
  <c r="V402" i="6"/>
  <c r="D402" i="6"/>
  <c r="V401" i="6"/>
  <c r="D401" i="6"/>
  <c r="R401" i="6" s="1"/>
  <c r="V400" i="6"/>
  <c r="D400" i="6"/>
  <c r="R400" i="6" s="1"/>
  <c r="V399" i="6"/>
  <c r="D399" i="6"/>
  <c r="R399" i="6" s="1"/>
  <c r="V398" i="6"/>
  <c r="D398" i="6"/>
  <c r="R398" i="6" s="1"/>
  <c r="V397" i="6"/>
  <c r="D397" i="6"/>
  <c r="R397" i="6" s="1"/>
  <c r="V396" i="6"/>
  <c r="D396" i="6"/>
  <c r="R396" i="6" s="1"/>
  <c r="V395" i="6"/>
  <c r="D395" i="6"/>
  <c r="R395" i="6" s="1"/>
  <c r="V394" i="6"/>
  <c r="D394" i="6"/>
  <c r="V393" i="6"/>
  <c r="D393" i="6"/>
  <c r="V392" i="6"/>
  <c r="D392" i="6"/>
  <c r="R392" i="6" s="1"/>
  <c r="V391" i="6"/>
  <c r="D391" i="6"/>
  <c r="R391" i="6" s="1"/>
  <c r="V390" i="6"/>
  <c r="D390" i="6"/>
  <c r="R390" i="6" s="1"/>
  <c r="V389" i="6"/>
  <c r="D389" i="6"/>
  <c r="R389" i="6" s="1"/>
  <c r="V388" i="6"/>
  <c r="D388" i="6"/>
  <c r="R388" i="6" s="1"/>
  <c r="V387" i="6"/>
  <c r="D387" i="6"/>
  <c r="R387" i="6" s="1"/>
  <c r="V386" i="6"/>
  <c r="D386" i="6"/>
  <c r="R386" i="6" s="1"/>
  <c r="V385" i="6"/>
  <c r="D385" i="6"/>
  <c r="R385" i="6" s="1"/>
  <c r="V384" i="6"/>
  <c r="D384" i="6"/>
  <c r="R384" i="6" s="1"/>
  <c r="V383" i="6"/>
  <c r="D383" i="6"/>
  <c r="R383" i="6" s="1"/>
  <c r="V382" i="6"/>
  <c r="D382" i="6"/>
  <c r="R382" i="6" s="1"/>
  <c r="V381" i="6"/>
  <c r="D381" i="6"/>
  <c r="R381" i="6" s="1"/>
  <c r="R417" i="6" l="1"/>
  <c r="R393" i="6"/>
  <c r="R394" i="6"/>
  <c r="R405" i="6"/>
  <c r="R416" i="6"/>
  <c r="R402" i="6"/>
  <c r="R403" i="6"/>
  <c r="H35" i="1"/>
  <c r="D35" i="1"/>
  <c r="C2" i="6" l="1"/>
  <c r="L17" i="1" l="1"/>
  <c r="I17" i="1"/>
  <c r="E17" i="1"/>
  <c r="L16" i="1"/>
  <c r="I16" i="1"/>
  <c r="E16" i="1"/>
  <c r="H2" i="1"/>
  <c r="G2" i="1"/>
  <c r="F2" i="1"/>
  <c r="I15" i="1" l="1"/>
  <c r="L15" i="1"/>
  <c r="E15" i="1"/>
  <c r="D121" i="6" l="1"/>
  <c r="V121" i="6"/>
  <c r="R121" i="6" l="1"/>
  <c r="U2" i="7"/>
  <c r="S2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2" i="7"/>
  <c r="F23" i="7" l="1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I2" i="7"/>
  <c r="G2" i="7"/>
  <c r="P26" i="7" l="1"/>
  <c r="D26" i="7"/>
  <c r="G24" i="7" l="1"/>
  <c r="H24" i="7" s="1"/>
  <c r="I24" i="7" s="1"/>
  <c r="E24" i="7"/>
  <c r="F26" i="7"/>
  <c r="G7" i="7"/>
  <c r="H7" i="7" s="1"/>
  <c r="E18" i="7"/>
  <c r="E10" i="7"/>
  <c r="G16" i="7"/>
  <c r="H16" i="7" s="1"/>
  <c r="G8" i="7"/>
  <c r="H8" i="7" s="1"/>
  <c r="E15" i="7"/>
  <c r="E7" i="7"/>
  <c r="G9" i="7"/>
  <c r="H9" i="7" s="1"/>
  <c r="G17" i="7"/>
  <c r="H17" i="7" s="1"/>
  <c r="G23" i="7"/>
  <c r="H23" i="7" s="1"/>
  <c r="E22" i="7"/>
  <c r="E16" i="7"/>
  <c r="E8" i="7"/>
  <c r="G14" i="7"/>
  <c r="H14" i="7" s="1"/>
  <c r="E13" i="7"/>
  <c r="G22" i="7"/>
  <c r="H22" i="7" s="1"/>
  <c r="G11" i="7"/>
  <c r="H11" i="7" s="1"/>
  <c r="G19" i="7"/>
  <c r="H19" i="7" s="1"/>
  <c r="E14" i="7"/>
  <c r="G20" i="7"/>
  <c r="H20" i="7" s="1"/>
  <c r="G12" i="7"/>
  <c r="H12" i="7" s="1"/>
  <c r="E19" i="7"/>
  <c r="E11" i="7"/>
  <c r="E23" i="7"/>
  <c r="G13" i="7"/>
  <c r="H13" i="7" s="1"/>
  <c r="E21" i="7"/>
  <c r="E20" i="7"/>
  <c r="E12" i="7"/>
  <c r="G18" i="7"/>
  <c r="H18" i="7" s="1"/>
  <c r="G10" i="7"/>
  <c r="H10" i="7" s="1"/>
  <c r="E17" i="7"/>
  <c r="E9" i="7"/>
  <c r="G15" i="7"/>
  <c r="H15" i="7" s="1"/>
  <c r="G21" i="7"/>
  <c r="H21" i="7" s="1"/>
  <c r="E26" i="7"/>
  <c r="H26" i="7" l="1"/>
  <c r="J24" i="7"/>
  <c r="L24" i="7" s="1"/>
  <c r="Q24" i="7"/>
  <c r="I12" i="7"/>
  <c r="Q12" i="7" s="1"/>
  <c r="I9" i="7"/>
  <c r="J9" i="7" s="1"/>
  <c r="L9" i="7" s="1"/>
  <c r="I16" i="7"/>
  <c r="Q16" i="7" s="1"/>
  <c r="I19" i="7"/>
  <c r="Q19" i="7" s="1"/>
  <c r="I7" i="7"/>
  <c r="Q7" i="7" s="1"/>
  <c r="I18" i="7"/>
  <c r="Q18" i="7" s="1"/>
  <c r="I17" i="7"/>
  <c r="Q17" i="7" s="1"/>
  <c r="I8" i="7"/>
  <c r="Q8" i="7" s="1"/>
  <c r="I11" i="7"/>
  <c r="Q11" i="7" s="1"/>
  <c r="I14" i="7"/>
  <c r="Q14" i="7" s="1"/>
  <c r="I20" i="7"/>
  <c r="J20" i="7" s="1"/>
  <c r="L20" i="7" s="1"/>
  <c r="I21" i="7"/>
  <c r="J21" i="7" s="1"/>
  <c r="L21" i="7" s="1"/>
  <c r="I13" i="7"/>
  <c r="J13" i="7" s="1"/>
  <c r="L13" i="7" s="1"/>
  <c r="I22" i="7"/>
  <c r="Q22" i="7" s="1"/>
  <c r="I23" i="7"/>
  <c r="J23" i="7" s="1"/>
  <c r="L23" i="7" s="1"/>
  <c r="I15" i="7"/>
  <c r="Q15" i="7" s="1"/>
  <c r="I10" i="7"/>
  <c r="J10" i="7" s="1"/>
  <c r="L10" i="7" s="1"/>
  <c r="J12" i="7" l="1"/>
  <c r="L12" i="7" s="1"/>
  <c r="J19" i="7"/>
  <c r="L19" i="7" s="1"/>
  <c r="J8" i="7"/>
  <c r="L8" i="7" s="1"/>
  <c r="J17" i="7"/>
  <c r="L17" i="7" s="1"/>
  <c r="J14" i="7"/>
  <c r="L14" i="7" s="1"/>
  <c r="J7" i="7"/>
  <c r="L7" i="7" s="1"/>
  <c r="J16" i="7"/>
  <c r="L16" i="7" s="1"/>
  <c r="Q9" i="7"/>
  <c r="J18" i="7"/>
  <c r="L18" i="7" s="1"/>
  <c r="J11" i="7"/>
  <c r="L11" i="7" s="1"/>
  <c r="Q21" i="7"/>
  <c r="Q20" i="7"/>
  <c r="J22" i="7"/>
  <c r="L22" i="7" s="1"/>
  <c r="J15" i="7"/>
  <c r="L15" i="7" s="1"/>
  <c r="Q23" i="7"/>
  <c r="Q13" i="7"/>
  <c r="I26" i="7"/>
  <c r="J26" i="7" s="1"/>
  <c r="Q10" i="7"/>
  <c r="L26" i="7" l="1"/>
  <c r="K24" i="7"/>
  <c r="K19" i="7"/>
  <c r="K20" i="7"/>
  <c r="K7" i="7"/>
  <c r="K13" i="7"/>
  <c r="K12" i="7"/>
  <c r="K22" i="7"/>
  <c r="Q26" i="7"/>
  <c r="K10" i="7"/>
  <c r="K17" i="7"/>
  <c r="K9" i="7"/>
  <c r="K14" i="7"/>
  <c r="K23" i="7"/>
  <c r="K11" i="7"/>
  <c r="K18" i="7"/>
  <c r="K15" i="7"/>
  <c r="K8" i="7"/>
  <c r="K16" i="7"/>
  <c r="K21" i="7"/>
  <c r="K26" i="7"/>
  <c r="L14" i="1"/>
  <c r="K14" i="1"/>
  <c r="L35" i="1" s="1"/>
  <c r="J14" i="1"/>
  <c r="L13" i="1"/>
  <c r="K13" i="1"/>
  <c r="J13" i="1"/>
  <c r="L12" i="1"/>
  <c r="K12" i="1"/>
  <c r="J12" i="1"/>
  <c r="L11" i="1"/>
  <c r="K11" i="1"/>
  <c r="J11" i="1"/>
  <c r="L10" i="1"/>
  <c r="K10" i="1"/>
  <c r="J10" i="1"/>
  <c r="L9" i="1"/>
  <c r="K9" i="1"/>
  <c r="J9" i="1"/>
  <c r="L8" i="1"/>
  <c r="K8" i="1"/>
  <c r="J8" i="1"/>
  <c r="L7" i="1"/>
  <c r="K7" i="1"/>
  <c r="J7" i="1"/>
  <c r="L6" i="1"/>
  <c r="K6" i="1"/>
  <c r="J6" i="1"/>
  <c r="L5" i="1"/>
  <c r="K5" i="1"/>
  <c r="J5" i="1"/>
  <c r="L4" i="1"/>
  <c r="K4" i="1"/>
  <c r="J4" i="1"/>
  <c r="L3" i="1"/>
  <c r="K3" i="1"/>
  <c r="J3" i="1"/>
  <c r="B22" i="1"/>
  <c r="C22" i="1"/>
  <c r="D22" i="1"/>
  <c r="Q430" i="6" l="1"/>
  <c r="V380" i="6"/>
  <c r="D380" i="6"/>
  <c r="R380" i="6" s="1"/>
  <c r="V379" i="6"/>
  <c r="D379" i="6"/>
  <c r="R379" i="6" s="1"/>
  <c r="V378" i="6"/>
  <c r="D378" i="6"/>
  <c r="R378" i="6" s="1"/>
  <c r="V377" i="6"/>
  <c r="D377" i="6"/>
  <c r="R377" i="6" s="1"/>
  <c r="V376" i="6"/>
  <c r="D376" i="6"/>
  <c r="R376" i="6" s="1"/>
  <c r="V375" i="6"/>
  <c r="D375" i="6"/>
  <c r="R375" i="6" s="1"/>
  <c r="V374" i="6"/>
  <c r="D374" i="6"/>
  <c r="R374" i="6" s="1"/>
  <c r="V373" i="6"/>
  <c r="D373" i="6"/>
  <c r="R373" i="6" s="1"/>
  <c r="V372" i="6"/>
  <c r="D372" i="6"/>
  <c r="R372" i="6" s="1"/>
  <c r="V371" i="6"/>
  <c r="D371" i="6"/>
  <c r="R371" i="6" s="1"/>
  <c r="V370" i="6"/>
  <c r="D370" i="6"/>
  <c r="R370" i="6" s="1"/>
  <c r="V369" i="6"/>
  <c r="D369" i="6"/>
  <c r="V368" i="6"/>
  <c r="D368" i="6"/>
  <c r="R368" i="6" s="1"/>
  <c r="V367" i="6"/>
  <c r="D367" i="6"/>
  <c r="V366" i="6"/>
  <c r="D366" i="6"/>
  <c r="V365" i="6"/>
  <c r="D365" i="6"/>
  <c r="V364" i="6"/>
  <c r="D364" i="6"/>
  <c r="R364" i="6" s="1"/>
  <c r="V363" i="6"/>
  <c r="D363" i="6"/>
  <c r="R363" i="6" s="1"/>
  <c r="V362" i="6"/>
  <c r="D362" i="6"/>
  <c r="R362" i="6" s="1"/>
  <c r="V361" i="6"/>
  <c r="D361" i="6"/>
  <c r="R361" i="6" s="1"/>
  <c r="V360" i="6"/>
  <c r="D360" i="6"/>
  <c r="R360" i="6" s="1"/>
  <c r="V359" i="6"/>
  <c r="D359" i="6"/>
  <c r="R359" i="6" s="1"/>
  <c r="V358" i="6"/>
  <c r="D358" i="6"/>
  <c r="R358" i="6" s="1"/>
  <c r="V357" i="6"/>
  <c r="D357" i="6"/>
  <c r="R357" i="6" s="1"/>
  <c r="V356" i="6"/>
  <c r="D356" i="6"/>
  <c r="R356" i="6" s="1"/>
  <c r="V355" i="6"/>
  <c r="D355" i="6"/>
  <c r="R355" i="6" s="1"/>
  <c r="V354" i="6"/>
  <c r="D354" i="6"/>
  <c r="V353" i="6"/>
  <c r="D353" i="6"/>
  <c r="R353" i="6" s="1"/>
  <c r="V352" i="6"/>
  <c r="D352" i="6"/>
  <c r="R352" i="6" s="1"/>
  <c r="V351" i="6"/>
  <c r="D351" i="6"/>
  <c r="V350" i="6"/>
  <c r="D350" i="6"/>
  <c r="V349" i="6"/>
  <c r="D349" i="6"/>
  <c r="V348" i="6"/>
  <c r="D348" i="6"/>
  <c r="V347" i="6"/>
  <c r="D347" i="6"/>
  <c r="V346" i="6"/>
  <c r="D346" i="6"/>
  <c r="R346" i="6" s="1"/>
  <c r="V345" i="6"/>
  <c r="D345" i="6"/>
  <c r="R345" i="6" s="1"/>
  <c r="V344" i="6"/>
  <c r="D344" i="6"/>
  <c r="R344" i="6" s="1"/>
  <c r="V343" i="6"/>
  <c r="D343" i="6"/>
  <c r="V342" i="6"/>
  <c r="D342" i="6"/>
  <c r="R342" i="6" s="1"/>
  <c r="V341" i="6"/>
  <c r="D341" i="6"/>
  <c r="R341" i="6" s="1"/>
  <c r="V340" i="6"/>
  <c r="D340" i="6"/>
  <c r="V339" i="6"/>
  <c r="D339" i="6"/>
  <c r="V338" i="6"/>
  <c r="D338" i="6"/>
  <c r="R338" i="6" s="1"/>
  <c r="V337" i="6"/>
  <c r="D337" i="6"/>
  <c r="R337" i="6" s="1"/>
  <c r="V336" i="6"/>
  <c r="D336" i="6"/>
  <c r="R336" i="6" s="1"/>
  <c r="V335" i="6"/>
  <c r="D335" i="6"/>
  <c r="V334" i="6"/>
  <c r="D334" i="6"/>
  <c r="V333" i="6"/>
  <c r="D333" i="6"/>
  <c r="R333" i="6" s="1"/>
  <c r="V332" i="6"/>
  <c r="D332" i="6"/>
  <c r="V331" i="6"/>
  <c r="D331" i="6"/>
  <c r="V330" i="6"/>
  <c r="D330" i="6"/>
  <c r="R330" i="6" s="1"/>
  <c r="V329" i="6"/>
  <c r="D329" i="6"/>
  <c r="R329" i="6" s="1"/>
  <c r="V328" i="6"/>
  <c r="D328" i="6"/>
  <c r="R328" i="6" s="1"/>
  <c r="V327" i="6"/>
  <c r="D327" i="6"/>
  <c r="R327" i="6" s="1"/>
  <c r="V326" i="6"/>
  <c r="D326" i="6"/>
  <c r="V325" i="6"/>
  <c r="D325" i="6"/>
  <c r="R325" i="6" s="1"/>
  <c r="V324" i="6"/>
  <c r="D324" i="6"/>
  <c r="V323" i="6"/>
  <c r="D323" i="6"/>
  <c r="R323" i="6" s="1"/>
  <c r="V322" i="6"/>
  <c r="D322" i="6"/>
  <c r="R322" i="6" s="1"/>
  <c r="V321" i="6"/>
  <c r="D321" i="6"/>
  <c r="R321" i="6" s="1"/>
  <c r="V320" i="6"/>
  <c r="D320" i="6"/>
  <c r="R320" i="6" s="1"/>
  <c r="V319" i="6"/>
  <c r="D319" i="6"/>
  <c r="R319" i="6" s="1"/>
  <c r="V318" i="6"/>
  <c r="D318" i="6"/>
  <c r="V317" i="6"/>
  <c r="D317" i="6"/>
  <c r="R317" i="6" s="1"/>
  <c r="V316" i="6"/>
  <c r="D316" i="6"/>
  <c r="V315" i="6"/>
  <c r="D315" i="6"/>
  <c r="R315" i="6" s="1"/>
  <c r="V314" i="6"/>
  <c r="D314" i="6"/>
  <c r="R314" i="6" s="1"/>
  <c r="V313" i="6"/>
  <c r="D313" i="6"/>
  <c r="R313" i="6" s="1"/>
  <c r="V312" i="6"/>
  <c r="D312" i="6"/>
  <c r="R312" i="6" s="1"/>
  <c r="V311" i="6"/>
  <c r="D311" i="6"/>
  <c r="R311" i="6" s="1"/>
  <c r="V310" i="6"/>
  <c r="D310" i="6"/>
  <c r="V309" i="6"/>
  <c r="D309" i="6"/>
  <c r="R309" i="6" s="1"/>
  <c r="V308" i="6"/>
  <c r="D308" i="6"/>
  <c r="V307" i="6"/>
  <c r="D307" i="6"/>
  <c r="R307" i="6" s="1"/>
  <c r="V306" i="6"/>
  <c r="D306" i="6"/>
  <c r="R306" i="6" s="1"/>
  <c r="V305" i="6"/>
  <c r="D305" i="6"/>
  <c r="R305" i="6" s="1"/>
  <c r="V304" i="6"/>
  <c r="D304" i="6"/>
  <c r="R304" i="6" s="1"/>
  <c r="V303" i="6"/>
  <c r="D303" i="6"/>
  <c r="R303" i="6" s="1"/>
  <c r="V302" i="6"/>
  <c r="D302" i="6"/>
  <c r="V301" i="6"/>
  <c r="D301" i="6"/>
  <c r="R301" i="6" s="1"/>
  <c r="V300" i="6"/>
  <c r="D300" i="6"/>
  <c r="V299" i="6"/>
  <c r="D299" i="6"/>
  <c r="R299" i="6" s="1"/>
  <c r="V298" i="6"/>
  <c r="D298" i="6"/>
  <c r="R298" i="6" s="1"/>
  <c r="V297" i="6"/>
  <c r="D297" i="6"/>
  <c r="R297" i="6" s="1"/>
  <c r="V296" i="6"/>
  <c r="D296" i="6"/>
  <c r="R296" i="6" s="1"/>
  <c r="V295" i="6"/>
  <c r="D295" i="6"/>
  <c r="R295" i="6" s="1"/>
  <c r="V294" i="6"/>
  <c r="D294" i="6"/>
  <c r="R294" i="6" s="1"/>
  <c r="V293" i="6"/>
  <c r="D293" i="6"/>
  <c r="R293" i="6" s="1"/>
  <c r="V292" i="6"/>
  <c r="D292" i="6"/>
  <c r="R292" i="6" s="1"/>
  <c r="V291" i="6"/>
  <c r="D291" i="6"/>
  <c r="R291" i="6" s="1"/>
  <c r="V290" i="6"/>
  <c r="D290" i="6"/>
  <c r="V289" i="6"/>
  <c r="D289" i="6"/>
  <c r="R289" i="6" s="1"/>
  <c r="V288" i="6"/>
  <c r="D288" i="6"/>
  <c r="R288" i="6" s="1"/>
  <c r="V287" i="6"/>
  <c r="D287" i="6"/>
  <c r="R287" i="6" s="1"/>
  <c r="V286" i="6"/>
  <c r="D286" i="6"/>
  <c r="R286" i="6" s="1"/>
  <c r="V285" i="6"/>
  <c r="D285" i="6"/>
  <c r="V284" i="6"/>
  <c r="D284" i="6"/>
  <c r="R284" i="6" s="1"/>
  <c r="V283" i="6"/>
  <c r="D283" i="6"/>
  <c r="V282" i="6"/>
  <c r="D282" i="6"/>
  <c r="R282" i="6" s="1"/>
  <c r="V281" i="6"/>
  <c r="D281" i="6"/>
  <c r="V280" i="6"/>
  <c r="D280" i="6"/>
  <c r="V279" i="6"/>
  <c r="D279" i="6"/>
  <c r="R279" i="6" s="1"/>
  <c r="V278" i="6"/>
  <c r="D278" i="6"/>
  <c r="R278" i="6" s="1"/>
  <c r="V277" i="6"/>
  <c r="D277" i="6"/>
  <c r="R277" i="6" s="1"/>
  <c r="V276" i="6"/>
  <c r="D276" i="6"/>
  <c r="V275" i="6"/>
  <c r="D275" i="6"/>
  <c r="R275" i="6" s="1"/>
  <c r="V274" i="6"/>
  <c r="D274" i="6"/>
  <c r="R274" i="6" s="1"/>
  <c r="V273" i="6"/>
  <c r="D273" i="6"/>
  <c r="R273" i="6" s="1"/>
  <c r="V272" i="6"/>
  <c r="D272" i="6"/>
  <c r="V271" i="6"/>
  <c r="D271" i="6"/>
  <c r="R271" i="6" s="1"/>
  <c r="V270" i="6"/>
  <c r="D270" i="6"/>
  <c r="R270" i="6" s="1"/>
  <c r="V269" i="6"/>
  <c r="D269" i="6"/>
  <c r="R269" i="6" s="1"/>
  <c r="V268" i="6"/>
  <c r="D268" i="6"/>
  <c r="V267" i="6"/>
  <c r="D267" i="6"/>
  <c r="R267" i="6" s="1"/>
  <c r="V266" i="6"/>
  <c r="D266" i="6"/>
  <c r="R266" i="6" s="1"/>
  <c r="V265" i="6"/>
  <c r="D265" i="6"/>
  <c r="V264" i="6"/>
  <c r="D264" i="6"/>
  <c r="V263" i="6"/>
  <c r="D263" i="6"/>
  <c r="R263" i="6" s="1"/>
  <c r="V262" i="6"/>
  <c r="D262" i="6"/>
  <c r="R262" i="6" s="1"/>
  <c r="V261" i="6"/>
  <c r="D261" i="6"/>
  <c r="R261" i="6" s="1"/>
  <c r="V260" i="6"/>
  <c r="D260" i="6"/>
  <c r="V259" i="6"/>
  <c r="D259" i="6"/>
  <c r="R259" i="6" s="1"/>
  <c r="V258" i="6"/>
  <c r="D258" i="6"/>
  <c r="R258" i="6" s="1"/>
  <c r="V257" i="6"/>
  <c r="D257" i="6"/>
  <c r="R257" i="6" s="1"/>
  <c r="V256" i="6"/>
  <c r="D256" i="6"/>
  <c r="V255" i="6"/>
  <c r="D255" i="6"/>
  <c r="R255" i="6" s="1"/>
  <c r="V254" i="6"/>
  <c r="D254" i="6"/>
  <c r="R254" i="6" s="1"/>
  <c r="V253" i="6"/>
  <c r="D253" i="6"/>
  <c r="R253" i="6" s="1"/>
  <c r="V252" i="6"/>
  <c r="D252" i="6"/>
  <c r="V251" i="6"/>
  <c r="D251" i="6"/>
  <c r="R251" i="6" s="1"/>
  <c r="V250" i="6"/>
  <c r="D250" i="6"/>
  <c r="R250" i="6" s="1"/>
  <c r="V249" i="6"/>
  <c r="D249" i="6"/>
  <c r="V248" i="6"/>
  <c r="D248" i="6"/>
  <c r="V247" i="6"/>
  <c r="D247" i="6"/>
  <c r="R247" i="6" s="1"/>
  <c r="V246" i="6"/>
  <c r="D246" i="6"/>
  <c r="R246" i="6" s="1"/>
  <c r="V245" i="6"/>
  <c r="D245" i="6"/>
  <c r="R245" i="6" s="1"/>
  <c r="V244" i="6"/>
  <c r="D244" i="6"/>
  <c r="V243" i="6"/>
  <c r="D243" i="6"/>
  <c r="R243" i="6" s="1"/>
  <c r="V242" i="6"/>
  <c r="D242" i="6"/>
  <c r="R242" i="6" s="1"/>
  <c r="V241" i="6"/>
  <c r="D241" i="6"/>
  <c r="R241" i="6" s="1"/>
  <c r="V240" i="6"/>
  <c r="D240" i="6"/>
  <c r="R240" i="6" s="1"/>
  <c r="V239" i="6"/>
  <c r="D239" i="6"/>
  <c r="R239" i="6" s="1"/>
  <c r="V238" i="6"/>
  <c r="D238" i="6"/>
  <c r="R238" i="6" s="1"/>
  <c r="V237" i="6"/>
  <c r="D237" i="6"/>
  <c r="R237" i="6" s="1"/>
  <c r="V236" i="6"/>
  <c r="D236" i="6"/>
  <c r="R236" i="6" s="1"/>
  <c r="V235" i="6"/>
  <c r="D235" i="6"/>
  <c r="R235" i="6" s="1"/>
  <c r="V234" i="6"/>
  <c r="D234" i="6"/>
  <c r="R234" i="6" s="1"/>
  <c r="V233" i="6"/>
  <c r="D233" i="6"/>
  <c r="V232" i="6"/>
  <c r="D232" i="6"/>
  <c r="R232" i="6" s="1"/>
  <c r="V231" i="6"/>
  <c r="D231" i="6"/>
  <c r="R231" i="6" s="1"/>
  <c r="V230" i="6"/>
  <c r="D230" i="6"/>
  <c r="R230" i="6" s="1"/>
  <c r="V229" i="6"/>
  <c r="D229" i="6"/>
  <c r="R229" i="6" s="1"/>
  <c r="V228" i="6"/>
  <c r="D228" i="6"/>
  <c r="R228" i="6" s="1"/>
  <c r="V227" i="6"/>
  <c r="D227" i="6"/>
  <c r="R227" i="6" s="1"/>
  <c r="V226" i="6"/>
  <c r="D226" i="6"/>
  <c r="R226" i="6" s="1"/>
  <c r="V225" i="6"/>
  <c r="D225" i="6"/>
  <c r="R225" i="6" s="1"/>
  <c r="V224" i="6"/>
  <c r="D224" i="6"/>
  <c r="R224" i="6" s="1"/>
  <c r="V223" i="6"/>
  <c r="D223" i="6"/>
  <c r="R223" i="6" s="1"/>
  <c r="V222" i="6"/>
  <c r="D222" i="6"/>
  <c r="R222" i="6" s="1"/>
  <c r="V221" i="6"/>
  <c r="D221" i="6"/>
  <c r="R221" i="6" s="1"/>
  <c r="V220" i="6"/>
  <c r="D220" i="6"/>
  <c r="R220" i="6" s="1"/>
  <c r="V219" i="6"/>
  <c r="D219" i="6"/>
  <c r="R219" i="6" s="1"/>
  <c r="V218" i="6"/>
  <c r="D218" i="6"/>
  <c r="R218" i="6" s="1"/>
  <c r="V217" i="6"/>
  <c r="D217" i="6"/>
  <c r="V216" i="6"/>
  <c r="D216" i="6"/>
  <c r="R216" i="6" s="1"/>
  <c r="V215" i="6"/>
  <c r="D215" i="6"/>
  <c r="R215" i="6" s="1"/>
  <c r="V214" i="6"/>
  <c r="D214" i="6"/>
  <c r="R214" i="6" s="1"/>
  <c r="V213" i="6"/>
  <c r="D213" i="6"/>
  <c r="R213" i="6" s="1"/>
  <c r="V212" i="6"/>
  <c r="D212" i="6"/>
  <c r="V211" i="6"/>
  <c r="D211" i="6"/>
  <c r="R211" i="6" s="1"/>
  <c r="V210" i="6"/>
  <c r="D210" i="6"/>
  <c r="R210" i="6" s="1"/>
  <c r="V209" i="6"/>
  <c r="D209" i="6"/>
  <c r="R209" i="6" s="1"/>
  <c r="V208" i="6"/>
  <c r="D208" i="6"/>
  <c r="R208" i="6" s="1"/>
  <c r="V207" i="6"/>
  <c r="D207" i="6"/>
  <c r="V206" i="6"/>
  <c r="D206" i="6"/>
  <c r="R206" i="6" s="1"/>
  <c r="V205" i="6"/>
  <c r="D205" i="6"/>
  <c r="V204" i="6"/>
  <c r="D204" i="6"/>
  <c r="V203" i="6"/>
  <c r="D203" i="6"/>
  <c r="R203" i="6" s="1"/>
  <c r="V202" i="6"/>
  <c r="D202" i="6"/>
  <c r="R202" i="6" s="1"/>
  <c r="V201" i="6"/>
  <c r="D201" i="6"/>
  <c r="R201" i="6" s="1"/>
  <c r="V200" i="6"/>
  <c r="D200" i="6"/>
  <c r="R200" i="6" s="1"/>
  <c r="V199" i="6"/>
  <c r="D199" i="6"/>
  <c r="V198" i="6"/>
  <c r="D198" i="6"/>
  <c r="R198" i="6" s="1"/>
  <c r="V197" i="6"/>
  <c r="D197" i="6"/>
  <c r="V196" i="6"/>
  <c r="D196" i="6"/>
  <c r="V195" i="6"/>
  <c r="D195" i="6"/>
  <c r="R195" i="6" s="1"/>
  <c r="V194" i="6"/>
  <c r="D194" i="6"/>
  <c r="R194" i="6" s="1"/>
  <c r="V193" i="6"/>
  <c r="D193" i="6"/>
  <c r="R193" i="6" s="1"/>
  <c r="V192" i="6"/>
  <c r="D192" i="6"/>
  <c r="V191" i="6"/>
  <c r="D191" i="6"/>
  <c r="R191" i="6" s="1"/>
  <c r="V190" i="6"/>
  <c r="D190" i="6"/>
  <c r="R190" i="6" s="1"/>
  <c r="V189" i="6"/>
  <c r="D189" i="6"/>
  <c r="R189" i="6" s="1"/>
  <c r="V188" i="6"/>
  <c r="D188" i="6"/>
  <c r="R188" i="6" s="1"/>
  <c r="V187" i="6"/>
  <c r="D187" i="6"/>
  <c r="R187" i="6" s="1"/>
  <c r="V186" i="6"/>
  <c r="D186" i="6"/>
  <c r="R186" i="6" s="1"/>
  <c r="V185" i="6"/>
  <c r="D185" i="6"/>
  <c r="R185" i="6" s="1"/>
  <c r="V184" i="6"/>
  <c r="D184" i="6"/>
  <c r="R184" i="6" s="1"/>
  <c r="V183" i="6"/>
  <c r="D183" i="6"/>
  <c r="R183" i="6" s="1"/>
  <c r="V182" i="6"/>
  <c r="D182" i="6"/>
  <c r="R182" i="6" s="1"/>
  <c r="V181" i="6"/>
  <c r="D181" i="6"/>
  <c r="R181" i="6" s="1"/>
  <c r="V180" i="6"/>
  <c r="D180" i="6"/>
  <c r="V179" i="6"/>
  <c r="D179" i="6"/>
  <c r="V178" i="6"/>
  <c r="D178" i="6"/>
  <c r="R178" i="6" s="1"/>
  <c r="V177" i="6"/>
  <c r="D177" i="6"/>
  <c r="R177" i="6" s="1"/>
  <c r="V176" i="6"/>
  <c r="D176" i="6"/>
  <c r="R176" i="6" s="1"/>
  <c r="V175" i="6"/>
  <c r="D175" i="6"/>
  <c r="V174" i="6"/>
  <c r="D174" i="6"/>
  <c r="R174" i="6" s="1"/>
  <c r="V173" i="6"/>
  <c r="D173" i="6"/>
  <c r="R173" i="6" s="1"/>
  <c r="V172" i="6"/>
  <c r="D172" i="6"/>
  <c r="R172" i="6" s="1"/>
  <c r="V171" i="6"/>
  <c r="D171" i="6"/>
  <c r="V170" i="6"/>
  <c r="D170" i="6"/>
  <c r="R170" i="6" s="1"/>
  <c r="V169" i="6"/>
  <c r="D169" i="6"/>
  <c r="R169" i="6" s="1"/>
  <c r="V168" i="6"/>
  <c r="D168" i="6"/>
  <c r="R168" i="6" s="1"/>
  <c r="V167" i="6"/>
  <c r="D167" i="6"/>
  <c r="V166" i="6"/>
  <c r="D166" i="6"/>
  <c r="R166" i="6" s="1"/>
  <c r="V165" i="6"/>
  <c r="D165" i="6"/>
  <c r="R165" i="6" s="1"/>
  <c r="V164" i="6"/>
  <c r="D164" i="6"/>
  <c r="V163" i="6"/>
  <c r="D163" i="6"/>
  <c r="V162" i="6"/>
  <c r="D162" i="6"/>
  <c r="R162" i="6" s="1"/>
  <c r="V161" i="6"/>
  <c r="D161" i="6"/>
  <c r="R161" i="6" s="1"/>
  <c r="V160" i="6"/>
  <c r="D160" i="6"/>
  <c r="R160" i="6" s="1"/>
  <c r="V159" i="6"/>
  <c r="D159" i="6"/>
  <c r="V158" i="6"/>
  <c r="D158" i="6"/>
  <c r="R158" i="6" s="1"/>
  <c r="V157" i="6"/>
  <c r="D157" i="6"/>
  <c r="R157" i="6" s="1"/>
  <c r="V156" i="6"/>
  <c r="D156" i="6"/>
  <c r="R156" i="6" s="1"/>
  <c r="V155" i="6"/>
  <c r="D155" i="6"/>
  <c r="V154" i="6"/>
  <c r="D154" i="6"/>
  <c r="R154" i="6" s="1"/>
  <c r="V153" i="6"/>
  <c r="D153" i="6"/>
  <c r="R153" i="6" s="1"/>
  <c r="V152" i="6"/>
  <c r="D152" i="6"/>
  <c r="R152" i="6" s="1"/>
  <c r="V151" i="6"/>
  <c r="D151" i="6"/>
  <c r="V150" i="6"/>
  <c r="D150" i="6"/>
  <c r="R150" i="6" s="1"/>
  <c r="V149" i="6"/>
  <c r="D149" i="6"/>
  <c r="R149" i="6" s="1"/>
  <c r="V148" i="6"/>
  <c r="D148" i="6"/>
  <c r="V147" i="6"/>
  <c r="D147" i="6"/>
  <c r="V146" i="6"/>
  <c r="D146" i="6"/>
  <c r="R146" i="6" s="1"/>
  <c r="V145" i="6"/>
  <c r="D145" i="6"/>
  <c r="R145" i="6" s="1"/>
  <c r="V144" i="6"/>
  <c r="D144" i="6"/>
  <c r="R144" i="6" s="1"/>
  <c r="V143" i="6"/>
  <c r="D143" i="6"/>
  <c r="V142" i="6"/>
  <c r="D142" i="6"/>
  <c r="R142" i="6" s="1"/>
  <c r="V141" i="6"/>
  <c r="D141" i="6"/>
  <c r="R141" i="6" s="1"/>
  <c r="V140" i="6"/>
  <c r="D140" i="6"/>
  <c r="R140" i="6" s="1"/>
  <c r="V139" i="6"/>
  <c r="D139" i="6"/>
  <c r="V138" i="6"/>
  <c r="D138" i="6"/>
  <c r="R138" i="6" s="1"/>
  <c r="V137" i="6"/>
  <c r="D137" i="6"/>
  <c r="R137" i="6" s="1"/>
  <c r="V136" i="6"/>
  <c r="D136" i="6"/>
  <c r="R136" i="6" s="1"/>
  <c r="V135" i="6"/>
  <c r="D135" i="6"/>
  <c r="V134" i="6"/>
  <c r="D134" i="6"/>
  <c r="R134" i="6" s="1"/>
  <c r="V133" i="6"/>
  <c r="D133" i="6"/>
  <c r="R133" i="6" s="1"/>
  <c r="V132" i="6"/>
  <c r="D132" i="6"/>
  <c r="V131" i="6"/>
  <c r="D131" i="6"/>
  <c r="V130" i="6"/>
  <c r="D130" i="6"/>
  <c r="R130" i="6" s="1"/>
  <c r="V129" i="6"/>
  <c r="D129" i="6"/>
  <c r="R129" i="6" s="1"/>
  <c r="V128" i="6"/>
  <c r="D128" i="6"/>
  <c r="R128" i="6" s="1"/>
  <c r="V127" i="6"/>
  <c r="D127" i="6"/>
  <c r="R127" i="6" s="1"/>
  <c r="V126" i="6"/>
  <c r="D126" i="6"/>
  <c r="R126" i="6" s="1"/>
  <c r="V125" i="6"/>
  <c r="D125" i="6"/>
  <c r="R125" i="6" s="1"/>
  <c r="V124" i="6"/>
  <c r="D124" i="6"/>
  <c r="R124" i="6" s="1"/>
  <c r="V123" i="6"/>
  <c r="D123" i="6"/>
  <c r="R123" i="6" s="1"/>
  <c r="V122" i="6"/>
  <c r="D122" i="6"/>
  <c r="R122" i="6" s="1"/>
  <c r="V120" i="6"/>
  <c r="D120" i="6"/>
  <c r="R120" i="6" s="1"/>
  <c r="V119" i="6"/>
  <c r="D119" i="6"/>
  <c r="R119" i="6" s="1"/>
  <c r="V118" i="6"/>
  <c r="D118" i="6"/>
  <c r="R118" i="6" s="1"/>
  <c r="V117" i="6"/>
  <c r="D117" i="6"/>
  <c r="R117" i="6" s="1"/>
  <c r="V116" i="6"/>
  <c r="D116" i="6"/>
  <c r="R116" i="6" s="1"/>
  <c r="V115" i="6"/>
  <c r="D115" i="6"/>
  <c r="R115" i="6" s="1"/>
  <c r="V114" i="6"/>
  <c r="D114" i="6"/>
  <c r="R114" i="6" s="1"/>
  <c r="V113" i="6"/>
  <c r="D113" i="6"/>
  <c r="R113" i="6" s="1"/>
  <c r="V112" i="6"/>
  <c r="D112" i="6"/>
  <c r="R112" i="6" s="1"/>
  <c r="V111" i="6"/>
  <c r="D111" i="6"/>
  <c r="V110" i="6"/>
  <c r="D110" i="6"/>
  <c r="R110" i="6" s="1"/>
  <c r="V109" i="6"/>
  <c r="D109" i="6"/>
  <c r="R109" i="6" s="1"/>
  <c r="V108" i="6"/>
  <c r="D108" i="6"/>
  <c r="V107" i="6"/>
  <c r="D107" i="6"/>
  <c r="V106" i="6"/>
  <c r="D106" i="6"/>
  <c r="R106" i="6" s="1"/>
  <c r="V105" i="6"/>
  <c r="D105" i="6"/>
  <c r="R105" i="6" s="1"/>
  <c r="V104" i="6"/>
  <c r="D104" i="6"/>
  <c r="V103" i="6"/>
  <c r="D103" i="6"/>
  <c r="V102" i="6"/>
  <c r="D102" i="6"/>
  <c r="R102" i="6" s="1"/>
  <c r="V101" i="6"/>
  <c r="D101" i="6"/>
  <c r="R101" i="6" s="1"/>
  <c r="V100" i="6"/>
  <c r="D100" i="6"/>
  <c r="R100" i="6" s="1"/>
  <c r="V99" i="6"/>
  <c r="D99" i="6"/>
  <c r="V98" i="6"/>
  <c r="D98" i="6"/>
  <c r="R98" i="6" s="1"/>
  <c r="V97" i="6"/>
  <c r="D97" i="6"/>
  <c r="R97" i="6" s="1"/>
  <c r="V96" i="6"/>
  <c r="D96" i="6"/>
  <c r="R96" i="6" s="1"/>
  <c r="V95" i="6"/>
  <c r="D95" i="6"/>
  <c r="V94" i="6"/>
  <c r="D94" i="6"/>
  <c r="R94" i="6" s="1"/>
  <c r="V93" i="6"/>
  <c r="D93" i="6"/>
  <c r="R93" i="6" s="1"/>
  <c r="V92" i="6"/>
  <c r="D92" i="6"/>
  <c r="V91" i="6"/>
  <c r="D91" i="6"/>
  <c r="V90" i="6"/>
  <c r="D90" i="6"/>
  <c r="R90" i="6" s="1"/>
  <c r="V89" i="6"/>
  <c r="D89" i="6"/>
  <c r="R89" i="6" s="1"/>
  <c r="V88" i="6"/>
  <c r="D88" i="6"/>
  <c r="R88" i="6" s="1"/>
  <c r="V87" i="6"/>
  <c r="D87" i="6"/>
  <c r="V86" i="6"/>
  <c r="D86" i="6"/>
  <c r="R86" i="6" s="1"/>
  <c r="V85" i="6"/>
  <c r="D85" i="6"/>
  <c r="R85" i="6" s="1"/>
  <c r="V84" i="6"/>
  <c r="D84" i="6"/>
  <c r="R84" i="6" s="1"/>
  <c r="V83" i="6"/>
  <c r="D83" i="6"/>
  <c r="R83" i="6" s="1"/>
  <c r="V82" i="6"/>
  <c r="D82" i="6"/>
  <c r="R82" i="6" s="1"/>
  <c r="V81" i="6"/>
  <c r="D81" i="6"/>
  <c r="R81" i="6" s="1"/>
  <c r="V80" i="6"/>
  <c r="D80" i="6"/>
  <c r="R80" i="6" s="1"/>
  <c r="V79" i="6"/>
  <c r="D79" i="6"/>
  <c r="R79" i="6" s="1"/>
  <c r="V78" i="6"/>
  <c r="D78" i="6"/>
  <c r="R78" i="6" s="1"/>
  <c r="V77" i="6"/>
  <c r="D77" i="6"/>
  <c r="R77" i="6" s="1"/>
  <c r="V76" i="6"/>
  <c r="D76" i="6"/>
  <c r="R76" i="6" s="1"/>
  <c r="V75" i="6"/>
  <c r="D75" i="6"/>
  <c r="V74" i="6"/>
  <c r="D74" i="6"/>
  <c r="R74" i="6" s="1"/>
  <c r="V73" i="6"/>
  <c r="D73" i="6"/>
  <c r="R73" i="6" s="1"/>
  <c r="V72" i="6"/>
  <c r="D72" i="6"/>
  <c r="R72" i="6" s="1"/>
  <c r="V71" i="6"/>
  <c r="D71" i="6"/>
  <c r="V70" i="6"/>
  <c r="D70" i="6"/>
  <c r="R70" i="6" s="1"/>
  <c r="V69" i="6"/>
  <c r="D69" i="6"/>
  <c r="R69" i="6" s="1"/>
  <c r="V68" i="6"/>
  <c r="D68" i="6"/>
  <c r="R68" i="6" s="1"/>
  <c r="V67" i="6"/>
  <c r="D67" i="6"/>
  <c r="V66" i="6"/>
  <c r="D66" i="6"/>
  <c r="R66" i="6" s="1"/>
  <c r="V65" i="6"/>
  <c r="D65" i="6"/>
  <c r="R65" i="6" s="1"/>
  <c r="V64" i="6"/>
  <c r="D64" i="6"/>
  <c r="R64" i="6" s="1"/>
  <c r="V63" i="6"/>
  <c r="D63" i="6"/>
  <c r="V62" i="6"/>
  <c r="D62" i="6"/>
  <c r="R62" i="6" s="1"/>
  <c r="V61" i="6"/>
  <c r="D61" i="6"/>
  <c r="R61" i="6" s="1"/>
  <c r="V60" i="6"/>
  <c r="D60" i="6"/>
  <c r="R60" i="6" s="1"/>
  <c r="V59" i="6"/>
  <c r="D59" i="6"/>
  <c r="V58" i="6"/>
  <c r="D58" i="6"/>
  <c r="R58" i="6" s="1"/>
  <c r="V57" i="6"/>
  <c r="D57" i="6"/>
  <c r="R57" i="6" s="1"/>
  <c r="V56" i="6"/>
  <c r="D56" i="6"/>
  <c r="R56" i="6" s="1"/>
  <c r="V55" i="6"/>
  <c r="D55" i="6"/>
  <c r="V54" i="6"/>
  <c r="D54" i="6"/>
  <c r="R54" i="6" s="1"/>
  <c r="V53" i="6"/>
  <c r="D53" i="6"/>
  <c r="R53" i="6" s="1"/>
  <c r="V52" i="6"/>
  <c r="D52" i="6"/>
  <c r="R52" i="6" s="1"/>
  <c r="V51" i="6"/>
  <c r="D51" i="6"/>
  <c r="R51" i="6" s="1"/>
  <c r="V50" i="6"/>
  <c r="D50" i="6"/>
  <c r="V49" i="6"/>
  <c r="D49" i="6"/>
  <c r="R49" i="6" s="1"/>
  <c r="V48" i="6"/>
  <c r="D48" i="6"/>
  <c r="R48" i="6" s="1"/>
  <c r="V47" i="6"/>
  <c r="D47" i="6"/>
  <c r="R47" i="6" s="1"/>
  <c r="V46" i="6"/>
  <c r="D46" i="6"/>
  <c r="V45" i="6"/>
  <c r="D45" i="6"/>
  <c r="R45" i="6" s="1"/>
  <c r="V44" i="6"/>
  <c r="D44" i="6"/>
  <c r="V43" i="6"/>
  <c r="D43" i="6"/>
  <c r="V42" i="6"/>
  <c r="D42" i="6"/>
  <c r="R42" i="6" s="1"/>
  <c r="V41" i="6"/>
  <c r="D41" i="6"/>
  <c r="R41" i="6" s="1"/>
  <c r="V40" i="6"/>
  <c r="D40" i="6"/>
  <c r="R40" i="6" s="1"/>
  <c r="V39" i="6"/>
  <c r="D39" i="6"/>
  <c r="R39" i="6" s="1"/>
  <c r="V38" i="6"/>
  <c r="D38" i="6"/>
  <c r="R38" i="6" s="1"/>
  <c r="V37" i="6"/>
  <c r="D37" i="6"/>
  <c r="R37" i="6" s="1"/>
  <c r="V36" i="6"/>
  <c r="D36" i="6"/>
  <c r="R36" i="6" s="1"/>
  <c r="V35" i="6"/>
  <c r="D35" i="6"/>
  <c r="R35" i="6" s="1"/>
  <c r="V34" i="6"/>
  <c r="D34" i="6"/>
  <c r="V33" i="6"/>
  <c r="D33" i="6"/>
  <c r="R33" i="6" s="1"/>
  <c r="V32" i="6"/>
  <c r="D32" i="6"/>
  <c r="R32" i="6" s="1"/>
  <c r="V31" i="6"/>
  <c r="D31" i="6"/>
  <c r="R31" i="6" s="1"/>
  <c r="V30" i="6"/>
  <c r="D30" i="6"/>
  <c r="R30" i="6" s="1"/>
  <c r="V29" i="6"/>
  <c r="D29" i="6"/>
  <c r="R29" i="6" s="1"/>
  <c r="V28" i="6"/>
  <c r="D28" i="6"/>
  <c r="R28" i="6" s="1"/>
  <c r="V27" i="6"/>
  <c r="D27" i="6"/>
  <c r="R27" i="6" s="1"/>
  <c r="V26" i="6"/>
  <c r="D26" i="6"/>
  <c r="R26" i="6" s="1"/>
  <c r="V25" i="6"/>
  <c r="D25" i="6"/>
  <c r="R25" i="6" s="1"/>
  <c r="V24" i="6"/>
  <c r="D24" i="6"/>
  <c r="R24" i="6" s="1"/>
  <c r="V23" i="6"/>
  <c r="D23" i="6"/>
  <c r="R23" i="6" s="1"/>
  <c r="V22" i="6"/>
  <c r="D22" i="6"/>
  <c r="V21" i="6"/>
  <c r="D21" i="6"/>
  <c r="R21" i="6" s="1"/>
  <c r="V20" i="6"/>
  <c r="D20" i="6"/>
  <c r="R20" i="6" s="1"/>
  <c r="V19" i="6"/>
  <c r="D19" i="6"/>
  <c r="R19" i="6" s="1"/>
  <c r="V18" i="6"/>
  <c r="D18" i="6"/>
  <c r="V17" i="6"/>
  <c r="D17" i="6"/>
  <c r="R17" i="6" s="1"/>
  <c r="V16" i="6"/>
  <c r="D16" i="6"/>
  <c r="R16" i="6" s="1"/>
  <c r="V15" i="6"/>
  <c r="D15" i="6"/>
  <c r="R15" i="6" s="1"/>
  <c r="V14" i="6"/>
  <c r="D14" i="6"/>
  <c r="V13" i="6"/>
  <c r="D13" i="6"/>
  <c r="R13" i="6" s="1"/>
  <c r="V12" i="6"/>
  <c r="D12" i="6"/>
  <c r="R12" i="6" s="1"/>
  <c r="V11" i="6"/>
  <c r="D11" i="6"/>
  <c r="R11" i="6" s="1"/>
  <c r="V10" i="6"/>
  <c r="D10" i="6"/>
  <c r="R10" i="6" s="1"/>
  <c r="V9" i="6"/>
  <c r="D9" i="6"/>
  <c r="R9" i="6" s="1"/>
  <c r="V8" i="6"/>
  <c r="D8" i="6"/>
  <c r="R8" i="6" s="1"/>
  <c r="V7" i="6"/>
  <c r="D7" i="6"/>
  <c r="R7" i="6" s="1"/>
  <c r="Y3" i="6"/>
  <c r="M2" i="6"/>
  <c r="V430" i="6" l="1"/>
  <c r="R131" i="6"/>
  <c r="R14" i="6"/>
  <c r="R43" i="6"/>
  <c r="R44" i="6"/>
  <c r="R46" i="6"/>
  <c r="R92" i="6"/>
  <c r="R108" i="6"/>
  <c r="R132" i="6"/>
  <c r="R22" i="6"/>
  <c r="R164" i="6"/>
  <c r="R180" i="6"/>
  <c r="W3" i="6"/>
  <c r="R18" i="6"/>
  <c r="R34" i="6"/>
  <c r="R50" i="6"/>
  <c r="R104" i="6"/>
  <c r="R148" i="6"/>
  <c r="R192" i="6"/>
  <c r="R233" i="6"/>
  <c r="R265" i="6"/>
  <c r="R285" i="6"/>
  <c r="R55" i="6"/>
  <c r="R59" i="6"/>
  <c r="R63" i="6"/>
  <c r="R67" i="6"/>
  <c r="R71" i="6"/>
  <c r="R75" i="6"/>
  <c r="R87" i="6"/>
  <c r="R91" i="6"/>
  <c r="R95" i="6"/>
  <c r="R99" i="6"/>
  <c r="R103" i="6"/>
  <c r="R107" i="6"/>
  <c r="R111" i="6"/>
  <c r="R196" i="6"/>
  <c r="R197" i="6"/>
  <c r="R199" i="6"/>
  <c r="R217" i="6"/>
  <c r="R249" i="6"/>
  <c r="R281" i="6"/>
  <c r="R135" i="6"/>
  <c r="R204" i="6"/>
  <c r="R205" i="6"/>
  <c r="R207" i="6"/>
  <c r="R139" i="6"/>
  <c r="R143" i="6"/>
  <c r="R147" i="6"/>
  <c r="R151" i="6"/>
  <c r="R155" i="6"/>
  <c r="R159" i="6"/>
  <c r="R163" i="6"/>
  <c r="R167" i="6"/>
  <c r="R171" i="6"/>
  <c r="R175" i="6"/>
  <c r="R179" i="6"/>
  <c r="R212" i="6"/>
  <c r="R244" i="6"/>
  <c r="R248" i="6"/>
  <c r="R252" i="6"/>
  <c r="R256" i="6"/>
  <c r="R260" i="6"/>
  <c r="R264" i="6"/>
  <c r="R268" i="6"/>
  <c r="R272" i="6"/>
  <c r="R276" i="6"/>
  <c r="R280" i="6"/>
  <c r="R283" i="6"/>
  <c r="R318" i="6"/>
  <c r="R324" i="6"/>
  <c r="R290" i="6"/>
  <c r="R302" i="6"/>
  <c r="R308" i="6"/>
  <c r="R334" i="6"/>
  <c r="R300" i="6"/>
  <c r="R310" i="6"/>
  <c r="R316" i="6"/>
  <c r="R326" i="6"/>
  <c r="R348" i="6"/>
  <c r="R351" i="6"/>
  <c r="R332" i="6"/>
  <c r="R331" i="6"/>
  <c r="R340" i="6"/>
  <c r="R350" i="6"/>
  <c r="R335" i="6"/>
  <c r="R339" i="6"/>
  <c r="R343" i="6"/>
  <c r="R347" i="6"/>
  <c r="R354" i="6"/>
  <c r="R366" i="6"/>
  <c r="R367" i="6"/>
  <c r="R369" i="6"/>
  <c r="R349" i="6"/>
  <c r="D430" i="6"/>
  <c r="R365" i="6"/>
  <c r="F428" i="6" l="1"/>
  <c r="G428" i="6" s="1"/>
  <c r="E428" i="6"/>
  <c r="H428" i="6"/>
  <c r="R430" i="6"/>
  <c r="F427" i="6"/>
  <c r="G427" i="6" s="1"/>
  <c r="E426" i="6"/>
  <c r="F423" i="6"/>
  <c r="G423" i="6" s="1"/>
  <c r="E422" i="6"/>
  <c r="F419" i="6"/>
  <c r="G419" i="6" s="1"/>
  <c r="E418" i="6"/>
  <c r="F424" i="6"/>
  <c r="G424" i="6" s="1"/>
  <c r="F420" i="6"/>
  <c r="G420" i="6" s="1"/>
  <c r="F416" i="6"/>
  <c r="G416" i="6" s="1"/>
  <c r="F412" i="6"/>
  <c r="G412" i="6" s="1"/>
  <c r="F408" i="6"/>
  <c r="G408" i="6" s="1"/>
  <c r="F404" i="6"/>
  <c r="G404" i="6" s="1"/>
  <c r="H427" i="6"/>
  <c r="E421" i="6"/>
  <c r="H420" i="6"/>
  <c r="H419" i="6"/>
  <c r="E425" i="6"/>
  <c r="F406" i="6"/>
  <c r="G406" i="6" s="1"/>
  <c r="F405" i="6"/>
  <c r="G405" i="6" s="1"/>
  <c r="F403" i="6"/>
  <c r="G403" i="6" s="1"/>
  <c r="F399" i="6"/>
  <c r="G399" i="6" s="1"/>
  <c r="F395" i="6"/>
  <c r="G395" i="6" s="1"/>
  <c r="E424" i="6"/>
  <c r="F415" i="6"/>
  <c r="G415" i="6" s="1"/>
  <c r="E414" i="6"/>
  <c r="H413" i="6"/>
  <c r="E412" i="6"/>
  <c r="F409" i="6"/>
  <c r="G409" i="6" s="1"/>
  <c r="F407" i="6"/>
  <c r="G407" i="6" s="1"/>
  <c r="F402" i="6"/>
  <c r="G402" i="6" s="1"/>
  <c r="E401" i="6"/>
  <c r="E400" i="6"/>
  <c r="E399" i="6"/>
  <c r="F392" i="6"/>
  <c r="G392" i="6" s="1"/>
  <c r="E391" i="6"/>
  <c r="F388" i="6"/>
  <c r="G388" i="6" s="1"/>
  <c r="E387" i="6"/>
  <c r="F384" i="6"/>
  <c r="G384" i="6" s="1"/>
  <c r="F426" i="6"/>
  <c r="G426" i="6" s="1"/>
  <c r="F418" i="6"/>
  <c r="G418" i="6" s="1"/>
  <c r="F413" i="6"/>
  <c r="G413" i="6" s="1"/>
  <c r="F411" i="6"/>
  <c r="G411" i="6" s="1"/>
  <c r="E406" i="6"/>
  <c r="F393" i="6"/>
  <c r="G393" i="6" s="1"/>
  <c r="F389" i="6"/>
  <c r="G389" i="6" s="1"/>
  <c r="F385" i="6"/>
  <c r="G385" i="6" s="1"/>
  <c r="F381" i="6"/>
  <c r="G381" i="6" s="1"/>
  <c r="F425" i="6"/>
  <c r="G425" i="6" s="1"/>
  <c r="F422" i="6"/>
  <c r="G422" i="6" s="1"/>
  <c r="E420" i="6"/>
  <c r="F417" i="6"/>
  <c r="G417" i="6" s="1"/>
  <c r="E413" i="6"/>
  <c r="H412" i="6"/>
  <c r="F410" i="6"/>
  <c r="G410" i="6" s="1"/>
  <c r="H404" i="6"/>
  <c r="H403" i="6"/>
  <c r="H407" i="6"/>
  <c r="F401" i="6"/>
  <c r="G401" i="6" s="1"/>
  <c r="F400" i="6"/>
  <c r="G400" i="6" s="1"/>
  <c r="H392" i="6"/>
  <c r="E386" i="6"/>
  <c r="H385" i="6"/>
  <c r="H384" i="6"/>
  <c r="F383" i="6"/>
  <c r="G383" i="6" s="1"/>
  <c r="F382" i="6"/>
  <c r="G382" i="6" s="1"/>
  <c r="F387" i="6"/>
  <c r="G387" i="6" s="1"/>
  <c r="H381" i="6"/>
  <c r="H415" i="6"/>
  <c r="F414" i="6"/>
  <c r="G414" i="6" s="1"/>
  <c r="F391" i="6"/>
  <c r="G391" i="6" s="1"/>
  <c r="F390" i="6"/>
  <c r="G390" i="6" s="1"/>
  <c r="E383" i="6"/>
  <c r="F421" i="6"/>
  <c r="G421" i="6" s="1"/>
  <c r="F397" i="6"/>
  <c r="G397" i="6" s="1"/>
  <c r="F396" i="6"/>
  <c r="G396" i="6" s="1"/>
  <c r="F394" i="6"/>
  <c r="G394" i="6" s="1"/>
  <c r="E390" i="6"/>
  <c r="E410" i="6"/>
  <c r="E408" i="6"/>
  <c r="E404" i="6"/>
  <c r="H400" i="6"/>
  <c r="H399" i="6"/>
  <c r="F398" i="6"/>
  <c r="G398" i="6" s="1"/>
  <c r="E397" i="6"/>
  <c r="E396" i="6"/>
  <c r="E395" i="6"/>
  <c r="E389" i="6"/>
  <c r="F386" i="6"/>
  <c r="G386" i="6" s="1"/>
  <c r="H382" i="6"/>
  <c r="E415" i="6"/>
  <c r="E427" i="6"/>
  <c r="H414" i="6"/>
  <c r="H421" i="6"/>
  <c r="H394" i="6"/>
  <c r="E384" i="6"/>
  <c r="E382" i="6"/>
  <c r="H396" i="6"/>
  <c r="E405" i="6"/>
  <c r="H416" i="6"/>
  <c r="H387" i="6"/>
  <c r="E402" i="6"/>
  <c r="H390" i="6"/>
  <c r="H408" i="6"/>
  <c r="E419" i="6"/>
  <c r="E423" i="6"/>
  <c r="H418" i="6"/>
  <c r="H425" i="6"/>
  <c r="H388" i="6"/>
  <c r="H393" i="6"/>
  <c r="E393" i="6"/>
  <c r="H398" i="6"/>
  <c r="H409" i="6"/>
  <c r="H391" i="6"/>
  <c r="E407" i="6"/>
  <c r="E398" i="6"/>
  <c r="H397" i="6"/>
  <c r="H423" i="6"/>
  <c r="H406" i="6"/>
  <c r="H422" i="6"/>
  <c r="E385" i="6"/>
  <c r="H417" i="6"/>
  <c r="H389" i="6"/>
  <c r="E388" i="6"/>
  <c r="E411" i="6"/>
  <c r="E416" i="6"/>
  <c r="E409" i="6"/>
  <c r="E403" i="6"/>
  <c r="H401" i="6"/>
  <c r="H424" i="6"/>
  <c r="H410" i="6"/>
  <c r="H426" i="6"/>
  <c r="E394" i="6"/>
  <c r="E417" i="6"/>
  <c r="E392" i="6"/>
  <c r="E381" i="6"/>
  <c r="H395" i="6"/>
  <c r="H405" i="6"/>
  <c r="H411" i="6"/>
  <c r="H383" i="6"/>
  <c r="H402" i="6"/>
  <c r="H386" i="6"/>
  <c r="H338" i="6"/>
  <c r="I338" i="6" s="1"/>
  <c r="F121" i="6"/>
  <c r="G121" i="6" s="1"/>
  <c r="H121" i="6"/>
  <c r="E121" i="6"/>
  <c r="E363" i="6"/>
  <c r="H376" i="6"/>
  <c r="I376" i="6" s="1"/>
  <c r="H46" i="6"/>
  <c r="I46" i="6" s="1"/>
  <c r="H44" i="6"/>
  <c r="I44" i="6" s="1"/>
  <c r="E28" i="6"/>
  <c r="H60" i="6"/>
  <c r="I60" i="6" s="1"/>
  <c r="H21" i="6"/>
  <c r="I21" i="6" s="1"/>
  <c r="H69" i="6"/>
  <c r="I69" i="6" s="1"/>
  <c r="H101" i="6"/>
  <c r="I101" i="6" s="1"/>
  <c r="E233" i="6"/>
  <c r="E197" i="6"/>
  <c r="H66" i="6"/>
  <c r="I66" i="6" s="1"/>
  <c r="E135" i="6"/>
  <c r="E188" i="6"/>
  <c r="E150" i="6"/>
  <c r="E182" i="6"/>
  <c r="H273" i="6"/>
  <c r="I273" i="6" s="1"/>
  <c r="H147" i="6"/>
  <c r="I147" i="6" s="1"/>
  <c r="H179" i="6"/>
  <c r="I179" i="6" s="1"/>
  <c r="H287" i="6"/>
  <c r="I287" i="6" s="1"/>
  <c r="H182" i="6"/>
  <c r="I182" i="6" s="1"/>
  <c r="H210" i="6"/>
  <c r="I210" i="6" s="1"/>
  <c r="H242" i="6"/>
  <c r="I242" i="6" s="1"/>
  <c r="H278" i="6"/>
  <c r="I278" i="6" s="1"/>
  <c r="H228" i="6"/>
  <c r="I228" i="6" s="1"/>
  <c r="H252" i="6"/>
  <c r="I252" i="6" s="1"/>
  <c r="H215" i="6"/>
  <c r="I215" i="6" s="1"/>
  <c r="H279" i="6"/>
  <c r="I279" i="6" s="1"/>
  <c r="H300" i="6"/>
  <c r="I300" i="6" s="1"/>
  <c r="E330" i="6"/>
  <c r="H299" i="6"/>
  <c r="I299" i="6" s="1"/>
  <c r="H313" i="6"/>
  <c r="I313" i="6" s="1"/>
  <c r="E346" i="6"/>
  <c r="H343" i="6"/>
  <c r="I343" i="6" s="1"/>
  <c r="H352" i="6"/>
  <c r="I352" i="6" s="1"/>
  <c r="H360" i="6"/>
  <c r="I360" i="6" s="1"/>
  <c r="H380" i="6"/>
  <c r="I380" i="6" s="1"/>
  <c r="H85" i="6"/>
  <c r="I85" i="6" s="1"/>
  <c r="E176" i="6"/>
  <c r="H199" i="6"/>
  <c r="I199" i="6" s="1"/>
  <c r="E134" i="6"/>
  <c r="H225" i="6"/>
  <c r="I225" i="6" s="1"/>
  <c r="H191" i="6"/>
  <c r="I191" i="6" s="1"/>
  <c r="E257" i="6"/>
  <c r="H258" i="6"/>
  <c r="I258" i="6" s="1"/>
  <c r="H247" i="6"/>
  <c r="I247" i="6" s="1"/>
  <c r="E316" i="6"/>
  <c r="H348" i="6"/>
  <c r="I348" i="6" s="1"/>
  <c r="E362" i="6"/>
  <c r="H368" i="6"/>
  <c r="I368" i="6" s="1"/>
  <c r="H19" i="6"/>
  <c r="I19" i="6" s="1"/>
  <c r="H61" i="6"/>
  <c r="I61" i="6" s="1"/>
  <c r="H286" i="6"/>
  <c r="I286" i="6" s="1"/>
  <c r="E142" i="6"/>
  <c r="E205" i="6"/>
  <c r="E253" i="6"/>
  <c r="H234" i="6"/>
  <c r="I234" i="6" s="1"/>
  <c r="H302" i="6"/>
  <c r="I302" i="6" s="1"/>
  <c r="E298" i="6"/>
  <c r="E338" i="6"/>
  <c r="E131" i="6"/>
  <c r="E10" i="6"/>
  <c r="E42" i="6"/>
  <c r="E56" i="6"/>
  <c r="E20" i="6"/>
  <c r="E80" i="6"/>
  <c r="E38" i="6"/>
  <c r="E32" i="6"/>
  <c r="E71" i="6"/>
  <c r="E148" i="6"/>
  <c r="H37" i="6"/>
  <c r="I37" i="6" s="1"/>
  <c r="H77" i="6"/>
  <c r="I77" i="6" s="1"/>
  <c r="H109" i="6"/>
  <c r="I109" i="6" s="1"/>
  <c r="E144" i="6"/>
  <c r="E155" i="6"/>
  <c r="E252" i="6"/>
  <c r="H82" i="6"/>
  <c r="I82" i="6" s="1"/>
  <c r="E126" i="6"/>
  <c r="E158" i="6"/>
  <c r="E190" i="6"/>
  <c r="H139" i="6"/>
  <c r="I139" i="6" s="1"/>
  <c r="H171" i="6"/>
  <c r="I171" i="6" s="1"/>
  <c r="H134" i="6"/>
  <c r="I134" i="6" s="1"/>
  <c r="E212" i="6"/>
  <c r="H218" i="6"/>
  <c r="I218" i="6" s="1"/>
  <c r="H250" i="6"/>
  <c r="I250" i="6" s="1"/>
  <c r="H244" i="6"/>
  <c r="I244" i="6" s="1"/>
  <c r="H276" i="6"/>
  <c r="I276" i="6" s="1"/>
  <c r="H231" i="6"/>
  <c r="I231" i="6" s="1"/>
  <c r="H284" i="6"/>
  <c r="I284" i="6" s="1"/>
  <c r="E343" i="6"/>
  <c r="H315" i="6"/>
  <c r="I315" i="6" s="1"/>
  <c r="H329" i="6"/>
  <c r="I329" i="6" s="1"/>
  <c r="H335" i="6"/>
  <c r="I335" i="6" s="1"/>
  <c r="H359" i="6"/>
  <c r="I359" i="6" s="1"/>
  <c r="H355" i="6"/>
  <c r="I355" i="6" s="1"/>
  <c r="E361" i="6"/>
  <c r="H373" i="6"/>
  <c r="I373" i="6" s="1"/>
  <c r="H364" i="6"/>
  <c r="I364" i="6" s="1"/>
  <c r="E75" i="6"/>
  <c r="E132" i="6"/>
  <c r="H108" i="6"/>
  <c r="I108" i="6" s="1"/>
  <c r="E103" i="6"/>
  <c r="H53" i="6"/>
  <c r="I53" i="6" s="1"/>
  <c r="H117" i="6"/>
  <c r="I117" i="6" s="1"/>
  <c r="H265" i="6"/>
  <c r="I265" i="6" s="1"/>
  <c r="H98" i="6"/>
  <c r="I98" i="6" s="1"/>
  <c r="E143" i="6"/>
  <c r="E166" i="6"/>
  <c r="H163" i="6"/>
  <c r="I163" i="6" s="1"/>
  <c r="H150" i="6"/>
  <c r="I150" i="6" s="1"/>
  <c r="H226" i="6"/>
  <c r="I226" i="6" s="1"/>
  <c r="H268" i="6"/>
  <c r="I268" i="6" s="1"/>
  <c r="E324" i="6"/>
  <c r="E294" i="6"/>
  <c r="E340" i="6"/>
  <c r="E336" i="6"/>
  <c r="E377" i="6"/>
  <c r="E14" i="6"/>
  <c r="E63" i="6"/>
  <c r="E36" i="6"/>
  <c r="H164" i="6"/>
  <c r="I164" i="6" s="1"/>
  <c r="E48" i="6"/>
  <c r="H172" i="6"/>
  <c r="I172" i="6" s="1"/>
  <c r="H93" i="6"/>
  <c r="I93" i="6" s="1"/>
  <c r="H114" i="6"/>
  <c r="I114" i="6" s="1"/>
  <c r="H168" i="6"/>
  <c r="I168" i="6" s="1"/>
  <c r="E174" i="6"/>
  <c r="E248" i="6"/>
  <c r="H155" i="6"/>
  <c r="I155" i="6" s="1"/>
  <c r="H166" i="6"/>
  <c r="I166" i="6" s="1"/>
  <c r="H194" i="6"/>
  <c r="I194" i="6" s="1"/>
  <c r="H266" i="6"/>
  <c r="I266" i="6" s="1"/>
  <c r="H260" i="6"/>
  <c r="I260" i="6" s="1"/>
  <c r="H263" i="6"/>
  <c r="I263" i="6" s="1"/>
  <c r="E328" i="6"/>
  <c r="H297" i="6"/>
  <c r="I297" i="6" s="1"/>
  <c r="E378" i="6"/>
  <c r="H356" i="6"/>
  <c r="H353" i="6"/>
  <c r="E357" i="6"/>
  <c r="H369" i="6"/>
  <c r="E367" i="6"/>
  <c r="H342" i="6"/>
  <c r="E354" i="6"/>
  <c r="H341" i="6"/>
  <c r="H350" i="6"/>
  <c r="E344" i="6"/>
  <c r="H317" i="6"/>
  <c r="H301" i="6"/>
  <c r="E339" i="6"/>
  <c r="H319" i="6"/>
  <c r="H303" i="6"/>
  <c r="H340" i="6"/>
  <c r="H331" i="6"/>
  <c r="E306" i="6"/>
  <c r="H358" i="6"/>
  <c r="H332" i="6"/>
  <c r="E304" i="6"/>
  <c r="H326" i="6"/>
  <c r="E310" i="6"/>
  <c r="H294" i="6"/>
  <c r="H334" i="6"/>
  <c r="H293" i="6"/>
  <c r="H288" i="6"/>
  <c r="E308" i="6"/>
  <c r="H289" i="6"/>
  <c r="H267" i="6"/>
  <c r="H251" i="6"/>
  <c r="H235" i="6"/>
  <c r="H219" i="6"/>
  <c r="E318" i="6"/>
  <c r="H232" i="6"/>
  <c r="H216" i="6"/>
  <c r="H282" i="6"/>
  <c r="E267" i="6"/>
  <c r="E259" i="6"/>
  <c r="E251" i="6"/>
  <c r="E243" i="6"/>
  <c r="E235" i="6"/>
  <c r="E227" i="6"/>
  <c r="E219" i="6"/>
  <c r="E211" i="6"/>
  <c r="H198" i="6"/>
  <c r="E260" i="6"/>
  <c r="E225" i="6"/>
  <c r="H186" i="6"/>
  <c r="H170" i="6"/>
  <c r="H154" i="6"/>
  <c r="H138" i="6"/>
  <c r="E256" i="6"/>
  <c r="E195" i="6"/>
  <c r="E277" i="6"/>
  <c r="H257" i="6"/>
  <c r="E229" i="6"/>
  <c r="E203" i="6"/>
  <c r="H185" i="6"/>
  <c r="H177" i="6"/>
  <c r="H169" i="6"/>
  <c r="H161" i="6"/>
  <c r="H153" i="6"/>
  <c r="H145" i="6"/>
  <c r="H137" i="6"/>
  <c r="H129" i="6"/>
  <c r="H205" i="6"/>
  <c r="E172" i="6"/>
  <c r="H152" i="6"/>
  <c r="H118" i="6"/>
  <c r="H102" i="6"/>
  <c r="H86" i="6"/>
  <c r="H70" i="6"/>
  <c r="H54" i="6"/>
  <c r="E281" i="6"/>
  <c r="E249" i="6"/>
  <c r="H204" i="6"/>
  <c r="H197" i="6"/>
  <c r="E196" i="6"/>
  <c r="E168" i="6"/>
  <c r="E136" i="6"/>
  <c r="H115" i="6"/>
  <c r="H107" i="6"/>
  <c r="H99" i="6"/>
  <c r="H91" i="6"/>
  <c r="H79" i="6"/>
  <c r="H71" i="6"/>
  <c r="H63" i="6"/>
  <c r="H55" i="6"/>
  <c r="H285" i="6"/>
  <c r="H233" i="6"/>
  <c r="E179" i="6"/>
  <c r="E147" i="6"/>
  <c r="E118" i="6"/>
  <c r="E110" i="6"/>
  <c r="E102" i="6"/>
  <c r="E94" i="6"/>
  <c r="E86" i="6"/>
  <c r="E78" i="6"/>
  <c r="E70" i="6"/>
  <c r="E62" i="6"/>
  <c r="E54" i="6"/>
  <c r="H41" i="6"/>
  <c r="H25" i="6"/>
  <c r="H9" i="6"/>
  <c r="H148" i="6"/>
  <c r="E84" i="6"/>
  <c r="E180" i="6"/>
  <c r="E112" i="6"/>
  <c r="H92" i="6"/>
  <c r="E64" i="6"/>
  <c r="E50" i="6"/>
  <c r="H140" i="6"/>
  <c r="E76" i="6"/>
  <c r="H156" i="6"/>
  <c r="H100" i="6"/>
  <c r="H84" i="6"/>
  <c r="E59" i="6"/>
  <c r="E43" i="6"/>
  <c r="H35" i="6"/>
  <c r="H20" i="6"/>
  <c r="E11" i="6"/>
  <c r="E15" i="6"/>
  <c r="F378" i="6"/>
  <c r="G378" i="6" s="1"/>
  <c r="F374" i="6"/>
  <c r="G374" i="6" s="1"/>
  <c r="F370" i="6"/>
  <c r="G370" i="6" s="1"/>
  <c r="F366" i="6"/>
  <c r="G366" i="6" s="1"/>
  <c r="F362" i="6"/>
  <c r="G362" i="6" s="1"/>
  <c r="F358" i="6"/>
  <c r="G358" i="6" s="1"/>
  <c r="E430" i="6"/>
  <c r="E380" i="6"/>
  <c r="F368" i="6"/>
  <c r="G368" i="6" s="1"/>
  <c r="F367" i="6"/>
  <c r="G367" i="6" s="1"/>
  <c r="F365" i="6"/>
  <c r="G365" i="6" s="1"/>
  <c r="E364" i="6"/>
  <c r="F354" i="6"/>
  <c r="G354" i="6" s="1"/>
  <c r="E353" i="6"/>
  <c r="F350" i="6"/>
  <c r="G350" i="6" s="1"/>
  <c r="F372" i="6"/>
  <c r="G372" i="6" s="1"/>
  <c r="F371" i="6"/>
  <c r="G371" i="6" s="1"/>
  <c r="F369" i="6"/>
  <c r="G369" i="6" s="1"/>
  <c r="E368" i="6"/>
  <c r="H361" i="6"/>
  <c r="F355" i="6"/>
  <c r="G355" i="6" s="1"/>
  <c r="F351" i="6"/>
  <c r="G351" i="6" s="1"/>
  <c r="F380" i="6"/>
  <c r="G380" i="6" s="1"/>
  <c r="F379" i="6"/>
  <c r="G379" i="6" s="1"/>
  <c r="F377" i="6"/>
  <c r="G377" i="6" s="1"/>
  <c r="E376" i="6"/>
  <c r="E375" i="6"/>
  <c r="E374" i="6"/>
  <c r="F364" i="6"/>
  <c r="G364" i="6" s="1"/>
  <c r="F363" i="6"/>
  <c r="G363" i="6" s="1"/>
  <c r="F361" i="6"/>
  <c r="G361" i="6" s="1"/>
  <c r="E360" i="6"/>
  <c r="E359" i="6"/>
  <c r="E358" i="6"/>
  <c r="E356" i="6"/>
  <c r="F353" i="6"/>
  <c r="G353" i="6" s="1"/>
  <c r="E352" i="6"/>
  <c r="F373" i="6"/>
  <c r="G373" i="6" s="1"/>
  <c r="F352" i="6"/>
  <c r="G352" i="6" s="1"/>
  <c r="F348" i="6"/>
  <c r="G348" i="6" s="1"/>
  <c r="F344" i="6"/>
  <c r="G344" i="6" s="1"/>
  <c r="F340" i="6"/>
  <c r="G340" i="6" s="1"/>
  <c r="F336" i="6"/>
  <c r="G336" i="6" s="1"/>
  <c r="H379" i="6"/>
  <c r="H378" i="6"/>
  <c r="F375" i="6"/>
  <c r="G375" i="6" s="1"/>
  <c r="E372" i="6"/>
  <c r="F360" i="6"/>
  <c r="G360" i="6" s="1"/>
  <c r="E355" i="6"/>
  <c r="F349" i="6"/>
  <c r="G349" i="6" s="1"/>
  <c r="F345" i="6"/>
  <c r="G345" i="6" s="1"/>
  <c r="F341" i="6"/>
  <c r="G341" i="6" s="1"/>
  <c r="F337" i="6"/>
  <c r="G337" i="6" s="1"/>
  <c r="F376" i="6"/>
  <c r="G376" i="6" s="1"/>
  <c r="E370" i="6"/>
  <c r="H365" i="6"/>
  <c r="H363" i="6"/>
  <c r="H362" i="6"/>
  <c r="F359" i="6"/>
  <c r="G359" i="6" s="1"/>
  <c r="F356" i="6"/>
  <c r="G356" i="6" s="1"/>
  <c r="F347" i="6"/>
  <c r="G347" i="6" s="1"/>
  <c r="F343" i="6"/>
  <c r="G343" i="6" s="1"/>
  <c r="F339" i="6"/>
  <c r="G339" i="6" s="1"/>
  <c r="F335" i="6"/>
  <c r="G335" i="6" s="1"/>
  <c r="F331" i="6"/>
  <c r="G331" i="6" s="1"/>
  <c r="F346" i="6"/>
  <c r="G346" i="6" s="1"/>
  <c r="E337" i="6"/>
  <c r="F327" i="6"/>
  <c r="G327" i="6" s="1"/>
  <c r="F323" i="6"/>
  <c r="G323" i="6" s="1"/>
  <c r="F319" i="6"/>
  <c r="G319" i="6" s="1"/>
  <c r="F315" i="6"/>
  <c r="G315" i="6" s="1"/>
  <c r="F311" i="6"/>
  <c r="G311" i="6" s="1"/>
  <c r="F307" i="6"/>
  <c r="G307" i="6" s="1"/>
  <c r="F303" i="6"/>
  <c r="G303" i="6" s="1"/>
  <c r="F299" i="6"/>
  <c r="G299" i="6" s="1"/>
  <c r="F295" i="6"/>
  <c r="G295" i="6" s="1"/>
  <c r="F357" i="6"/>
  <c r="G357" i="6" s="1"/>
  <c r="E345" i="6"/>
  <c r="F338" i="6"/>
  <c r="G338" i="6" s="1"/>
  <c r="F334" i="6"/>
  <c r="G334" i="6" s="1"/>
  <c r="E333" i="6"/>
  <c r="F329" i="6"/>
  <c r="G329" i="6" s="1"/>
  <c r="F325" i="6"/>
  <c r="G325" i="6" s="1"/>
  <c r="F321" i="6"/>
  <c r="G321" i="6" s="1"/>
  <c r="F317" i="6"/>
  <c r="G317" i="6" s="1"/>
  <c r="F313" i="6"/>
  <c r="G313" i="6" s="1"/>
  <c r="F309" i="6"/>
  <c r="G309" i="6" s="1"/>
  <c r="F305" i="6"/>
  <c r="G305" i="6" s="1"/>
  <c r="F301" i="6"/>
  <c r="G301" i="6" s="1"/>
  <c r="F297" i="6"/>
  <c r="G297" i="6" s="1"/>
  <c r="E371" i="6"/>
  <c r="F342" i="6"/>
  <c r="G342" i="6" s="1"/>
  <c r="E341" i="6"/>
  <c r="F332" i="6"/>
  <c r="G332" i="6" s="1"/>
  <c r="E329" i="6"/>
  <c r="F328" i="6"/>
  <c r="G328" i="6" s="1"/>
  <c r="E321" i="6"/>
  <c r="F320" i="6"/>
  <c r="G320" i="6" s="1"/>
  <c r="E313" i="6"/>
  <c r="F312" i="6"/>
  <c r="G312" i="6" s="1"/>
  <c r="E305" i="6"/>
  <c r="F304" i="6"/>
  <c r="G304" i="6" s="1"/>
  <c r="E297" i="6"/>
  <c r="H344" i="6"/>
  <c r="F333" i="6"/>
  <c r="G333" i="6" s="1"/>
  <c r="E327" i="6"/>
  <c r="F326" i="6"/>
  <c r="G326" i="6" s="1"/>
  <c r="E319" i="6"/>
  <c r="F318" i="6"/>
  <c r="G318" i="6" s="1"/>
  <c r="E311" i="6"/>
  <c r="F310" i="6"/>
  <c r="G310" i="6" s="1"/>
  <c r="E303" i="6"/>
  <c r="F302" i="6"/>
  <c r="G302" i="6" s="1"/>
  <c r="H354" i="6"/>
  <c r="E325" i="6"/>
  <c r="H322" i="6"/>
  <c r="H320" i="6"/>
  <c r="E309" i="6"/>
  <c r="H306" i="6"/>
  <c r="H304" i="6"/>
  <c r="E296" i="6"/>
  <c r="E295" i="6"/>
  <c r="E293" i="6"/>
  <c r="F324" i="6"/>
  <c r="G324" i="6" s="1"/>
  <c r="F322" i="6"/>
  <c r="G322" i="6" s="1"/>
  <c r="E315" i="6"/>
  <c r="F308" i="6"/>
  <c r="G308" i="6" s="1"/>
  <c r="F306" i="6"/>
  <c r="G306" i="6" s="1"/>
  <c r="E299" i="6"/>
  <c r="F291" i="6"/>
  <c r="G291" i="6" s="1"/>
  <c r="H336" i="6"/>
  <c r="F330" i="6"/>
  <c r="G330" i="6" s="1"/>
  <c r="E323" i="6"/>
  <c r="F316" i="6"/>
  <c r="G316" i="6" s="1"/>
  <c r="F314" i="6"/>
  <c r="G314" i="6" s="1"/>
  <c r="E307" i="6"/>
  <c r="F300" i="6"/>
  <c r="G300" i="6" s="1"/>
  <c r="F298" i="6"/>
  <c r="G298" i="6" s="1"/>
  <c r="F296" i="6"/>
  <c r="G296" i="6" s="1"/>
  <c r="F294" i="6"/>
  <c r="G294" i="6" s="1"/>
  <c r="F293" i="6"/>
  <c r="G293" i="6" s="1"/>
  <c r="F290" i="6"/>
  <c r="G290" i="6" s="1"/>
  <c r="F286" i="6"/>
  <c r="G286" i="6" s="1"/>
  <c r="H312" i="6"/>
  <c r="H298" i="6"/>
  <c r="F284" i="6"/>
  <c r="G284" i="6" s="1"/>
  <c r="F281" i="6"/>
  <c r="G281" i="6" s="1"/>
  <c r="F277" i="6"/>
  <c r="G277" i="6" s="1"/>
  <c r="F273" i="6"/>
  <c r="G273" i="6" s="1"/>
  <c r="F269" i="6"/>
  <c r="G269" i="6" s="1"/>
  <c r="F265" i="6"/>
  <c r="G265" i="6" s="1"/>
  <c r="F261" i="6"/>
  <c r="G261" i="6" s="1"/>
  <c r="F257" i="6"/>
  <c r="G257" i="6" s="1"/>
  <c r="F253" i="6"/>
  <c r="G253" i="6" s="1"/>
  <c r="F249" i="6"/>
  <c r="G249" i="6" s="1"/>
  <c r="F245" i="6"/>
  <c r="G245" i="6" s="1"/>
  <c r="F241" i="6"/>
  <c r="G241" i="6" s="1"/>
  <c r="E240" i="6"/>
  <c r="F237" i="6"/>
  <c r="G237" i="6" s="1"/>
  <c r="E236" i="6"/>
  <c r="F233" i="6"/>
  <c r="G233" i="6" s="1"/>
  <c r="E232" i="6"/>
  <c r="F229" i="6"/>
  <c r="G229" i="6" s="1"/>
  <c r="E228" i="6"/>
  <c r="F225" i="6"/>
  <c r="G225" i="6" s="1"/>
  <c r="E224" i="6"/>
  <c r="F221" i="6"/>
  <c r="G221" i="6" s="1"/>
  <c r="E220" i="6"/>
  <c r="F217" i="6"/>
  <c r="G217" i="6" s="1"/>
  <c r="E216" i="6"/>
  <c r="F213" i="6"/>
  <c r="G213" i="6" s="1"/>
  <c r="H328" i="6"/>
  <c r="H314" i="6"/>
  <c r="F288" i="6"/>
  <c r="G288" i="6" s="1"/>
  <c r="F287" i="6"/>
  <c r="G287" i="6" s="1"/>
  <c r="F285" i="6"/>
  <c r="G285" i="6" s="1"/>
  <c r="E284" i="6"/>
  <c r="F282" i="6"/>
  <c r="G282" i="6" s="1"/>
  <c r="F278" i="6"/>
  <c r="G278" i="6" s="1"/>
  <c r="F274" i="6"/>
  <c r="G274" i="6" s="1"/>
  <c r="F270" i="6"/>
  <c r="G270" i="6" s="1"/>
  <c r="F266" i="6"/>
  <c r="G266" i="6" s="1"/>
  <c r="F262" i="6"/>
  <c r="G262" i="6" s="1"/>
  <c r="F258" i="6"/>
  <c r="G258" i="6" s="1"/>
  <c r="F254" i="6"/>
  <c r="G254" i="6" s="1"/>
  <c r="F250" i="6"/>
  <c r="G250" i="6" s="1"/>
  <c r="F246" i="6"/>
  <c r="G246" i="6" s="1"/>
  <c r="F242" i="6"/>
  <c r="G242" i="6" s="1"/>
  <c r="F238" i="6"/>
  <c r="G238" i="6" s="1"/>
  <c r="F234" i="6"/>
  <c r="G234" i="6" s="1"/>
  <c r="F230" i="6"/>
  <c r="G230" i="6" s="1"/>
  <c r="F226" i="6"/>
  <c r="G226" i="6" s="1"/>
  <c r="F222" i="6"/>
  <c r="G222" i="6" s="1"/>
  <c r="F218" i="6"/>
  <c r="G218" i="6" s="1"/>
  <c r="F214" i="6"/>
  <c r="G214" i="6" s="1"/>
  <c r="E317" i="6"/>
  <c r="F292" i="6"/>
  <c r="G292" i="6" s="1"/>
  <c r="E290" i="6"/>
  <c r="E283" i="6"/>
  <c r="F280" i="6"/>
  <c r="G280" i="6" s="1"/>
  <c r="E279" i="6"/>
  <c r="F276" i="6"/>
  <c r="G276" i="6" s="1"/>
  <c r="E275" i="6"/>
  <c r="F272" i="6"/>
  <c r="G272" i="6" s="1"/>
  <c r="E271" i="6"/>
  <c r="F268" i="6"/>
  <c r="G268" i="6" s="1"/>
  <c r="F264" i="6"/>
  <c r="G264" i="6" s="1"/>
  <c r="F260" i="6"/>
  <c r="G260" i="6" s="1"/>
  <c r="F256" i="6"/>
  <c r="G256" i="6" s="1"/>
  <c r="F252" i="6"/>
  <c r="G252" i="6" s="1"/>
  <c r="F248" i="6"/>
  <c r="G248" i="6" s="1"/>
  <c r="F244" i="6"/>
  <c r="G244" i="6" s="1"/>
  <c r="F240" i="6"/>
  <c r="G240" i="6" s="1"/>
  <c r="F236" i="6"/>
  <c r="G236" i="6" s="1"/>
  <c r="F232" i="6"/>
  <c r="G232" i="6" s="1"/>
  <c r="F228" i="6"/>
  <c r="G228" i="6" s="1"/>
  <c r="F224" i="6"/>
  <c r="G224" i="6" s="1"/>
  <c r="F220" i="6"/>
  <c r="G220" i="6" s="1"/>
  <c r="F216" i="6"/>
  <c r="G216" i="6" s="1"/>
  <c r="F212" i="6"/>
  <c r="G212" i="6" s="1"/>
  <c r="F208" i="6"/>
  <c r="G208" i="6" s="1"/>
  <c r="F204" i="6"/>
  <c r="G204" i="6" s="1"/>
  <c r="F200" i="6"/>
  <c r="G200" i="6" s="1"/>
  <c r="F196" i="6"/>
  <c r="G196" i="6" s="1"/>
  <c r="E301" i="6"/>
  <c r="E287" i="6"/>
  <c r="E282" i="6"/>
  <c r="F275" i="6"/>
  <c r="G275" i="6" s="1"/>
  <c r="H269" i="6"/>
  <c r="E266" i="6"/>
  <c r="F259" i="6"/>
  <c r="G259" i="6" s="1"/>
  <c r="H253" i="6"/>
  <c r="E250" i="6"/>
  <c r="F243" i="6"/>
  <c r="G243" i="6" s="1"/>
  <c r="H237" i="6"/>
  <c r="E234" i="6"/>
  <c r="F227" i="6"/>
  <c r="G227" i="6" s="1"/>
  <c r="H221" i="6"/>
  <c r="E218" i="6"/>
  <c r="F211" i="6"/>
  <c r="G211" i="6" s="1"/>
  <c r="E210" i="6"/>
  <c r="E209" i="6"/>
  <c r="E208" i="6"/>
  <c r="H203" i="6"/>
  <c r="H201" i="6"/>
  <c r="H200" i="6"/>
  <c r="F198" i="6"/>
  <c r="G198" i="6" s="1"/>
  <c r="F197" i="6"/>
  <c r="G197" i="6" s="1"/>
  <c r="F195" i="6"/>
  <c r="G195" i="6" s="1"/>
  <c r="E194" i="6"/>
  <c r="E193" i="6"/>
  <c r="F192" i="6"/>
  <c r="G192" i="6" s="1"/>
  <c r="E191" i="6"/>
  <c r="F188" i="6"/>
  <c r="G188" i="6" s="1"/>
  <c r="E187" i="6"/>
  <c r="F184" i="6"/>
  <c r="G184" i="6" s="1"/>
  <c r="E183" i="6"/>
  <c r="F180" i="6"/>
  <c r="G180" i="6" s="1"/>
  <c r="F176" i="6"/>
  <c r="G176" i="6" s="1"/>
  <c r="F172" i="6"/>
  <c r="G172" i="6" s="1"/>
  <c r="F168" i="6"/>
  <c r="G168" i="6" s="1"/>
  <c r="F164" i="6"/>
  <c r="G164" i="6" s="1"/>
  <c r="F160" i="6"/>
  <c r="G160" i="6" s="1"/>
  <c r="F156" i="6"/>
  <c r="G156" i="6" s="1"/>
  <c r="F152" i="6"/>
  <c r="G152" i="6" s="1"/>
  <c r="F148" i="6"/>
  <c r="G148" i="6" s="1"/>
  <c r="F144" i="6"/>
  <c r="G144" i="6" s="1"/>
  <c r="F140" i="6"/>
  <c r="G140" i="6" s="1"/>
  <c r="F136" i="6"/>
  <c r="G136" i="6" s="1"/>
  <c r="F132" i="6"/>
  <c r="G132" i="6" s="1"/>
  <c r="F128" i="6"/>
  <c r="G128" i="6" s="1"/>
  <c r="E291" i="6"/>
  <c r="E286" i="6"/>
  <c r="E278" i="6"/>
  <c r="F271" i="6"/>
  <c r="G271" i="6" s="1"/>
  <c r="E262" i="6"/>
  <c r="F255" i="6"/>
  <c r="G255" i="6" s="1"/>
  <c r="E246" i="6"/>
  <c r="F239" i="6"/>
  <c r="G239" i="6" s="1"/>
  <c r="E230" i="6"/>
  <c r="F223" i="6"/>
  <c r="G223" i="6" s="1"/>
  <c r="E214" i="6"/>
  <c r="F202" i="6"/>
  <c r="G202" i="6" s="1"/>
  <c r="F201" i="6"/>
  <c r="G201" i="6" s="1"/>
  <c r="F199" i="6"/>
  <c r="G199" i="6" s="1"/>
  <c r="E198" i="6"/>
  <c r="F189" i="6"/>
  <c r="G189" i="6" s="1"/>
  <c r="F185" i="6"/>
  <c r="G185" i="6" s="1"/>
  <c r="F181" i="6"/>
  <c r="G181" i="6" s="1"/>
  <c r="F177" i="6"/>
  <c r="G177" i="6" s="1"/>
  <c r="F173" i="6"/>
  <c r="G173" i="6" s="1"/>
  <c r="F169" i="6"/>
  <c r="G169" i="6" s="1"/>
  <c r="F165" i="6"/>
  <c r="G165" i="6" s="1"/>
  <c r="F161" i="6"/>
  <c r="G161" i="6" s="1"/>
  <c r="F157" i="6"/>
  <c r="G157" i="6" s="1"/>
  <c r="F153" i="6"/>
  <c r="G153" i="6" s="1"/>
  <c r="F149" i="6"/>
  <c r="G149" i="6" s="1"/>
  <c r="F145" i="6"/>
  <c r="G145" i="6" s="1"/>
  <c r="F141" i="6"/>
  <c r="G141" i="6" s="1"/>
  <c r="F137" i="6"/>
  <c r="G137" i="6" s="1"/>
  <c r="E288" i="6"/>
  <c r="F279" i="6"/>
  <c r="G279" i="6" s="1"/>
  <c r="E270" i="6"/>
  <c r="F263" i="6"/>
  <c r="G263" i="6" s="1"/>
  <c r="E254" i="6"/>
  <c r="F247" i="6"/>
  <c r="G247" i="6" s="1"/>
  <c r="E238" i="6"/>
  <c r="F231" i="6"/>
  <c r="G231" i="6" s="1"/>
  <c r="E222" i="6"/>
  <c r="F215" i="6"/>
  <c r="G215" i="6" s="1"/>
  <c r="F210" i="6"/>
  <c r="G210" i="6" s="1"/>
  <c r="F209" i="6"/>
  <c r="G209" i="6" s="1"/>
  <c r="F207" i="6"/>
  <c r="G207" i="6" s="1"/>
  <c r="E206" i="6"/>
  <c r="F194" i="6"/>
  <c r="G194" i="6" s="1"/>
  <c r="F193" i="6"/>
  <c r="G193" i="6" s="1"/>
  <c r="F191" i="6"/>
  <c r="G191" i="6" s="1"/>
  <c r="F187" i="6"/>
  <c r="G187" i="6" s="1"/>
  <c r="F183" i="6"/>
  <c r="G183" i="6" s="1"/>
  <c r="F179" i="6"/>
  <c r="G179" i="6" s="1"/>
  <c r="F175" i="6"/>
  <c r="G175" i="6" s="1"/>
  <c r="F171" i="6"/>
  <c r="G171" i="6" s="1"/>
  <c r="F167" i="6"/>
  <c r="G167" i="6" s="1"/>
  <c r="F163" i="6"/>
  <c r="G163" i="6" s="1"/>
  <c r="F159" i="6"/>
  <c r="G159" i="6" s="1"/>
  <c r="F155" i="6"/>
  <c r="G155" i="6" s="1"/>
  <c r="F151" i="6"/>
  <c r="G151" i="6" s="1"/>
  <c r="F147" i="6"/>
  <c r="G147" i="6" s="1"/>
  <c r="F143" i="6"/>
  <c r="G143" i="6" s="1"/>
  <c r="F139" i="6"/>
  <c r="G139" i="6" s="1"/>
  <c r="F135" i="6"/>
  <c r="G135" i="6" s="1"/>
  <c r="F131" i="6"/>
  <c r="G131" i="6" s="1"/>
  <c r="F127" i="6"/>
  <c r="G127" i="6" s="1"/>
  <c r="F124" i="6"/>
  <c r="G124" i="6" s="1"/>
  <c r="E258" i="6"/>
  <c r="E226" i="6"/>
  <c r="H209" i="6"/>
  <c r="E200" i="6"/>
  <c r="F190" i="6"/>
  <c r="G190" i="6" s="1"/>
  <c r="E181" i="6"/>
  <c r="F174" i="6"/>
  <c r="G174" i="6" s="1"/>
  <c r="E165" i="6"/>
  <c r="F158" i="6"/>
  <c r="G158" i="6" s="1"/>
  <c r="E149" i="6"/>
  <c r="F142" i="6"/>
  <c r="G142" i="6" s="1"/>
  <c r="E133" i="6"/>
  <c r="H125" i="6"/>
  <c r="H124" i="6"/>
  <c r="E123" i="6"/>
  <c r="E119" i="6"/>
  <c r="F116" i="6"/>
  <c r="G116" i="6" s="1"/>
  <c r="E115" i="6"/>
  <c r="F112" i="6"/>
  <c r="G112" i="6" s="1"/>
  <c r="F108" i="6"/>
  <c r="G108" i="6" s="1"/>
  <c r="F104" i="6"/>
  <c r="G104" i="6" s="1"/>
  <c r="F100" i="6"/>
  <c r="G100" i="6" s="1"/>
  <c r="F96" i="6"/>
  <c r="G96" i="6" s="1"/>
  <c r="F92" i="6"/>
  <c r="G92" i="6" s="1"/>
  <c r="F88" i="6"/>
  <c r="G88" i="6" s="1"/>
  <c r="F84" i="6"/>
  <c r="G84" i="6" s="1"/>
  <c r="E83" i="6"/>
  <c r="F80" i="6"/>
  <c r="G80" i="6" s="1"/>
  <c r="E79" i="6"/>
  <c r="F76" i="6"/>
  <c r="G76" i="6" s="1"/>
  <c r="F72" i="6"/>
  <c r="G72" i="6" s="1"/>
  <c r="F68" i="6"/>
  <c r="G68" i="6" s="1"/>
  <c r="F64" i="6"/>
  <c r="G64" i="6" s="1"/>
  <c r="F60" i="6"/>
  <c r="G60" i="6" s="1"/>
  <c r="F56" i="6"/>
  <c r="G56" i="6" s="1"/>
  <c r="H277" i="6"/>
  <c r="F267" i="6"/>
  <c r="G267" i="6" s="1"/>
  <c r="H245" i="6"/>
  <c r="F235" i="6"/>
  <c r="G235" i="6" s="1"/>
  <c r="H213" i="6"/>
  <c r="H208" i="6"/>
  <c r="F203" i="6"/>
  <c r="G203" i="6" s="1"/>
  <c r="H195" i="6"/>
  <c r="F186" i="6"/>
  <c r="G186" i="6" s="1"/>
  <c r="E177" i="6"/>
  <c r="F170" i="6"/>
  <c r="G170" i="6" s="1"/>
  <c r="E161" i="6"/>
  <c r="F154" i="6"/>
  <c r="G154" i="6" s="1"/>
  <c r="E145" i="6"/>
  <c r="F138" i="6"/>
  <c r="G138" i="6" s="1"/>
  <c r="F130" i="6"/>
  <c r="G130" i="6" s="1"/>
  <c r="F129" i="6"/>
  <c r="G129" i="6" s="1"/>
  <c r="F125" i="6"/>
  <c r="G125" i="6" s="1"/>
  <c r="F120" i="6"/>
  <c r="G120" i="6" s="1"/>
  <c r="F117" i="6"/>
  <c r="G117" i="6" s="1"/>
  <c r="F113" i="6"/>
  <c r="G113" i="6" s="1"/>
  <c r="F109" i="6"/>
  <c r="G109" i="6" s="1"/>
  <c r="F105" i="6"/>
  <c r="G105" i="6" s="1"/>
  <c r="F101" i="6"/>
  <c r="G101" i="6" s="1"/>
  <c r="F97" i="6"/>
  <c r="G97" i="6" s="1"/>
  <c r="F93" i="6"/>
  <c r="G93" i="6" s="1"/>
  <c r="F89" i="6"/>
  <c r="G89" i="6" s="1"/>
  <c r="F85" i="6"/>
  <c r="G85" i="6" s="1"/>
  <c r="F81" i="6"/>
  <c r="G81" i="6" s="1"/>
  <c r="F77" i="6"/>
  <c r="G77" i="6" s="1"/>
  <c r="F73" i="6"/>
  <c r="G73" i="6" s="1"/>
  <c r="F69" i="6"/>
  <c r="G69" i="6" s="1"/>
  <c r="F65" i="6"/>
  <c r="G65" i="6" s="1"/>
  <c r="F61" i="6"/>
  <c r="G61" i="6" s="1"/>
  <c r="F57" i="6"/>
  <c r="G57" i="6" s="1"/>
  <c r="F53" i="6"/>
  <c r="G53" i="6" s="1"/>
  <c r="F289" i="6"/>
  <c r="G289" i="6" s="1"/>
  <c r="F283" i="6"/>
  <c r="G283" i="6" s="1"/>
  <c r="H261" i="6"/>
  <c r="F251" i="6"/>
  <c r="G251" i="6" s="1"/>
  <c r="H229" i="6"/>
  <c r="F219" i="6"/>
  <c r="G219" i="6" s="1"/>
  <c r="F205" i="6"/>
  <c r="G205" i="6" s="1"/>
  <c r="E201" i="6"/>
  <c r="E185" i="6"/>
  <c r="F178" i="6"/>
  <c r="G178" i="6" s="1"/>
  <c r="E169" i="6"/>
  <c r="F162" i="6"/>
  <c r="G162" i="6" s="1"/>
  <c r="E153" i="6"/>
  <c r="F146" i="6"/>
  <c r="G146" i="6" s="1"/>
  <c r="E137" i="6"/>
  <c r="F134" i="6"/>
  <c r="G134" i="6" s="1"/>
  <c r="F133" i="6"/>
  <c r="G133" i="6" s="1"/>
  <c r="F126" i="6"/>
  <c r="G126" i="6" s="1"/>
  <c r="F123" i="6"/>
  <c r="G123" i="6" s="1"/>
  <c r="F119" i="6"/>
  <c r="G119" i="6" s="1"/>
  <c r="F115" i="6"/>
  <c r="G115" i="6" s="1"/>
  <c r="F111" i="6"/>
  <c r="G111" i="6" s="1"/>
  <c r="F107" i="6"/>
  <c r="G107" i="6" s="1"/>
  <c r="F103" i="6"/>
  <c r="G103" i="6" s="1"/>
  <c r="F99" i="6"/>
  <c r="G99" i="6" s="1"/>
  <c r="F95" i="6"/>
  <c r="G95" i="6" s="1"/>
  <c r="F91" i="6"/>
  <c r="G91" i="6" s="1"/>
  <c r="F87" i="6"/>
  <c r="G87" i="6" s="1"/>
  <c r="F83" i="6"/>
  <c r="G83" i="6" s="1"/>
  <c r="F79" i="6"/>
  <c r="G79" i="6" s="1"/>
  <c r="F75" i="6"/>
  <c r="G75" i="6" s="1"/>
  <c r="F71" i="6"/>
  <c r="G71" i="6" s="1"/>
  <c r="F67" i="6"/>
  <c r="G67" i="6" s="1"/>
  <c r="F63" i="6"/>
  <c r="G63" i="6" s="1"/>
  <c r="F59" i="6"/>
  <c r="G59" i="6" s="1"/>
  <c r="F55" i="6"/>
  <c r="G55" i="6" s="1"/>
  <c r="F51" i="6"/>
  <c r="G51" i="6" s="1"/>
  <c r="F47" i="6"/>
  <c r="G47" i="6" s="1"/>
  <c r="F43" i="6"/>
  <c r="G43" i="6" s="1"/>
  <c r="F39" i="6"/>
  <c r="G39" i="6" s="1"/>
  <c r="F35" i="6"/>
  <c r="G35" i="6" s="1"/>
  <c r="F31" i="6"/>
  <c r="G31" i="6" s="1"/>
  <c r="F27" i="6"/>
  <c r="G27" i="6" s="1"/>
  <c r="F23" i="6"/>
  <c r="G23" i="6" s="1"/>
  <c r="F19" i="6"/>
  <c r="G19" i="6" s="1"/>
  <c r="F15" i="6"/>
  <c r="G15" i="6" s="1"/>
  <c r="F11" i="6"/>
  <c r="G11" i="6" s="1"/>
  <c r="F7" i="6"/>
  <c r="G7" i="6" s="1"/>
  <c r="E242" i="6"/>
  <c r="F206" i="6"/>
  <c r="G206" i="6" s="1"/>
  <c r="E202" i="6"/>
  <c r="H193" i="6"/>
  <c r="E189" i="6"/>
  <c r="F182" i="6"/>
  <c r="G182" i="6" s="1"/>
  <c r="H144" i="6"/>
  <c r="E129" i="6"/>
  <c r="H128" i="6"/>
  <c r="H127" i="6"/>
  <c r="E125" i="6"/>
  <c r="F118" i="6"/>
  <c r="G118" i="6" s="1"/>
  <c r="H112" i="6"/>
  <c r="E109" i="6"/>
  <c r="F102" i="6"/>
  <c r="G102" i="6" s="1"/>
  <c r="H96" i="6"/>
  <c r="E93" i="6"/>
  <c r="F86" i="6"/>
  <c r="G86" i="6" s="1"/>
  <c r="H80" i="6"/>
  <c r="E77" i="6"/>
  <c r="F70" i="6"/>
  <c r="G70" i="6" s="1"/>
  <c r="H64" i="6"/>
  <c r="E61" i="6"/>
  <c r="F54" i="6"/>
  <c r="G54" i="6" s="1"/>
  <c r="F52" i="6"/>
  <c r="G52" i="6" s="1"/>
  <c r="F50" i="6"/>
  <c r="G50" i="6" s="1"/>
  <c r="E49" i="6"/>
  <c r="H42" i="6"/>
  <c r="H40" i="6"/>
  <c r="H39" i="6"/>
  <c r="F37" i="6"/>
  <c r="G37" i="6" s="1"/>
  <c r="F36" i="6"/>
  <c r="G36" i="6" s="1"/>
  <c r="F34" i="6"/>
  <c r="G34" i="6" s="1"/>
  <c r="E33" i="6"/>
  <c r="H23" i="6"/>
  <c r="H7" i="6"/>
  <c r="H12" i="6"/>
  <c r="H11" i="6"/>
  <c r="F9" i="6"/>
  <c r="G9" i="6" s="1"/>
  <c r="H330" i="6"/>
  <c r="E157" i="6"/>
  <c r="F150" i="6"/>
  <c r="G150" i="6" s="1"/>
  <c r="F110" i="6"/>
  <c r="G110" i="6" s="1"/>
  <c r="F94" i="6"/>
  <c r="G94" i="6" s="1"/>
  <c r="F62" i="6"/>
  <c r="G62" i="6" s="1"/>
  <c r="H50" i="6"/>
  <c r="F42" i="6"/>
  <c r="G42" i="6" s="1"/>
  <c r="E41" i="6"/>
  <c r="E40" i="6"/>
  <c r="E39" i="6"/>
  <c r="H34" i="6"/>
  <c r="H160" i="6"/>
  <c r="E141" i="6"/>
  <c r="E124" i="6"/>
  <c r="E120" i="6"/>
  <c r="F114" i="6"/>
  <c r="G114" i="6" s="1"/>
  <c r="E105" i="6"/>
  <c r="F98" i="6"/>
  <c r="G98" i="6" s="1"/>
  <c r="E89" i="6"/>
  <c r="F82" i="6"/>
  <c r="G82" i="6" s="1"/>
  <c r="E73" i="6"/>
  <c r="F66" i="6"/>
  <c r="G66" i="6" s="1"/>
  <c r="E57" i="6"/>
  <c r="F41" i="6"/>
  <c r="G41" i="6" s="1"/>
  <c r="F40" i="6"/>
  <c r="G40" i="6" s="1"/>
  <c r="F38" i="6"/>
  <c r="G38" i="6" s="1"/>
  <c r="E37" i="6"/>
  <c r="H30" i="6"/>
  <c r="H28" i="6"/>
  <c r="H27" i="6"/>
  <c r="F25" i="6"/>
  <c r="G25" i="6" s="1"/>
  <c r="F24" i="6"/>
  <c r="G24" i="6" s="1"/>
  <c r="F22" i="6"/>
  <c r="G22" i="6" s="1"/>
  <c r="E21" i="6"/>
  <c r="H14" i="6"/>
  <c r="F8" i="6"/>
  <c r="G8" i="6" s="1"/>
  <c r="H88" i="6"/>
  <c r="F78" i="6"/>
  <c r="G78" i="6" s="1"/>
  <c r="H48" i="6"/>
  <c r="H31" i="6"/>
  <c r="F28" i="6"/>
  <c r="G28" i="6" s="1"/>
  <c r="F26" i="6"/>
  <c r="G26" i="6" s="1"/>
  <c r="E25" i="6"/>
  <c r="E24" i="6"/>
  <c r="E23" i="6"/>
  <c r="H18" i="6"/>
  <c r="H16" i="6"/>
  <c r="F10" i="6"/>
  <c r="G10" i="6" s="1"/>
  <c r="E9" i="6"/>
  <c r="E8" i="6"/>
  <c r="E7" i="6"/>
  <c r="E274" i="6"/>
  <c r="H192" i="6"/>
  <c r="E173" i="6"/>
  <c r="F166" i="6"/>
  <c r="G166" i="6" s="1"/>
  <c r="H135" i="6"/>
  <c r="F122" i="6"/>
  <c r="G122" i="6" s="1"/>
  <c r="H116" i="6"/>
  <c r="E113" i="6"/>
  <c r="F106" i="6"/>
  <c r="G106" i="6" s="1"/>
  <c r="E97" i="6"/>
  <c r="F90" i="6"/>
  <c r="G90" i="6" s="1"/>
  <c r="E81" i="6"/>
  <c r="F74" i="6"/>
  <c r="G74" i="6" s="1"/>
  <c r="E65" i="6"/>
  <c r="F58" i="6"/>
  <c r="G58" i="6" s="1"/>
  <c r="E53" i="6"/>
  <c r="F49" i="6"/>
  <c r="G49" i="6" s="1"/>
  <c r="F48" i="6"/>
  <c r="G48" i="6" s="1"/>
  <c r="F46" i="6"/>
  <c r="G46" i="6" s="1"/>
  <c r="E45" i="6"/>
  <c r="F33" i="6"/>
  <c r="G33" i="6" s="1"/>
  <c r="F32" i="6"/>
  <c r="G32" i="6" s="1"/>
  <c r="F30" i="6"/>
  <c r="G30" i="6" s="1"/>
  <c r="E29" i="6"/>
  <c r="F17" i="6"/>
  <c r="G17" i="6" s="1"/>
  <c r="F16" i="6"/>
  <c r="G16" i="6" s="1"/>
  <c r="F14" i="6"/>
  <c r="G14" i="6" s="1"/>
  <c r="E13" i="6"/>
  <c r="H26" i="6"/>
  <c r="H24" i="6"/>
  <c r="F21" i="6"/>
  <c r="G21" i="6" s="1"/>
  <c r="F20" i="6"/>
  <c r="G20" i="6" s="1"/>
  <c r="F18" i="6"/>
  <c r="G18" i="6" s="1"/>
  <c r="E17" i="6"/>
  <c r="H10" i="6"/>
  <c r="H8" i="6"/>
  <c r="H176" i="6"/>
  <c r="E117" i="6"/>
  <c r="H104" i="6"/>
  <c r="E101" i="6"/>
  <c r="E85" i="6"/>
  <c r="H72" i="6"/>
  <c r="E69" i="6"/>
  <c r="H56" i="6"/>
  <c r="H47" i="6"/>
  <c r="F45" i="6"/>
  <c r="G45" i="6" s="1"/>
  <c r="F44" i="6"/>
  <c r="G44" i="6" s="1"/>
  <c r="H32" i="6"/>
  <c r="F29" i="6"/>
  <c r="G29" i="6" s="1"/>
  <c r="H15" i="6"/>
  <c r="F13" i="6"/>
  <c r="G13" i="6" s="1"/>
  <c r="F12" i="6"/>
  <c r="G12" i="6" s="1"/>
  <c r="H349" i="6"/>
  <c r="H374" i="6"/>
  <c r="E369" i="6"/>
  <c r="H366" i="6"/>
  <c r="H377" i="6"/>
  <c r="H345" i="6"/>
  <c r="H337" i="6"/>
  <c r="E350" i="6"/>
  <c r="H325" i="6"/>
  <c r="H309" i="6"/>
  <c r="H327" i="6"/>
  <c r="H311" i="6"/>
  <c r="E349" i="6"/>
  <c r="E331" i="6"/>
  <c r="E322" i="6"/>
  <c r="E332" i="6"/>
  <c r="E320" i="6"/>
  <c r="E351" i="6"/>
  <c r="E348" i="6"/>
  <c r="E326" i="6"/>
  <c r="H310" i="6"/>
  <c r="H292" i="6"/>
  <c r="H296" i="6"/>
  <c r="E292" i="6"/>
  <c r="H308" i="6"/>
  <c r="H290" i="6"/>
  <c r="H275" i="6"/>
  <c r="H259" i="6"/>
  <c r="H243" i="6"/>
  <c r="H227" i="6"/>
  <c r="H211" i="6"/>
  <c r="H318" i="6"/>
  <c r="H240" i="6"/>
  <c r="H224" i="6"/>
  <c r="H212" i="6"/>
  <c r="H274" i="6"/>
  <c r="E263" i="6"/>
  <c r="E255" i="6"/>
  <c r="E247" i="6"/>
  <c r="E239" i="6"/>
  <c r="E231" i="6"/>
  <c r="E223" i="6"/>
  <c r="E215" i="6"/>
  <c r="H206" i="6"/>
  <c r="E276" i="6"/>
  <c r="E244" i="6"/>
  <c r="E207" i="6"/>
  <c r="H178" i="6"/>
  <c r="H162" i="6"/>
  <c r="H146" i="6"/>
  <c r="H130" i="6"/>
  <c r="E272" i="6"/>
  <c r="E237" i="6"/>
  <c r="H187" i="6"/>
  <c r="H283" i="6"/>
  <c r="E264" i="6"/>
  <c r="E245" i="6"/>
  <c r="E213" i="6"/>
  <c r="H189" i="6"/>
  <c r="H181" i="6"/>
  <c r="H173" i="6"/>
  <c r="H165" i="6"/>
  <c r="H157" i="6"/>
  <c r="H149" i="6"/>
  <c r="H141" i="6"/>
  <c r="H133" i="6"/>
  <c r="H184" i="6"/>
  <c r="E159" i="6"/>
  <c r="E140" i="6"/>
  <c r="E127" i="6"/>
  <c r="H110" i="6"/>
  <c r="H94" i="6"/>
  <c r="H78" i="6"/>
  <c r="H62" i="6"/>
  <c r="H217" i="6"/>
  <c r="E184" i="6"/>
  <c r="E152" i="6"/>
  <c r="H123" i="6"/>
  <c r="H111" i="6"/>
  <c r="H103" i="6"/>
  <c r="H95" i="6"/>
  <c r="H87" i="6"/>
  <c r="H75" i="6"/>
  <c r="H67" i="6"/>
  <c r="H59" i="6"/>
  <c r="E285" i="6"/>
  <c r="E265" i="6"/>
  <c r="E192" i="6"/>
  <c r="E163" i="6"/>
  <c r="E122" i="6"/>
  <c r="E114" i="6"/>
  <c r="E106" i="6"/>
  <c r="E98" i="6"/>
  <c r="E90" i="6"/>
  <c r="E82" i="6"/>
  <c r="E74" i="6"/>
  <c r="E66" i="6"/>
  <c r="E58" i="6"/>
  <c r="H49" i="6"/>
  <c r="H33" i="6"/>
  <c r="H17" i="6"/>
  <c r="E151" i="6"/>
  <c r="E100" i="6"/>
  <c r="E68" i="6"/>
  <c r="E47" i="6"/>
  <c r="E31" i="6"/>
  <c r="H188" i="6"/>
  <c r="E164" i="6"/>
  <c r="E99" i="6"/>
  <c r="H76" i="6"/>
  <c r="E52" i="6"/>
  <c r="E35" i="6"/>
  <c r="E19" i="6"/>
  <c r="E111" i="6"/>
  <c r="E60" i="6"/>
  <c r="H132" i="6"/>
  <c r="E107" i="6"/>
  <c r="E91" i="6"/>
  <c r="E72" i="6"/>
  <c r="H52" i="6"/>
  <c r="E44" i="6"/>
  <c r="H38" i="6"/>
  <c r="E27" i="6"/>
  <c r="H207" i="6"/>
  <c r="E108" i="6"/>
  <c r="H43" i="6"/>
  <c r="H372" i="6"/>
  <c r="E379" i="6"/>
  <c r="H357" i="6"/>
  <c r="E365" i="6"/>
  <c r="E373" i="6"/>
  <c r="H370" i="6"/>
  <c r="H367" i="6"/>
  <c r="E366" i="6"/>
  <c r="H346" i="6"/>
  <c r="H347" i="6"/>
  <c r="H339" i="6"/>
  <c r="H371" i="6"/>
  <c r="E342" i="6"/>
  <c r="H333" i="6"/>
  <c r="E347" i="6"/>
  <c r="H321" i="6"/>
  <c r="H305" i="6"/>
  <c r="H323" i="6"/>
  <c r="H307" i="6"/>
  <c r="E314" i="6"/>
  <c r="H375" i="6"/>
  <c r="E312" i="6"/>
  <c r="H351" i="6"/>
  <c r="H316" i="6"/>
  <c r="E300" i="6"/>
  <c r="E334" i="6"/>
  <c r="H295" i="6"/>
  <c r="H291" i="6"/>
  <c r="E302" i="6"/>
  <c r="H271" i="6"/>
  <c r="H255" i="6"/>
  <c r="H239" i="6"/>
  <c r="H223" i="6"/>
  <c r="H324" i="6"/>
  <c r="H280" i="6"/>
  <c r="H272" i="6"/>
  <c r="H264" i="6"/>
  <c r="H256" i="6"/>
  <c r="H248" i="6"/>
  <c r="H236" i="6"/>
  <c r="H220" i="6"/>
  <c r="E335" i="6"/>
  <c r="E289" i="6"/>
  <c r="H270" i="6"/>
  <c r="H262" i="6"/>
  <c r="H254" i="6"/>
  <c r="H246" i="6"/>
  <c r="H238" i="6"/>
  <c r="H230" i="6"/>
  <c r="H222" i="6"/>
  <c r="H214" i="6"/>
  <c r="H202" i="6"/>
  <c r="E273" i="6"/>
  <c r="E241" i="6"/>
  <c r="H190" i="6"/>
  <c r="H174" i="6"/>
  <c r="H158" i="6"/>
  <c r="H142" i="6"/>
  <c r="H126" i="6"/>
  <c r="E269" i="6"/>
  <c r="E221" i="6"/>
  <c r="H183" i="6"/>
  <c r="H175" i="6"/>
  <c r="H167" i="6"/>
  <c r="H159" i="6"/>
  <c r="H151" i="6"/>
  <c r="H143" i="6"/>
  <c r="E280" i="6"/>
  <c r="E261" i="6"/>
  <c r="H241" i="6"/>
  <c r="E204" i="6"/>
  <c r="E186" i="6"/>
  <c r="E178" i="6"/>
  <c r="E170" i="6"/>
  <c r="E162" i="6"/>
  <c r="E154" i="6"/>
  <c r="E146" i="6"/>
  <c r="E138" i="6"/>
  <c r="E130" i="6"/>
  <c r="E175" i="6"/>
  <c r="E156" i="6"/>
  <c r="H136" i="6"/>
  <c r="H122" i="6"/>
  <c r="H106" i="6"/>
  <c r="H90" i="6"/>
  <c r="H74" i="6"/>
  <c r="H58" i="6"/>
  <c r="H281" i="6"/>
  <c r="H249" i="6"/>
  <c r="E217" i="6"/>
  <c r="E199" i="6"/>
  <c r="H196" i="6"/>
  <c r="E171" i="6"/>
  <c r="E139" i="6"/>
  <c r="H119" i="6"/>
  <c r="H83" i="6"/>
  <c r="E268" i="6"/>
  <c r="E160" i="6"/>
  <c r="H120" i="6"/>
  <c r="H113" i="6"/>
  <c r="H105" i="6"/>
  <c r="H97" i="6"/>
  <c r="H89" i="6"/>
  <c r="H81" i="6"/>
  <c r="H73" i="6"/>
  <c r="H65" i="6"/>
  <c r="H57" i="6"/>
  <c r="H45" i="6"/>
  <c r="H29" i="6"/>
  <c r="H13" i="6"/>
  <c r="E116" i="6"/>
  <c r="E87" i="6"/>
  <c r="E55" i="6"/>
  <c r="E46" i="6"/>
  <c r="E30" i="6"/>
  <c r="H180" i="6"/>
  <c r="E167" i="6"/>
  <c r="E128" i="6"/>
  <c r="E96" i="6"/>
  <c r="E67" i="6"/>
  <c r="E51" i="6"/>
  <c r="E34" i="6"/>
  <c r="E18" i="6"/>
  <c r="E95" i="6"/>
  <c r="E22" i="6"/>
  <c r="E104" i="6"/>
  <c r="E88" i="6"/>
  <c r="H68" i="6"/>
  <c r="H51" i="6"/>
  <c r="H36" i="6"/>
  <c r="E26" i="6"/>
  <c r="E12" i="6"/>
  <c r="E16" i="6"/>
  <c r="H131" i="6"/>
  <c r="E92" i="6"/>
  <c r="H22" i="6"/>
  <c r="G430" i="6" l="1"/>
  <c r="I428" i="6"/>
  <c r="I383" i="6"/>
  <c r="I426" i="6"/>
  <c r="I422" i="6"/>
  <c r="I398" i="6"/>
  <c r="I425" i="6"/>
  <c r="I408" i="6"/>
  <c r="I416" i="6"/>
  <c r="I381" i="6"/>
  <c r="I384" i="6"/>
  <c r="I404" i="6"/>
  <c r="I420" i="6"/>
  <c r="I411" i="6"/>
  <c r="I410" i="6"/>
  <c r="I389" i="6"/>
  <c r="I406" i="6"/>
  <c r="I418" i="6"/>
  <c r="I390" i="6"/>
  <c r="I394" i="6"/>
  <c r="I399" i="6"/>
  <c r="I385" i="6"/>
  <c r="I413" i="6"/>
  <c r="I386" i="6"/>
  <c r="I405" i="6"/>
  <c r="I424" i="6"/>
  <c r="I417" i="6"/>
  <c r="I423" i="6"/>
  <c r="I391" i="6"/>
  <c r="I393" i="6"/>
  <c r="I396" i="6"/>
  <c r="I421" i="6"/>
  <c r="I382" i="6"/>
  <c r="I400" i="6"/>
  <c r="I407" i="6"/>
  <c r="I412" i="6"/>
  <c r="I427" i="6"/>
  <c r="I402" i="6"/>
  <c r="I395" i="6"/>
  <c r="I401" i="6"/>
  <c r="I397" i="6"/>
  <c r="I409" i="6"/>
  <c r="I388" i="6"/>
  <c r="I387" i="6"/>
  <c r="I414" i="6"/>
  <c r="I415" i="6"/>
  <c r="I392" i="6"/>
  <c r="I403" i="6"/>
  <c r="I419" i="6"/>
  <c r="I121" i="6"/>
  <c r="I36" i="6"/>
  <c r="I65" i="6"/>
  <c r="I143" i="6"/>
  <c r="I246" i="6"/>
  <c r="I324" i="6"/>
  <c r="I351" i="6"/>
  <c r="I357" i="6"/>
  <c r="I49" i="6"/>
  <c r="I59" i="6"/>
  <c r="I206" i="6"/>
  <c r="I224" i="6"/>
  <c r="I32" i="6"/>
  <c r="I26" i="6"/>
  <c r="I28" i="6"/>
  <c r="I11" i="6"/>
  <c r="I144" i="6"/>
  <c r="I125" i="6"/>
  <c r="I209" i="6"/>
  <c r="I201" i="6"/>
  <c r="I298" i="6"/>
  <c r="I304" i="6"/>
  <c r="I25" i="6"/>
  <c r="I91" i="6"/>
  <c r="I152" i="6"/>
  <c r="I170" i="6"/>
  <c r="I267" i="6"/>
  <c r="I332" i="6"/>
  <c r="I356" i="6"/>
  <c r="I57" i="6"/>
  <c r="I89" i="6"/>
  <c r="I120" i="6"/>
  <c r="I119" i="6"/>
  <c r="I58" i="6"/>
  <c r="I122" i="6"/>
  <c r="I167" i="6"/>
  <c r="I174" i="6"/>
  <c r="I202" i="6"/>
  <c r="I238" i="6"/>
  <c r="I270" i="6"/>
  <c r="I248" i="6"/>
  <c r="I280" i="6"/>
  <c r="I255" i="6"/>
  <c r="I291" i="6"/>
  <c r="I295" i="6"/>
  <c r="I316" i="6"/>
  <c r="I307" i="6"/>
  <c r="I321" i="6"/>
  <c r="I371" i="6"/>
  <c r="I207" i="6"/>
  <c r="I52" i="6"/>
  <c r="I132" i="6"/>
  <c r="I33" i="6"/>
  <c r="I87" i="6"/>
  <c r="I123" i="6"/>
  <c r="I62" i="6"/>
  <c r="I157" i="6"/>
  <c r="I189" i="6"/>
  <c r="I283" i="6"/>
  <c r="I130" i="6"/>
  <c r="I212" i="6"/>
  <c r="I243" i="6"/>
  <c r="I308" i="6"/>
  <c r="I296" i="6"/>
  <c r="I311" i="6"/>
  <c r="I325" i="6"/>
  <c r="I377" i="6"/>
  <c r="I349" i="6"/>
  <c r="I47" i="6"/>
  <c r="I24" i="6"/>
  <c r="I18" i="6"/>
  <c r="I27" i="6"/>
  <c r="I50" i="6"/>
  <c r="I23" i="6"/>
  <c r="I80" i="6"/>
  <c r="I193" i="6"/>
  <c r="I229" i="6"/>
  <c r="I208" i="6"/>
  <c r="I124" i="6"/>
  <c r="I200" i="6"/>
  <c r="I221" i="6"/>
  <c r="I320" i="6"/>
  <c r="I362" i="6"/>
  <c r="I35" i="6"/>
  <c r="I100" i="6"/>
  <c r="I140" i="6"/>
  <c r="I9" i="6"/>
  <c r="I285" i="6"/>
  <c r="I79" i="6"/>
  <c r="I115" i="6"/>
  <c r="I197" i="6"/>
  <c r="I54" i="6"/>
  <c r="I118" i="6"/>
  <c r="I129" i="6"/>
  <c r="I161" i="6"/>
  <c r="I154" i="6"/>
  <c r="I282" i="6"/>
  <c r="I251" i="6"/>
  <c r="I319" i="6"/>
  <c r="I342" i="6"/>
  <c r="I353" i="6"/>
  <c r="I136" i="6"/>
  <c r="I175" i="6"/>
  <c r="I214" i="6"/>
  <c r="I256" i="6"/>
  <c r="I323" i="6"/>
  <c r="I367" i="6"/>
  <c r="I188" i="6"/>
  <c r="I95" i="6"/>
  <c r="I133" i="6"/>
  <c r="I146" i="6"/>
  <c r="I259" i="6"/>
  <c r="I327" i="6"/>
  <c r="I176" i="6"/>
  <c r="I64" i="6"/>
  <c r="I213" i="6"/>
  <c r="I336" i="6"/>
  <c r="I322" i="6"/>
  <c r="I204" i="6"/>
  <c r="I169" i="6"/>
  <c r="I326" i="6"/>
  <c r="I350" i="6"/>
  <c r="I105" i="6"/>
  <c r="I90" i="6"/>
  <c r="I183" i="6"/>
  <c r="I254" i="6"/>
  <c r="I264" i="6"/>
  <c r="I333" i="6"/>
  <c r="I76" i="6"/>
  <c r="I94" i="6"/>
  <c r="I141" i="6"/>
  <c r="I173" i="6"/>
  <c r="I162" i="6"/>
  <c r="I240" i="6"/>
  <c r="I211" i="6"/>
  <c r="I275" i="6"/>
  <c r="I337" i="6"/>
  <c r="I104" i="6"/>
  <c r="I8" i="6"/>
  <c r="I135" i="6"/>
  <c r="I31" i="6"/>
  <c r="I30" i="6"/>
  <c r="I160" i="6"/>
  <c r="I12" i="6"/>
  <c r="I40" i="6"/>
  <c r="I112" i="6"/>
  <c r="I127" i="6"/>
  <c r="I261" i="6"/>
  <c r="I195" i="6"/>
  <c r="I203" i="6"/>
  <c r="I253" i="6"/>
  <c r="I314" i="6"/>
  <c r="I312" i="6"/>
  <c r="I306" i="6"/>
  <c r="I365" i="6"/>
  <c r="I379" i="6"/>
  <c r="I361" i="6"/>
  <c r="I156" i="6"/>
  <c r="I41" i="6"/>
  <c r="I63" i="6"/>
  <c r="I99" i="6"/>
  <c r="I86" i="6"/>
  <c r="I145" i="6"/>
  <c r="I177" i="6"/>
  <c r="I257" i="6"/>
  <c r="I186" i="6"/>
  <c r="I232" i="6"/>
  <c r="I219" i="6"/>
  <c r="I289" i="6"/>
  <c r="I358" i="6"/>
  <c r="I340" i="6"/>
  <c r="I301" i="6"/>
  <c r="I341" i="6"/>
  <c r="I369" i="6"/>
  <c r="I131" i="6"/>
  <c r="I13" i="6"/>
  <c r="I97" i="6"/>
  <c r="I74" i="6"/>
  <c r="I126" i="6"/>
  <c r="I190" i="6"/>
  <c r="I271" i="6"/>
  <c r="I375" i="6"/>
  <c r="I339" i="6"/>
  <c r="I78" i="6"/>
  <c r="I165" i="6"/>
  <c r="I187" i="6"/>
  <c r="I274" i="6"/>
  <c r="I318" i="6"/>
  <c r="I292" i="6"/>
  <c r="I366" i="6"/>
  <c r="I56" i="6"/>
  <c r="I192" i="6"/>
  <c r="I88" i="6"/>
  <c r="I39" i="6"/>
  <c r="I277" i="6"/>
  <c r="I269" i="6"/>
  <c r="I363" i="6"/>
  <c r="I378" i="6"/>
  <c r="I55" i="6"/>
  <c r="I70" i="6"/>
  <c r="I137" i="6"/>
  <c r="I216" i="6"/>
  <c r="I288" i="6"/>
  <c r="I334" i="6"/>
  <c r="I331" i="6"/>
  <c r="I51" i="6"/>
  <c r="I29" i="6"/>
  <c r="I73" i="6"/>
  <c r="I249" i="6"/>
  <c r="I241" i="6"/>
  <c r="I151" i="6"/>
  <c r="I142" i="6"/>
  <c r="I222" i="6"/>
  <c r="I220" i="6"/>
  <c r="I223" i="6"/>
  <c r="I347" i="6"/>
  <c r="I370" i="6"/>
  <c r="I43" i="6"/>
  <c r="I38" i="6"/>
  <c r="I67" i="6"/>
  <c r="I103" i="6"/>
  <c r="I22" i="6"/>
  <c r="I68" i="6"/>
  <c r="I180" i="6"/>
  <c r="I45" i="6"/>
  <c r="I81" i="6"/>
  <c r="I113" i="6"/>
  <c r="I83" i="6"/>
  <c r="I196" i="6"/>
  <c r="I281" i="6"/>
  <c r="I106" i="6"/>
  <c r="I159" i="6"/>
  <c r="I158" i="6"/>
  <c r="I230" i="6"/>
  <c r="I262" i="6"/>
  <c r="I236" i="6"/>
  <c r="I272" i="6"/>
  <c r="I239" i="6"/>
  <c r="I305" i="6"/>
  <c r="I346" i="6"/>
  <c r="I372" i="6"/>
  <c r="I17" i="6"/>
  <c r="I75" i="6"/>
  <c r="I111" i="6"/>
  <c r="I217" i="6"/>
  <c r="I110" i="6"/>
  <c r="I184" i="6"/>
  <c r="I149" i="6"/>
  <c r="I181" i="6"/>
  <c r="I178" i="6"/>
  <c r="I227" i="6"/>
  <c r="I290" i="6"/>
  <c r="I310" i="6"/>
  <c r="I309" i="6"/>
  <c r="I345" i="6"/>
  <c r="I374" i="6"/>
  <c r="I15" i="6"/>
  <c r="I72" i="6"/>
  <c r="I10" i="6"/>
  <c r="I116" i="6"/>
  <c r="I16" i="6"/>
  <c r="I48" i="6"/>
  <c r="I14" i="6"/>
  <c r="I34" i="6"/>
  <c r="I330" i="6"/>
  <c r="I7" i="6"/>
  <c r="I42" i="6"/>
  <c r="I96" i="6"/>
  <c r="I128" i="6"/>
  <c r="I245" i="6"/>
  <c r="I237" i="6"/>
  <c r="I328" i="6"/>
  <c r="I354" i="6"/>
  <c r="I344" i="6"/>
  <c r="I20" i="6"/>
  <c r="I84" i="6"/>
  <c r="I92" i="6"/>
  <c r="I148" i="6"/>
  <c r="I233" i="6"/>
  <c r="I71" i="6"/>
  <c r="I107" i="6"/>
  <c r="I102" i="6"/>
  <c r="I205" i="6"/>
  <c r="I153" i="6"/>
  <c r="I185" i="6"/>
  <c r="I138" i="6"/>
  <c r="I198" i="6"/>
  <c r="I235" i="6"/>
  <c r="I293" i="6"/>
  <c r="I294" i="6"/>
  <c r="I303" i="6"/>
  <c r="I317" i="6"/>
  <c r="I430" i="6" l="1"/>
  <c r="I434" i="6" s="1"/>
  <c r="I432" i="6" l="1"/>
  <c r="J311" i="6" s="1"/>
  <c r="K311" i="6" s="1"/>
  <c r="L311" i="6" s="1"/>
  <c r="M311" i="6" s="1"/>
  <c r="N311" i="6" s="1"/>
  <c r="S311" i="6" s="1"/>
  <c r="J53" i="6"/>
  <c r="K53" i="6" s="1"/>
  <c r="L53" i="6" s="1"/>
  <c r="M53" i="6" s="1"/>
  <c r="N53" i="6" s="1"/>
  <c r="S53" i="6" s="1"/>
  <c r="J422" i="6"/>
  <c r="K422" i="6" s="1"/>
  <c r="L422" i="6" s="1"/>
  <c r="M422" i="6" s="1"/>
  <c r="N422" i="6" s="1"/>
  <c r="J425" i="6"/>
  <c r="K425" i="6" s="1"/>
  <c r="L425" i="6" s="1"/>
  <c r="M425" i="6" s="1"/>
  <c r="N425" i="6" s="1"/>
  <c r="J390" i="6"/>
  <c r="K390" i="6" s="1"/>
  <c r="L390" i="6" s="1"/>
  <c r="M390" i="6" s="1"/>
  <c r="N390" i="6" s="1"/>
  <c r="J413" i="6"/>
  <c r="K413" i="6" s="1"/>
  <c r="L413" i="6" s="1"/>
  <c r="M413" i="6" s="1"/>
  <c r="N413" i="6" s="1"/>
  <c r="J405" i="6"/>
  <c r="K405" i="6" s="1"/>
  <c r="L405" i="6" s="1"/>
  <c r="M405" i="6" s="1"/>
  <c r="N405" i="6" s="1"/>
  <c r="J391" i="6"/>
  <c r="K391" i="6" s="1"/>
  <c r="L391" i="6" s="1"/>
  <c r="M391" i="6" s="1"/>
  <c r="N391" i="6" s="1"/>
  <c r="J396" i="6"/>
  <c r="K396" i="6" s="1"/>
  <c r="L396" i="6" s="1"/>
  <c r="M396" i="6" s="1"/>
  <c r="N396" i="6" s="1"/>
  <c r="J407" i="6"/>
  <c r="K407" i="6" s="1"/>
  <c r="L407" i="6" s="1"/>
  <c r="M407" i="6" s="1"/>
  <c r="N407" i="6" s="1"/>
  <c r="J397" i="6"/>
  <c r="K397" i="6" s="1"/>
  <c r="L397" i="6" s="1"/>
  <c r="M397" i="6" s="1"/>
  <c r="N397" i="6" s="1"/>
  <c r="J414" i="6"/>
  <c r="K414" i="6" s="1"/>
  <c r="L414" i="6" s="1"/>
  <c r="M414" i="6" s="1"/>
  <c r="N414" i="6" s="1"/>
  <c r="J408" i="6"/>
  <c r="K408" i="6" s="1"/>
  <c r="L408" i="6" s="1"/>
  <c r="M408" i="6" s="1"/>
  <c r="N408" i="6" s="1"/>
  <c r="J381" i="6"/>
  <c r="K381" i="6" s="1"/>
  <c r="L381" i="6" s="1"/>
  <c r="M381" i="6" s="1"/>
  <c r="N381" i="6" s="1"/>
  <c r="J389" i="6"/>
  <c r="K389" i="6" s="1"/>
  <c r="L389" i="6" s="1"/>
  <c r="M389" i="6" s="1"/>
  <c r="N389" i="6" s="1"/>
  <c r="J385" i="6"/>
  <c r="K385" i="6" s="1"/>
  <c r="L385" i="6" s="1"/>
  <c r="M385" i="6" s="1"/>
  <c r="N385" i="6" s="1"/>
  <c r="J386" i="6"/>
  <c r="K386" i="6" s="1"/>
  <c r="L386" i="6" s="1"/>
  <c r="M386" i="6" s="1"/>
  <c r="N386" i="6" s="1"/>
  <c r="J424" i="6"/>
  <c r="K424" i="6" s="1"/>
  <c r="L424" i="6" s="1"/>
  <c r="M424" i="6" s="1"/>
  <c r="N424" i="6" s="1"/>
  <c r="J423" i="6"/>
  <c r="K423" i="6" s="1"/>
  <c r="L423" i="6" s="1"/>
  <c r="M423" i="6" s="1"/>
  <c r="N423" i="6" s="1"/>
  <c r="J400" i="6"/>
  <c r="K400" i="6" s="1"/>
  <c r="L400" i="6" s="1"/>
  <c r="M400" i="6" s="1"/>
  <c r="N400" i="6" s="1"/>
  <c r="J412" i="6"/>
  <c r="K412" i="6" s="1"/>
  <c r="L412" i="6" s="1"/>
  <c r="M412" i="6" s="1"/>
  <c r="N412" i="6" s="1"/>
  <c r="J401" i="6"/>
  <c r="K401" i="6" s="1"/>
  <c r="L401" i="6" s="1"/>
  <c r="M401" i="6" s="1"/>
  <c r="N401" i="6" s="1"/>
  <c r="J409" i="6"/>
  <c r="K409" i="6" s="1"/>
  <c r="L409" i="6" s="1"/>
  <c r="M409" i="6" s="1"/>
  <c r="N409" i="6" s="1"/>
  <c r="J426" i="6"/>
  <c r="K426" i="6" s="1"/>
  <c r="L426" i="6" s="1"/>
  <c r="M426" i="6" s="1"/>
  <c r="N426" i="6" s="1"/>
  <c r="J398" i="6"/>
  <c r="K398" i="6" s="1"/>
  <c r="L398" i="6" s="1"/>
  <c r="M398" i="6" s="1"/>
  <c r="N398" i="6" s="1"/>
  <c r="J411" i="6"/>
  <c r="K411" i="6" s="1"/>
  <c r="L411" i="6" s="1"/>
  <c r="M411" i="6" s="1"/>
  <c r="N411" i="6" s="1"/>
  <c r="J418" i="6"/>
  <c r="K418" i="6" s="1"/>
  <c r="L418" i="6" s="1"/>
  <c r="M418" i="6" s="1"/>
  <c r="N418" i="6" s="1"/>
  <c r="J394" i="6"/>
  <c r="K394" i="6" s="1"/>
  <c r="L394" i="6" s="1"/>
  <c r="M394" i="6" s="1"/>
  <c r="N394" i="6" s="1"/>
  <c r="J421" i="6"/>
  <c r="K421" i="6" s="1"/>
  <c r="L421" i="6" s="1"/>
  <c r="M421" i="6" s="1"/>
  <c r="N421" i="6" s="1"/>
  <c r="J387" i="6"/>
  <c r="K387" i="6" s="1"/>
  <c r="L387" i="6" s="1"/>
  <c r="M387" i="6" s="1"/>
  <c r="N387" i="6" s="1"/>
  <c r="J415" i="6"/>
  <c r="K415" i="6" s="1"/>
  <c r="L415" i="6" s="1"/>
  <c r="M415" i="6" s="1"/>
  <c r="N415" i="6" s="1"/>
  <c r="J403" i="6"/>
  <c r="K403" i="6" s="1"/>
  <c r="L403" i="6" s="1"/>
  <c r="M403" i="6" s="1"/>
  <c r="N403" i="6" s="1"/>
  <c r="J383" i="6"/>
  <c r="K383" i="6" s="1"/>
  <c r="L383" i="6" s="1"/>
  <c r="M383" i="6" s="1"/>
  <c r="N383" i="6" s="1"/>
  <c r="J416" i="6"/>
  <c r="K416" i="6" s="1"/>
  <c r="L416" i="6" s="1"/>
  <c r="M416" i="6" s="1"/>
  <c r="N416" i="6" s="1"/>
  <c r="J384" i="6"/>
  <c r="K384" i="6" s="1"/>
  <c r="L384" i="6" s="1"/>
  <c r="M384" i="6" s="1"/>
  <c r="N384" i="6" s="1"/>
  <c r="J410" i="6"/>
  <c r="K410" i="6" s="1"/>
  <c r="L410" i="6" s="1"/>
  <c r="M410" i="6" s="1"/>
  <c r="N410" i="6" s="1"/>
  <c r="J406" i="6"/>
  <c r="K406" i="6" s="1"/>
  <c r="L406" i="6" s="1"/>
  <c r="M406" i="6" s="1"/>
  <c r="N406" i="6" s="1"/>
  <c r="J399" i="6"/>
  <c r="K399" i="6" s="1"/>
  <c r="L399" i="6" s="1"/>
  <c r="M399" i="6" s="1"/>
  <c r="N399" i="6" s="1"/>
  <c r="J382" i="6"/>
  <c r="K382" i="6" s="1"/>
  <c r="L382" i="6" s="1"/>
  <c r="M382" i="6" s="1"/>
  <c r="N382" i="6" s="1"/>
  <c r="J427" i="6"/>
  <c r="K427" i="6" s="1"/>
  <c r="L427" i="6" s="1"/>
  <c r="M427" i="6" s="1"/>
  <c r="N427" i="6" s="1"/>
  <c r="J395" i="6"/>
  <c r="K395" i="6" s="1"/>
  <c r="L395" i="6" s="1"/>
  <c r="M395" i="6" s="1"/>
  <c r="N395" i="6" s="1"/>
  <c r="J388" i="6"/>
  <c r="K388" i="6" s="1"/>
  <c r="L388" i="6" s="1"/>
  <c r="M388" i="6" s="1"/>
  <c r="N388" i="6" s="1"/>
  <c r="J419" i="6"/>
  <c r="K419" i="6" s="1"/>
  <c r="L419" i="6" s="1"/>
  <c r="M419" i="6" s="1"/>
  <c r="N419" i="6" s="1"/>
  <c r="J235" i="6"/>
  <c r="K235" i="6" s="1"/>
  <c r="L235" i="6" s="1"/>
  <c r="M235" i="6" s="1"/>
  <c r="N235" i="6" s="1"/>
  <c r="S235" i="6" s="1"/>
  <c r="J345" i="6"/>
  <c r="K345" i="6" s="1"/>
  <c r="L345" i="6" s="1"/>
  <c r="M345" i="6" s="1"/>
  <c r="N345" i="6" s="1"/>
  <c r="S345" i="6" s="1"/>
  <c r="J223" i="6"/>
  <c r="K223" i="6" s="1"/>
  <c r="L223" i="6" s="1"/>
  <c r="M223" i="6" s="1"/>
  <c r="N223" i="6" s="1"/>
  <c r="S223" i="6" s="1"/>
  <c r="J341" i="6"/>
  <c r="K341" i="6" s="1"/>
  <c r="L341" i="6" s="1"/>
  <c r="M341" i="6" s="1"/>
  <c r="N341" i="6" s="1"/>
  <c r="S341" i="6" s="1"/>
  <c r="J30" i="6"/>
  <c r="K30" i="6" s="1"/>
  <c r="L30" i="6" s="1"/>
  <c r="M30" i="6" s="1"/>
  <c r="N30" i="6" s="1"/>
  <c r="S30" i="6" s="1"/>
  <c r="J374" i="6"/>
  <c r="K374" i="6" s="1"/>
  <c r="L374" i="6" s="1"/>
  <c r="M374" i="6" s="1"/>
  <c r="N374" i="6" s="1"/>
  <c r="S374" i="6" s="1"/>
  <c r="J351" i="6"/>
  <c r="K351" i="6" s="1"/>
  <c r="L351" i="6" s="1"/>
  <c r="M351" i="6" s="1"/>
  <c r="N351" i="6" s="1"/>
  <c r="S351" i="6" s="1"/>
  <c r="J177" i="6"/>
  <c r="K177" i="6" s="1"/>
  <c r="L177" i="6" s="1"/>
  <c r="J124" i="6"/>
  <c r="K124" i="6" s="1"/>
  <c r="L124" i="6" s="1"/>
  <c r="M124" i="6" s="1"/>
  <c r="N124" i="6" s="1"/>
  <c r="S124" i="6" s="1"/>
  <c r="J92" i="6"/>
  <c r="K92" i="6" s="1"/>
  <c r="L92" i="6" s="1"/>
  <c r="M92" i="6" s="1"/>
  <c r="N92" i="6" s="1"/>
  <c r="S92" i="6" s="1"/>
  <c r="J370" i="6"/>
  <c r="K370" i="6" s="1"/>
  <c r="L370" i="6" s="1"/>
  <c r="M370" i="6" s="1"/>
  <c r="N370" i="6" s="1"/>
  <c r="S370" i="6" s="1"/>
  <c r="J105" i="6"/>
  <c r="K105" i="6" s="1"/>
  <c r="L105" i="6" s="1"/>
  <c r="M105" i="6" s="1"/>
  <c r="N105" i="6" s="1"/>
  <c r="S105" i="6" s="1"/>
  <c r="J14" i="6"/>
  <c r="K14" i="6" s="1"/>
  <c r="L14" i="6" s="1"/>
  <c r="M14" i="6" s="1"/>
  <c r="N14" i="6" s="1"/>
  <c r="S14" i="6" s="1"/>
  <c r="J162" i="6"/>
  <c r="K162" i="6" s="1"/>
  <c r="L162" i="6" s="1"/>
  <c r="M162" i="6" s="1"/>
  <c r="N162" i="6" s="1"/>
  <c r="S162" i="6" s="1"/>
  <c r="J249" i="6"/>
  <c r="K249" i="6" s="1"/>
  <c r="L249" i="6" s="1"/>
  <c r="M249" i="6" s="1"/>
  <c r="N249" i="6" s="1"/>
  <c r="S249" i="6" s="1"/>
  <c r="J122" i="6"/>
  <c r="K122" i="6" s="1"/>
  <c r="L122" i="6" s="1"/>
  <c r="M122" i="6" s="1"/>
  <c r="N122" i="6" s="1"/>
  <c r="S122" i="6" s="1"/>
  <c r="J359" i="6"/>
  <c r="K359" i="6" s="1"/>
  <c r="L359" i="6" s="1"/>
  <c r="M359" i="6" s="1"/>
  <c r="N359" i="6" s="1"/>
  <c r="S359" i="6" s="1"/>
  <c r="J327" i="6"/>
  <c r="K327" i="6" s="1"/>
  <c r="L327" i="6" s="1"/>
  <c r="M327" i="6" s="1"/>
  <c r="N327" i="6" s="1"/>
  <c r="S327" i="6" s="1"/>
  <c r="J102" i="6"/>
  <c r="K102" i="6" s="1"/>
  <c r="L102" i="6" s="1"/>
  <c r="M102" i="6" s="1"/>
  <c r="N102" i="6" s="1"/>
  <c r="S102" i="6" s="1"/>
  <c r="J174" i="6"/>
  <c r="K174" i="6" s="1"/>
  <c r="L174" i="6" s="1"/>
  <c r="M174" i="6" s="1"/>
  <c r="N174" i="6" s="1"/>
  <c r="S174" i="6" s="1"/>
  <c r="J131" i="6"/>
  <c r="K131" i="6" s="1"/>
  <c r="L131" i="6" s="1"/>
  <c r="M131" i="6" s="1"/>
  <c r="N131" i="6" s="1"/>
  <c r="S131" i="6" s="1"/>
  <c r="J19" i="6"/>
  <c r="K19" i="6" s="1"/>
  <c r="L19" i="6" s="1"/>
  <c r="M19" i="6" s="1"/>
  <c r="N19" i="6" s="1"/>
  <c r="S19" i="6" s="1"/>
  <c r="J239" i="6"/>
  <c r="K239" i="6" s="1"/>
  <c r="L239" i="6" s="1"/>
  <c r="M239" i="6" s="1"/>
  <c r="N239" i="6" s="1"/>
  <c r="S239" i="6" s="1"/>
  <c r="J369" i="6"/>
  <c r="K369" i="6" s="1"/>
  <c r="L369" i="6" s="1"/>
  <c r="M369" i="6" s="1"/>
  <c r="N369" i="6" s="1"/>
  <c r="S369" i="6" s="1"/>
  <c r="J198" i="6"/>
  <c r="K198" i="6" s="1"/>
  <c r="L198" i="6" s="1"/>
  <c r="M198" i="6" s="1"/>
  <c r="N198" i="6" s="1"/>
  <c r="S198" i="6" s="1"/>
  <c r="J17" i="6"/>
  <c r="K17" i="6" s="1"/>
  <c r="L17" i="6" s="1"/>
  <c r="M17" i="6" s="1"/>
  <c r="N17" i="6" s="1"/>
  <c r="S17" i="6" s="1"/>
  <c r="J269" i="6"/>
  <c r="K269" i="6" s="1"/>
  <c r="L269" i="6" s="1"/>
  <c r="M269" i="6" s="1"/>
  <c r="N269" i="6" s="1"/>
  <c r="S269" i="6" s="1"/>
  <c r="J379" i="6"/>
  <c r="K379" i="6" s="1"/>
  <c r="L379" i="6" s="1"/>
  <c r="M379" i="6" s="1"/>
  <c r="N379" i="6" s="1"/>
  <c r="S379" i="6" s="1"/>
  <c r="J208" i="6"/>
  <c r="K208" i="6" s="1"/>
  <c r="L208" i="6" s="1"/>
  <c r="M208" i="6" s="1"/>
  <c r="N208" i="6" s="1"/>
  <c r="S208" i="6" s="1"/>
  <c r="J259" i="6"/>
  <c r="K259" i="6" s="1"/>
  <c r="L259" i="6" s="1"/>
  <c r="M259" i="6" s="1"/>
  <c r="N259" i="6" s="1"/>
  <c r="S259" i="6" s="1"/>
  <c r="J13" i="6"/>
  <c r="K13" i="6" s="1"/>
  <c r="L13" i="6" s="1"/>
  <c r="J365" i="6"/>
  <c r="K365" i="6" s="1"/>
  <c r="L365" i="6" s="1"/>
  <c r="M365" i="6" s="1"/>
  <c r="N365" i="6" s="1"/>
  <c r="S365" i="6" s="1"/>
  <c r="J175" i="6"/>
  <c r="K175" i="6" s="1"/>
  <c r="L175" i="6" s="1"/>
  <c r="M175" i="6" s="1"/>
  <c r="N175" i="6" s="1"/>
  <c r="S175" i="6" s="1"/>
  <c r="J300" i="6"/>
  <c r="K300" i="6" s="1"/>
  <c r="L300" i="6" s="1"/>
  <c r="M300" i="6" s="1"/>
  <c r="N300" i="6" s="1"/>
  <c r="S300" i="6" s="1"/>
  <c r="J159" i="6"/>
  <c r="K159" i="6" s="1"/>
  <c r="L159" i="6" s="1"/>
  <c r="M159" i="6" s="1"/>
  <c r="N159" i="6" s="1"/>
  <c r="S159" i="6" s="1"/>
  <c r="J289" i="6"/>
  <c r="K289" i="6" s="1"/>
  <c r="L289" i="6" s="1"/>
  <c r="M289" i="6" s="1"/>
  <c r="N289" i="6" s="1"/>
  <c r="S289" i="6" s="1"/>
  <c r="J233" i="6"/>
  <c r="K233" i="6" s="1"/>
  <c r="L233" i="6" s="1"/>
  <c r="M233" i="6" s="1"/>
  <c r="N233" i="6" s="1"/>
  <c r="S233" i="6" s="1"/>
  <c r="J128" i="6"/>
  <c r="K128" i="6" s="1"/>
  <c r="L128" i="6" s="1"/>
  <c r="M128" i="6" s="1"/>
  <c r="N128" i="6" s="1"/>
  <c r="S128" i="6" s="1"/>
  <c r="J196" i="6"/>
  <c r="K196" i="6" s="1"/>
  <c r="L196" i="6" s="1"/>
  <c r="M196" i="6" s="1"/>
  <c r="N196" i="6" s="1"/>
  <c r="S196" i="6" s="1"/>
  <c r="J56" i="6"/>
  <c r="K56" i="6" s="1"/>
  <c r="L56" i="6" s="1"/>
  <c r="M56" i="6" s="1"/>
  <c r="N56" i="6" s="1"/>
  <c r="S56" i="6" s="1"/>
  <c r="J31" i="6"/>
  <c r="K31" i="6" s="1"/>
  <c r="L31" i="6" s="1"/>
  <c r="M31" i="6" s="1"/>
  <c r="N31" i="6" s="1"/>
  <c r="S31" i="6" s="1"/>
  <c r="J207" i="6"/>
  <c r="K207" i="6" s="1"/>
  <c r="L207" i="6" s="1"/>
  <c r="M207" i="6" s="1"/>
  <c r="N207" i="6" s="1"/>
  <c r="S207" i="6" s="1"/>
  <c r="J153" i="6"/>
  <c r="K153" i="6" s="1"/>
  <c r="L153" i="6" s="1"/>
  <c r="M153" i="6" s="1"/>
  <c r="N153" i="6" s="1"/>
  <c r="S153" i="6" s="1"/>
  <c r="J323" i="6"/>
  <c r="K323" i="6" s="1"/>
  <c r="L323" i="6" s="1"/>
  <c r="M323" i="6" s="1"/>
  <c r="N323" i="6" s="1"/>
  <c r="S323" i="6" s="1"/>
  <c r="J144" i="6"/>
  <c r="K144" i="6" s="1"/>
  <c r="L144" i="6" s="1"/>
  <c r="M144" i="6" s="1"/>
  <c r="N144" i="6" s="1"/>
  <c r="S144" i="6" s="1"/>
  <c r="J33" i="6"/>
  <c r="K33" i="6" s="1"/>
  <c r="L33" i="6" s="1"/>
  <c r="M33" i="6" s="1"/>
  <c r="N33" i="6" s="1"/>
  <c r="S33" i="6" s="1"/>
  <c r="J168" i="6"/>
  <c r="K168" i="6" s="1"/>
  <c r="L168" i="6" s="1"/>
  <c r="M168" i="6" s="1"/>
  <c r="N168" i="6" s="1"/>
  <c r="S168" i="6" s="1"/>
  <c r="J222" i="6"/>
  <c r="K222" i="6" s="1"/>
  <c r="L222" i="6" s="1"/>
  <c r="M222" i="6" s="1"/>
  <c r="N222" i="6" s="1"/>
  <c r="S222" i="6" s="1"/>
  <c r="J277" i="6"/>
  <c r="K277" i="6" s="1"/>
  <c r="L277" i="6" s="1"/>
  <c r="M277" i="6" s="1"/>
  <c r="N277" i="6" s="1"/>
  <c r="S277" i="6" s="1"/>
  <c r="J340" i="6"/>
  <c r="K340" i="6" s="1"/>
  <c r="L340" i="6" s="1"/>
  <c r="M340" i="6" s="1"/>
  <c r="N340" i="6" s="1"/>
  <c r="S340" i="6" s="1"/>
  <c r="J64" i="6"/>
  <c r="K64" i="6" s="1"/>
  <c r="L64" i="6" s="1"/>
  <c r="M64" i="6" s="1"/>
  <c r="N64" i="6" s="1"/>
  <c r="S64" i="6" s="1"/>
  <c r="J24" i="6"/>
  <c r="K24" i="6" s="1"/>
  <c r="L24" i="6" s="1"/>
  <c r="M24" i="6" s="1"/>
  <c r="N24" i="6" s="1"/>
  <c r="S24" i="6" s="1"/>
  <c r="J298" i="6"/>
  <c r="K298" i="6" s="1"/>
  <c r="L298" i="6" s="1"/>
  <c r="M298" i="6" s="1"/>
  <c r="N298" i="6" s="1"/>
  <c r="S298" i="6" s="1"/>
  <c r="J290" i="6"/>
  <c r="K290" i="6" s="1"/>
  <c r="L290" i="6" s="1"/>
  <c r="M290" i="6" s="1"/>
  <c r="N290" i="6" s="1"/>
  <c r="S290" i="6" s="1"/>
  <c r="J254" i="6"/>
  <c r="K254" i="6" s="1"/>
  <c r="L254" i="6" s="1"/>
  <c r="M254" i="6" s="1"/>
  <c r="N254" i="6" s="1"/>
  <c r="S254" i="6" s="1"/>
  <c r="J283" i="6"/>
  <c r="K283" i="6" s="1"/>
  <c r="L283" i="6" s="1"/>
  <c r="M283" i="6" s="1"/>
  <c r="N283" i="6" s="1"/>
  <c r="S283" i="6" s="1"/>
  <c r="J135" i="6"/>
  <c r="K135" i="6" s="1"/>
  <c r="L135" i="6" s="1"/>
  <c r="M135" i="6" s="1"/>
  <c r="N135" i="6" s="1"/>
  <c r="S135" i="6" s="1"/>
  <c r="J38" i="6"/>
  <c r="K38" i="6" s="1"/>
  <c r="L38" i="6" s="1"/>
  <c r="M38" i="6" s="1"/>
  <c r="N38" i="6" s="1"/>
  <c r="S38" i="6" s="1"/>
  <c r="J273" i="6"/>
  <c r="K273" i="6" s="1"/>
  <c r="L273" i="6" s="1"/>
  <c r="M273" i="6" s="1"/>
  <c r="N273" i="6" s="1"/>
  <c r="S273" i="6" s="1"/>
  <c r="J139" i="6"/>
  <c r="K139" i="6" s="1"/>
  <c r="L139" i="6" s="1"/>
  <c r="M139" i="6" s="1"/>
  <c r="N139" i="6" s="1"/>
  <c r="S139" i="6" s="1"/>
  <c r="J68" i="6"/>
  <c r="K68" i="6" s="1"/>
  <c r="L68" i="6" s="1"/>
  <c r="M68" i="6" s="1"/>
  <c r="N68" i="6" s="1"/>
  <c r="S68" i="6" s="1"/>
  <c r="J331" i="6"/>
  <c r="K331" i="6" s="1"/>
  <c r="L331" i="6" s="1"/>
  <c r="M331" i="6" s="1"/>
  <c r="N331" i="6" s="1"/>
  <c r="S331" i="6" s="1"/>
  <c r="J165" i="6"/>
  <c r="K165" i="6" s="1"/>
  <c r="L165" i="6" s="1"/>
  <c r="M165" i="6" s="1"/>
  <c r="N165" i="6" s="1"/>
  <c r="S165" i="6" s="1"/>
  <c r="J156" i="6"/>
  <c r="K156" i="6" s="1"/>
  <c r="L156" i="6" s="1"/>
  <c r="M156" i="6" s="1"/>
  <c r="N156" i="6" s="1"/>
  <c r="S156" i="6" s="1"/>
  <c r="J8" i="6"/>
  <c r="K8" i="6" s="1"/>
  <c r="L8" i="6" s="1"/>
  <c r="M8" i="6" s="1"/>
  <c r="N8" i="6" s="1"/>
  <c r="S8" i="6" s="1"/>
  <c r="J140" i="6"/>
  <c r="K140" i="6" s="1"/>
  <c r="L140" i="6" s="1"/>
  <c r="M140" i="6" s="1"/>
  <c r="N140" i="6" s="1"/>
  <c r="S140" i="6" s="1"/>
  <c r="J167" i="6"/>
  <c r="K167" i="6" s="1"/>
  <c r="L167" i="6" s="1"/>
  <c r="M167" i="6" s="1"/>
  <c r="N167" i="6" s="1"/>
  <c r="S167" i="6" s="1"/>
  <c r="J372" i="6"/>
  <c r="K372" i="6" s="1"/>
  <c r="L372" i="6" s="1"/>
  <c r="M372" i="6" s="1"/>
  <c r="N372" i="6" s="1"/>
  <c r="S372" i="6" s="1"/>
  <c r="J245" i="6"/>
  <c r="K245" i="6" s="1"/>
  <c r="L245" i="6" s="1"/>
  <c r="M245" i="6" s="1"/>
  <c r="N245" i="6" s="1"/>
  <c r="S245" i="6" s="1"/>
  <c r="J192" i="6"/>
  <c r="K192" i="6" s="1"/>
  <c r="L192" i="6" s="1"/>
  <c r="M192" i="6" s="1"/>
  <c r="N192" i="6" s="1"/>
  <c r="S192" i="6" s="1"/>
  <c r="J136" i="6"/>
  <c r="K136" i="6" s="1"/>
  <c r="L136" i="6" s="1"/>
  <c r="M136" i="6" s="1"/>
  <c r="N136" i="6" s="1"/>
  <c r="S136" i="6" s="1"/>
  <c r="J236" i="6"/>
  <c r="K236" i="6" s="1"/>
  <c r="L236" i="6" s="1"/>
  <c r="M236" i="6" s="1"/>
  <c r="N236" i="6" s="1"/>
  <c r="S236" i="6" s="1"/>
  <c r="J42" i="6"/>
  <c r="K42" i="6" s="1"/>
  <c r="L42" i="6" s="1"/>
  <c r="M42" i="6" s="1"/>
  <c r="N42" i="6" s="1"/>
  <c r="S42" i="6" s="1"/>
  <c r="J195" i="6"/>
  <c r="K195" i="6" s="1"/>
  <c r="L195" i="6" s="1"/>
  <c r="M195" i="6" s="1"/>
  <c r="N195" i="6" s="1"/>
  <c r="S195" i="6" s="1"/>
  <c r="J66" i="6"/>
  <c r="K66" i="6" s="1"/>
  <c r="L66" i="6" s="1"/>
  <c r="M66" i="6" s="1"/>
  <c r="N66" i="6" s="1"/>
  <c r="S66" i="6" s="1"/>
  <c r="J297" i="6"/>
  <c r="K297" i="6" s="1"/>
  <c r="L297" i="6" s="1"/>
  <c r="M297" i="6" s="1"/>
  <c r="N297" i="6" s="1"/>
  <c r="S297" i="6" s="1"/>
  <c r="J75" i="6"/>
  <c r="K75" i="6" s="1"/>
  <c r="L75" i="6" s="1"/>
  <c r="M75" i="6" s="1"/>
  <c r="N75" i="6" s="1"/>
  <c r="S75" i="6" s="1"/>
  <c r="J216" i="6"/>
  <c r="K216" i="6" s="1"/>
  <c r="L216" i="6" s="1"/>
  <c r="M216" i="6" s="1"/>
  <c r="N216" i="6" s="1"/>
  <c r="S216" i="6" s="1"/>
  <c r="J41" i="6"/>
  <c r="K41" i="6" s="1"/>
  <c r="L41" i="6" s="1"/>
  <c r="M41" i="6" s="1"/>
  <c r="N41" i="6" s="1"/>
  <c r="S41" i="6" s="1"/>
  <c r="J9" i="6"/>
  <c r="K9" i="6" s="1"/>
  <c r="L9" i="6" s="1"/>
  <c r="M9" i="6" s="1"/>
  <c r="N9" i="6" s="1"/>
  <c r="S9" i="6" s="1"/>
  <c r="J303" i="6"/>
  <c r="K303" i="6" s="1"/>
  <c r="L303" i="6" s="1"/>
  <c r="M303" i="6" s="1"/>
  <c r="N303" i="6" s="1"/>
  <c r="S303" i="6" s="1"/>
  <c r="J20" i="6"/>
  <c r="K20" i="6" s="1"/>
  <c r="L20" i="6" s="1"/>
  <c r="M20" i="6" s="1"/>
  <c r="N20" i="6" s="1"/>
  <c r="S20" i="6" s="1"/>
  <c r="J15" i="6"/>
  <c r="K15" i="6" s="1"/>
  <c r="L15" i="6" s="1"/>
  <c r="M15" i="6" s="1"/>
  <c r="N15" i="6" s="1"/>
  <c r="S15" i="6" s="1"/>
  <c r="J262" i="6"/>
  <c r="K262" i="6" s="1"/>
  <c r="L262" i="6" s="1"/>
  <c r="M262" i="6" s="1"/>
  <c r="N262" i="6" s="1"/>
  <c r="S262" i="6" s="1"/>
  <c r="J363" i="6"/>
  <c r="K363" i="6" s="1"/>
  <c r="L363" i="6" s="1"/>
  <c r="M363" i="6" s="1"/>
  <c r="N363" i="6" s="1"/>
  <c r="S363" i="6" s="1"/>
  <c r="J274" i="6"/>
  <c r="K274" i="6" s="1"/>
  <c r="L274" i="6" s="1"/>
  <c r="M274" i="6" s="1"/>
  <c r="N274" i="6" s="1"/>
  <c r="S274" i="6" s="1"/>
  <c r="J253" i="6"/>
  <c r="K253" i="6" s="1"/>
  <c r="L253" i="6" s="1"/>
  <c r="M253" i="6" s="1"/>
  <c r="N253" i="6" s="1"/>
  <c r="S253" i="6" s="1"/>
  <c r="J333" i="6"/>
  <c r="K333" i="6" s="1"/>
  <c r="L333" i="6" s="1"/>
  <c r="M333" i="6" s="1"/>
  <c r="N333" i="6" s="1"/>
  <c r="S333" i="6" s="1"/>
  <c r="J130" i="6"/>
  <c r="K130" i="6" s="1"/>
  <c r="L130" i="6" s="1"/>
  <c r="M130" i="6" s="1"/>
  <c r="N130" i="6" s="1"/>
  <c r="S130" i="6" s="1"/>
  <c r="J25" i="6"/>
  <c r="K25" i="6" s="1"/>
  <c r="L25" i="6" s="1"/>
  <c r="M25" i="6" s="1"/>
  <c r="N25" i="6" s="1"/>
  <c r="S25" i="6" s="1"/>
  <c r="J361" i="6"/>
  <c r="K361" i="6" s="1"/>
  <c r="L361" i="6" s="1"/>
  <c r="M361" i="6" s="1"/>
  <c r="N361" i="6" s="1"/>
  <c r="S361" i="6" s="1"/>
  <c r="J180" i="6"/>
  <c r="K180" i="6" s="1"/>
  <c r="L180" i="6" s="1"/>
  <c r="M180" i="6" s="1"/>
  <c r="N180" i="6" s="1"/>
  <c r="S180" i="6" s="1"/>
  <c r="J104" i="6"/>
  <c r="K104" i="6" s="1"/>
  <c r="L104" i="6" s="1"/>
  <c r="M104" i="6" s="1"/>
  <c r="N104" i="6" s="1"/>
  <c r="S104" i="6" s="1"/>
  <c r="J357" i="6"/>
  <c r="K357" i="6" s="1"/>
  <c r="L357" i="6" s="1"/>
  <c r="M357" i="6" s="1"/>
  <c r="N357" i="6" s="1"/>
  <c r="S357" i="6" s="1"/>
  <c r="J270" i="6"/>
  <c r="K270" i="6" s="1"/>
  <c r="L270" i="6" s="1"/>
  <c r="M270" i="6" s="1"/>
  <c r="N270" i="6" s="1"/>
  <c r="S270" i="6" s="1"/>
  <c r="J158" i="6"/>
  <c r="K158" i="6" s="1"/>
  <c r="L158" i="6" s="1"/>
  <c r="M158" i="6" s="1"/>
  <c r="N158" i="6" s="1"/>
  <c r="S158" i="6" s="1"/>
  <c r="J95" i="6"/>
  <c r="K95" i="6" s="1"/>
  <c r="L95" i="6" s="1"/>
  <c r="M95" i="6" s="1"/>
  <c r="N95" i="6" s="1"/>
  <c r="S95" i="6" s="1"/>
  <c r="J93" i="6"/>
  <c r="K93" i="6" s="1"/>
  <c r="L93" i="6" s="1"/>
  <c r="M93" i="6" s="1"/>
  <c r="N93" i="6" s="1"/>
  <c r="S93" i="6" s="1"/>
  <c r="J364" i="6"/>
  <c r="K364" i="6" s="1"/>
  <c r="L364" i="6" s="1"/>
  <c r="M364" i="6" s="1"/>
  <c r="N364" i="6" s="1"/>
  <c r="S364" i="6" s="1"/>
  <c r="J258" i="6"/>
  <c r="K258" i="6" s="1"/>
  <c r="L258" i="6" s="1"/>
  <c r="M258" i="6" s="1"/>
  <c r="N258" i="6" s="1"/>
  <c r="S258" i="6" s="1"/>
  <c r="J315" i="6"/>
  <c r="K315" i="6" s="1"/>
  <c r="L315" i="6" s="1"/>
  <c r="M315" i="6" s="1"/>
  <c r="N315" i="6" s="1"/>
  <c r="S315" i="6" s="1"/>
  <c r="J338" i="6"/>
  <c r="K338" i="6" s="1"/>
  <c r="L338" i="6" s="1"/>
  <c r="M338" i="6" s="1"/>
  <c r="N338" i="6" s="1"/>
  <c r="S338" i="6" s="1"/>
  <c r="J69" i="6"/>
  <c r="K69" i="6" s="1"/>
  <c r="L69" i="6" s="1"/>
  <c r="M69" i="6" s="1"/>
  <c r="N69" i="6" s="1"/>
  <c r="S69" i="6" s="1"/>
  <c r="J360" i="6"/>
  <c r="K360" i="6" s="1"/>
  <c r="L360" i="6" s="1"/>
  <c r="M360" i="6" s="1"/>
  <c r="N360" i="6" s="1"/>
  <c r="S360" i="6" s="1"/>
  <c r="J77" i="6"/>
  <c r="K77" i="6" s="1"/>
  <c r="L77" i="6" s="1"/>
  <c r="M77" i="6" s="1"/>
  <c r="N77" i="6" s="1"/>
  <c r="S77" i="6" s="1"/>
  <c r="J61" i="6"/>
  <c r="K61" i="6" s="1"/>
  <c r="L61" i="6" s="1"/>
  <c r="M61" i="6" s="1"/>
  <c r="N61" i="6" s="1"/>
  <c r="S61" i="6" s="1"/>
  <c r="J276" i="6"/>
  <c r="K276" i="6" s="1"/>
  <c r="L276" i="6" s="1"/>
  <c r="M276" i="6" s="1"/>
  <c r="N276" i="6" s="1"/>
  <c r="S276" i="6" s="1"/>
  <c r="J11" i="6"/>
  <c r="K11" i="6" s="1"/>
  <c r="L11" i="6" s="1"/>
  <c r="M11" i="6" s="1"/>
  <c r="N11" i="6" s="1"/>
  <c r="S11" i="6" s="1"/>
  <c r="J320" i="6"/>
  <c r="K320" i="6" s="1"/>
  <c r="L320" i="6" s="1"/>
  <c r="M320" i="6" s="1"/>
  <c r="N320" i="6" s="1"/>
  <c r="S320" i="6" s="1"/>
  <c r="J94" i="6"/>
  <c r="K94" i="6" s="1"/>
  <c r="L94" i="6" s="1"/>
  <c r="M94" i="6" s="1"/>
  <c r="N94" i="6" s="1"/>
  <c r="S94" i="6" s="1"/>
  <c r="J271" i="6"/>
  <c r="K271" i="6" s="1"/>
  <c r="L271" i="6" s="1"/>
  <c r="M271" i="6" s="1"/>
  <c r="N271" i="6" s="1"/>
  <c r="S271" i="6" s="1"/>
  <c r="J293" i="6"/>
  <c r="K293" i="6" s="1"/>
  <c r="L293" i="6" s="1"/>
  <c r="M293" i="6" s="1"/>
  <c r="N293" i="6" s="1"/>
  <c r="S293" i="6" s="1"/>
  <c r="J189" i="6"/>
  <c r="K189" i="6" s="1"/>
  <c r="L189" i="6" s="1"/>
  <c r="M189" i="6" s="1"/>
  <c r="N189" i="6" s="1"/>
  <c r="S189" i="6" s="1"/>
  <c r="J125" i="6"/>
  <c r="K125" i="6" s="1"/>
  <c r="L125" i="6" s="1"/>
  <c r="M125" i="6" s="1"/>
  <c r="N125" i="6" s="1"/>
  <c r="S125" i="6" s="1"/>
  <c r="J243" i="6"/>
  <c r="K243" i="6" s="1"/>
  <c r="L243" i="6" s="1"/>
  <c r="M243" i="6" s="1"/>
  <c r="N243" i="6" s="1"/>
  <c r="S243" i="6" s="1"/>
  <c r="J100" i="6"/>
  <c r="K100" i="6" s="1"/>
  <c r="L100" i="6" s="1"/>
  <c r="M100" i="6" s="1"/>
  <c r="N100" i="6" s="1"/>
  <c r="S100" i="6" s="1"/>
  <c r="J213" i="6"/>
  <c r="K213" i="6" s="1"/>
  <c r="L213" i="6" s="1"/>
  <c r="M213" i="6" s="1"/>
  <c r="N213" i="6" s="1"/>
  <c r="S213" i="6" s="1"/>
  <c r="J112" i="6"/>
  <c r="K112" i="6" s="1"/>
  <c r="L112" i="6" s="1"/>
  <c r="M112" i="6" s="1"/>
  <c r="N112" i="6" s="1"/>
  <c r="S112" i="6" s="1"/>
  <c r="J305" i="6"/>
  <c r="K305" i="6" s="1"/>
  <c r="L305" i="6" s="1"/>
  <c r="M305" i="6" s="1"/>
  <c r="N305" i="6" s="1"/>
  <c r="S305" i="6" s="1"/>
  <c r="J116" i="6"/>
  <c r="K116" i="6" s="1"/>
  <c r="L116" i="6" s="1"/>
  <c r="M116" i="6" s="1"/>
  <c r="N116" i="6" s="1"/>
  <c r="S116" i="6" s="1"/>
  <c r="J65" i="6"/>
  <c r="K65" i="6" s="1"/>
  <c r="L65" i="6" s="1"/>
  <c r="M65" i="6" s="1"/>
  <c r="N65" i="6" s="1"/>
  <c r="S65" i="6" s="1"/>
  <c r="J187" i="6"/>
  <c r="K187" i="6" s="1"/>
  <c r="L187" i="6" s="1"/>
  <c r="M187" i="6" s="1"/>
  <c r="N187" i="6" s="1"/>
  <c r="S187" i="6" s="1"/>
  <c r="J138" i="6"/>
  <c r="K138" i="6" s="1"/>
  <c r="L138" i="6" s="1"/>
  <c r="M138" i="6" s="1"/>
  <c r="N138" i="6" s="1"/>
  <c r="S138" i="6" s="1"/>
  <c r="J267" i="6"/>
  <c r="K267" i="6" s="1"/>
  <c r="L267" i="6" s="1"/>
  <c r="M267" i="6" s="1"/>
  <c r="N267" i="6" s="1"/>
  <c r="S267" i="6" s="1"/>
  <c r="J280" i="6"/>
  <c r="K280" i="6" s="1"/>
  <c r="L280" i="6" s="1"/>
  <c r="M280" i="6" s="1"/>
  <c r="N280" i="6" s="1"/>
  <c r="S280" i="6" s="1"/>
  <c r="J308" i="6"/>
  <c r="K308" i="6" s="1"/>
  <c r="L308" i="6" s="1"/>
  <c r="M308" i="6" s="1"/>
  <c r="N308" i="6" s="1"/>
  <c r="S308" i="6" s="1"/>
  <c r="J200" i="6"/>
  <c r="K200" i="6" s="1"/>
  <c r="L200" i="6" s="1"/>
  <c r="M200" i="6" s="1"/>
  <c r="N200" i="6" s="1"/>
  <c r="S200" i="6" s="1"/>
  <c r="J319" i="6"/>
  <c r="K319" i="6" s="1"/>
  <c r="L319" i="6" s="1"/>
  <c r="M319" i="6" s="1"/>
  <c r="N319" i="6" s="1"/>
  <c r="S319" i="6" s="1"/>
  <c r="J336" i="6"/>
  <c r="K336" i="6" s="1"/>
  <c r="L336" i="6" s="1"/>
  <c r="M336" i="6" s="1"/>
  <c r="N336" i="6" s="1"/>
  <c r="S336" i="6" s="1"/>
  <c r="J173" i="6"/>
  <c r="K173" i="6" s="1"/>
  <c r="L173" i="6" s="1"/>
  <c r="M173" i="6" s="1"/>
  <c r="N173" i="6" s="1"/>
  <c r="S173" i="6" s="1"/>
  <c r="J160" i="6"/>
  <c r="K160" i="6" s="1"/>
  <c r="L160" i="6" s="1"/>
  <c r="M160" i="6" s="1"/>
  <c r="N160" i="6" s="1"/>
  <c r="S160" i="6" s="1"/>
  <c r="J97" i="6"/>
  <c r="K97" i="6" s="1"/>
  <c r="L97" i="6" s="1"/>
  <c r="M97" i="6" s="1"/>
  <c r="N97" i="6" s="1"/>
  <c r="S97" i="6" s="1"/>
  <c r="J88" i="6"/>
  <c r="K88" i="6" s="1"/>
  <c r="L88" i="6" s="1"/>
  <c r="M88" i="6" s="1"/>
  <c r="N88" i="6" s="1"/>
  <c r="S88" i="6" s="1"/>
  <c r="J137" i="6"/>
  <c r="K137" i="6" s="1"/>
  <c r="L137" i="6" s="1"/>
  <c r="M137" i="6" s="1"/>
  <c r="N137" i="6" s="1"/>
  <c r="S137" i="6" s="1"/>
  <c r="J113" i="6"/>
  <c r="K113" i="6" s="1"/>
  <c r="L113" i="6" s="1"/>
  <c r="M113" i="6" s="1"/>
  <c r="N113" i="6" s="1"/>
  <c r="S113" i="6" s="1"/>
  <c r="J149" i="6"/>
  <c r="K149" i="6" s="1"/>
  <c r="L149" i="6" s="1"/>
  <c r="M149" i="6" s="1"/>
  <c r="N149" i="6" s="1"/>
  <c r="S149" i="6" s="1"/>
  <c r="J16" i="6"/>
  <c r="K16" i="6" s="1"/>
  <c r="L16" i="6" s="1"/>
  <c r="M16" i="6" s="1"/>
  <c r="N16" i="6" s="1"/>
  <c r="S16" i="6" s="1"/>
  <c r="J354" i="6"/>
  <c r="K354" i="6" s="1"/>
  <c r="L354" i="6" s="1"/>
  <c r="M354" i="6" s="1"/>
  <c r="N354" i="6" s="1"/>
  <c r="S354" i="6" s="1"/>
  <c r="J185" i="6"/>
  <c r="K185" i="6" s="1"/>
  <c r="L185" i="6" s="1"/>
  <c r="M185" i="6" s="1"/>
  <c r="N185" i="6" s="1"/>
  <c r="S185" i="6" s="1"/>
  <c r="J132" i="6"/>
  <c r="K132" i="6" s="1"/>
  <c r="L132" i="6" s="1"/>
  <c r="M132" i="6" s="1"/>
  <c r="N132" i="6" s="1"/>
  <c r="S132" i="6" s="1"/>
  <c r="J312" i="6"/>
  <c r="K312" i="6" s="1"/>
  <c r="L312" i="6" s="1"/>
  <c r="J190" i="6"/>
  <c r="K190" i="6" s="1"/>
  <c r="L190" i="6" s="1"/>
  <c r="M190" i="6" s="1"/>
  <c r="N190" i="6" s="1"/>
  <c r="S190" i="6" s="1"/>
  <c r="J83" i="6"/>
  <c r="K83" i="6" s="1"/>
  <c r="L83" i="6" s="1"/>
  <c r="M83" i="6" s="1"/>
  <c r="N83" i="6" s="1"/>
  <c r="S83" i="6" s="1"/>
  <c r="J34" i="6"/>
  <c r="K34" i="6" s="1"/>
  <c r="L34" i="6" s="1"/>
  <c r="M34" i="6" s="1"/>
  <c r="N34" i="6" s="1"/>
  <c r="S34" i="6" s="1"/>
  <c r="J191" i="6"/>
  <c r="K191" i="6" s="1"/>
  <c r="L191" i="6" s="1"/>
  <c r="M191" i="6" s="1"/>
  <c r="N191" i="6" s="1"/>
  <c r="S191" i="6" s="1"/>
  <c r="J166" i="6"/>
  <c r="K166" i="6" s="1"/>
  <c r="L166" i="6" s="1"/>
  <c r="M166" i="6" s="1"/>
  <c r="N166" i="6" s="1"/>
  <c r="S166" i="6" s="1"/>
  <c r="J266" i="6"/>
  <c r="K266" i="6" s="1"/>
  <c r="L266" i="6" s="1"/>
  <c r="M266" i="6" s="1"/>
  <c r="N266" i="6" s="1"/>
  <c r="S266" i="6" s="1"/>
  <c r="J278" i="6"/>
  <c r="K278" i="6" s="1"/>
  <c r="L278" i="6" s="1"/>
  <c r="M278" i="6" s="1"/>
  <c r="N278" i="6" s="1"/>
  <c r="S278" i="6" s="1"/>
  <c r="J155" i="6"/>
  <c r="K155" i="6" s="1"/>
  <c r="L155" i="6" s="1"/>
  <c r="M155" i="6" s="1"/>
  <c r="N155" i="6" s="1"/>
  <c r="S155" i="6" s="1"/>
  <c r="J57" i="6"/>
  <c r="K57" i="6" s="1"/>
  <c r="L57" i="6" s="1"/>
  <c r="M57" i="6" s="1"/>
  <c r="N57" i="6" s="1"/>
  <c r="S57" i="6" s="1"/>
  <c r="J129" i="6"/>
  <c r="K129" i="6" s="1"/>
  <c r="L129" i="6" s="1"/>
  <c r="M129" i="6" s="1"/>
  <c r="N129" i="6" s="1"/>
  <c r="S129" i="6" s="1"/>
  <c r="J275" i="6"/>
  <c r="K275" i="6" s="1"/>
  <c r="L275" i="6" s="1"/>
  <c r="M275" i="6" s="1"/>
  <c r="N275" i="6" s="1"/>
  <c r="S275" i="6" s="1"/>
  <c r="J288" i="6"/>
  <c r="K288" i="6" s="1"/>
  <c r="L288" i="6" s="1"/>
  <c r="M288" i="6" s="1"/>
  <c r="N288" i="6" s="1"/>
  <c r="S288" i="6" s="1"/>
  <c r="J310" i="6"/>
  <c r="K310" i="6" s="1"/>
  <c r="L310" i="6" s="1"/>
  <c r="M310" i="6" s="1"/>
  <c r="N310" i="6" s="1"/>
  <c r="S310" i="6" s="1"/>
  <c r="J246" i="6"/>
  <c r="K246" i="6" s="1"/>
  <c r="L246" i="6" s="1"/>
  <c r="M246" i="6" s="1"/>
  <c r="N246" i="6" s="1"/>
  <c r="S246" i="6" s="1"/>
  <c r="J27" i="6"/>
  <c r="K27" i="6" s="1"/>
  <c r="L27" i="6" s="1"/>
  <c r="M27" i="6" s="1"/>
  <c r="N27" i="6" s="1"/>
  <c r="S27" i="6" s="1"/>
  <c r="J347" i="6"/>
  <c r="K347" i="6" s="1"/>
  <c r="L347" i="6" s="1"/>
  <c r="M347" i="6" s="1"/>
  <c r="N347" i="6" s="1"/>
  <c r="S347" i="6" s="1"/>
  <c r="J170" i="6"/>
  <c r="K170" i="6" s="1"/>
  <c r="L170" i="6" s="1"/>
  <c r="M170" i="6" s="1"/>
  <c r="N170" i="6" s="1"/>
  <c r="S170" i="6" s="1"/>
  <c r="J349" i="6"/>
  <c r="K349" i="6" s="1"/>
  <c r="L349" i="6" s="1"/>
  <c r="M349" i="6" s="1"/>
  <c r="N349" i="6" s="1"/>
  <c r="S349" i="6" s="1"/>
  <c r="J145" i="6"/>
  <c r="K145" i="6" s="1"/>
  <c r="L145" i="6" s="1"/>
  <c r="M145" i="6" s="1"/>
  <c r="N145" i="6" s="1"/>
  <c r="S145" i="6" s="1"/>
  <c r="J73" i="6"/>
  <c r="K73" i="6" s="1"/>
  <c r="L73" i="6" s="1"/>
  <c r="M73" i="6" s="1"/>
  <c r="N73" i="6" s="1"/>
  <c r="S73" i="6" s="1"/>
  <c r="J184" i="6"/>
  <c r="K184" i="6" s="1"/>
  <c r="L184" i="6" s="1"/>
  <c r="M184" i="6" s="1"/>
  <c r="N184" i="6" s="1"/>
  <c r="S184" i="6" s="1"/>
  <c r="J7" i="6"/>
  <c r="K7" i="6" s="1"/>
  <c r="J84" i="6"/>
  <c r="K84" i="6" s="1"/>
  <c r="L84" i="6" s="1"/>
  <c r="M84" i="6" s="1"/>
  <c r="N84" i="6" s="1"/>
  <c r="S84" i="6" s="1"/>
  <c r="J23" i="6"/>
  <c r="K23" i="6" s="1"/>
  <c r="L23" i="6" s="1"/>
  <c r="M23" i="6" s="1"/>
  <c r="N23" i="6" s="1"/>
  <c r="S23" i="6" s="1"/>
  <c r="J294" i="6"/>
  <c r="K294" i="6" s="1"/>
  <c r="L294" i="6" s="1"/>
  <c r="M294" i="6" s="1"/>
  <c r="N294" i="6" s="1"/>
  <c r="S294" i="6" s="1"/>
  <c r="J119" i="6"/>
  <c r="K119" i="6" s="1"/>
  <c r="L119" i="6" s="1"/>
  <c r="M119" i="6" s="1"/>
  <c r="N119" i="6" s="1"/>
  <c r="S119" i="6" s="1"/>
  <c r="J316" i="6"/>
  <c r="K316" i="6" s="1"/>
  <c r="L316" i="6" s="1"/>
  <c r="M316" i="6" s="1"/>
  <c r="N316" i="6" s="1"/>
  <c r="S316" i="6" s="1"/>
  <c r="J35" i="6"/>
  <c r="K35" i="6" s="1"/>
  <c r="L35" i="6" s="1"/>
  <c r="M35" i="6" s="1"/>
  <c r="N35" i="6" s="1"/>
  <c r="S35" i="6" s="1"/>
  <c r="J367" i="6"/>
  <c r="K367" i="6" s="1"/>
  <c r="L367" i="6" s="1"/>
  <c r="M367" i="6" s="1"/>
  <c r="N367" i="6" s="1"/>
  <c r="S367" i="6" s="1"/>
  <c r="J169" i="6"/>
  <c r="K169" i="6" s="1"/>
  <c r="L169" i="6" s="1"/>
  <c r="M169" i="6" s="1"/>
  <c r="N169" i="6" s="1"/>
  <c r="S169" i="6" s="1"/>
  <c r="J337" i="6"/>
  <c r="K337" i="6" s="1"/>
  <c r="L337" i="6" s="1"/>
  <c r="M337" i="6" s="1"/>
  <c r="N337" i="6" s="1"/>
  <c r="S337" i="6" s="1"/>
  <c r="J40" i="6"/>
  <c r="K40" i="6" s="1"/>
  <c r="L40" i="6" s="1"/>
  <c r="M40" i="6" s="1"/>
  <c r="N40" i="6" s="1"/>
  <c r="S40" i="6" s="1"/>
  <c r="J255" i="6"/>
  <c r="K255" i="6" s="1"/>
  <c r="L255" i="6" s="1"/>
  <c r="M255" i="6" s="1"/>
  <c r="N255" i="6" s="1"/>
  <c r="S255" i="6" s="1"/>
  <c r="J224" i="6"/>
  <c r="K224" i="6" s="1"/>
  <c r="L224" i="6" s="1"/>
  <c r="M224" i="6" s="1"/>
  <c r="N224" i="6" s="1"/>
  <c r="S224" i="6" s="1"/>
  <c r="J70" i="6"/>
  <c r="K70" i="6" s="1"/>
  <c r="L70" i="6" s="1"/>
  <c r="M70" i="6" s="1"/>
  <c r="N70" i="6" s="1"/>
  <c r="S70" i="6" s="1"/>
  <c r="J79" i="6"/>
  <c r="K79" i="6" s="1"/>
  <c r="L79" i="6" s="1"/>
  <c r="M79" i="6" s="1"/>
  <c r="N79" i="6" s="1"/>
  <c r="S79" i="6" s="1"/>
  <c r="J152" i="6"/>
  <c r="K152" i="6" s="1"/>
  <c r="L152" i="6" s="1"/>
  <c r="M152" i="6" s="1"/>
  <c r="N152" i="6" s="1"/>
  <c r="S152" i="6" s="1"/>
  <c r="J205" i="6"/>
  <c r="K205" i="6" s="1"/>
  <c r="L205" i="6" s="1"/>
  <c r="M205" i="6" s="1"/>
  <c r="N205" i="6" s="1"/>
  <c r="S205" i="6" s="1"/>
  <c r="J111" i="6"/>
  <c r="K111" i="6" s="1"/>
  <c r="L111" i="6" s="1"/>
  <c r="M111" i="6" s="1"/>
  <c r="N111" i="6" s="1"/>
  <c r="S111" i="6" s="1"/>
  <c r="J151" i="6"/>
  <c r="K151" i="6" s="1"/>
  <c r="L151" i="6" s="1"/>
  <c r="M151" i="6" s="1"/>
  <c r="N151" i="6" s="1"/>
  <c r="S151" i="6" s="1"/>
  <c r="J186" i="6"/>
  <c r="K186" i="6" s="1"/>
  <c r="L186" i="6" s="1"/>
  <c r="M186" i="6" s="1"/>
  <c r="N186" i="6" s="1"/>
  <c r="S186" i="6" s="1"/>
  <c r="J322" i="6"/>
  <c r="K322" i="6" s="1"/>
  <c r="L322" i="6" s="1"/>
  <c r="M322" i="6" s="1"/>
  <c r="N322" i="6" s="1"/>
  <c r="S322" i="6" s="1"/>
  <c r="J115" i="6"/>
  <c r="K115" i="6" s="1"/>
  <c r="L115" i="6" s="1"/>
  <c r="M115" i="6" s="1"/>
  <c r="N115" i="6" s="1"/>
  <c r="S115" i="6" s="1"/>
  <c r="J307" i="6"/>
  <c r="K307" i="6" s="1"/>
  <c r="L307" i="6" s="1"/>
  <c r="M307" i="6" s="1"/>
  <c r="N307" i="6" s="1"/>
  <c r="S307" i="6" s="1"/>
  <c r="J352" i="6"/>
  <c r="K352" i="6" s="1"/>
  <c r="L352" i="6" s="1"/>
  <c r="M352" i="6" s="1"/>
  <c r="N352" i="6" s="1"/>
  <c r="S352" i="6" s="1"/>
  <c r="J147" i="6"/>
  <c r="K147" i="6" s="1"/>
  <c r="L147" i="6" s="1"/>
  <c r="M147" i="6" s="1"/>
  <c r="N147" i="6" s="1"/>
  <c r="S147" i="6" s="1"/>
  <c r="J199" i="6"/>
  <c r="K199" i="6" s="1"/>
  <c r="L199" i="6" s="1"/>
  <c r="M199" i="6" s="1"/>
  <c r="N199" i="6" s="1"/>
  <c r="S199" i="6" s="1"/>
  <c r="J182" i="6"/>
  <c r="K182" i="6" s="1"/>
  <c r="L182" i="6" s="1"/>
  <c r="M182" i="6" s="1"/>
  <c r="N182" i="6" s="1"/>
  <c r="S182" i="6" s="1"/>
  <c r="J82" i="6"/>
  <c r="K82" i="6" s="1"/>
  <c r="L82" i="6" s="1"/>
  <c r="M82" i="6" s="1"/>
  <c r="N82" i="6" s="1"/>
  <c r="S82" i="6" s="1"/>
  <c r="J343" i="6"/>
  <c r="K343" i="6" s="1"/>
  <c r="L343" i="6" s="1"/>
  <c r="M343" i="6" s="1"/>
  <c r="N343" i="6" s="1"/>
  <c r="S343" i="6" s="1"/>
  <c r="J373" i="6"/>
  <c r="K373" i="6" s="1"/>
  <c r="L373" i="6" s="1"/>
  <c r="M373" i="6" s="1"/>
  <c r="N373" i="6" s="1"/>
  <c r="S373" i="6" s="1"/>
  <c r="J234" i="6"/>
  <c r="K234" i="6" s="1"/>
  <c r="L234" i="6" s="1"/>
  <c r="M234" i="6" s="1"/>
  <c r="N234" i="6" s="1"/>
  <c r="S234" i="6" s="1"/>
  <c r="J281" i="6"/>
  <c r="K281" i="6" s="1"/>
  <c r="L281" i="6" s="1"/>
  <c r="M281" i="6" s="1"/>
  <c r="N281" i="6" s="1"/>
  <c r="S281" i="6" s="1"/>
  <c r="J378" i="6"/>
  <c r="K378" i="6" s="1"/>
  <c r="L378" i="6" s="1"/>
  <c r="M378" i="6" s="1"/>
  <c r="N378" i="6" s="1"/>
  <c r="S378" i="6" s="1"/>
  <c r="J358" i="6"/>
  <c r="K358" i="6" s="1"/>
  <c r="L358" i="6" s="1"/>
  <c r="M358" i="6" s="1"/>
  <c r="N358" i="6" s="1"/>
  <c r="S358" i="6" s="1"/>
  <c r="J141" i="6"/>
  <c r="K141" i="6" s="1"/>
  <c r="L141" i="6" s="1"/>
  <c r="M141" i="6" s="1"/>
  <c r="N141" i="6" s="1"/>
  <c r="S141" i="6" s="1"/>
  <c r="J133" i="6"/>
  <c r="K133" i="6" s="1"/>
  <c r="L133" i="6" s="1"/>
  <c r="M133" i="6" s="1"/>
  <c r="N133" i="6" s="1"/>
  <c r="S133" i="6" s="1"/>
  <c r="J161" i="6"/>
  <c r="K161" i="6" s="1"/>
  <c r="L161" i="6" s="1"/>
  <c r="M161" i="6" s="1"/>
  <c r="N161" i="6" s="1"/>
  <c r="S161" i="6" s="1"/>
  <c r="J50" i="6"/>
  <c r="K50" i="6" s="1"/>
  <c r="L50" i="6" s="1"/>
  <c r="M50" i="6" s="1"/>
  <c r="N50" i="6" s="1"/>
  <c r="S50" i="6" s="1"/>
  <c r="J87" i="6"/>
  <c r="K87" i="6" s="1"/>
  <c r="L87" i="6" s="1"/>
  <c r="M87" i="6" s="1"/>
  <c r="N87" i="6" s="1"/>
  <c r="S87" i="6" s="1"/>
  <c r="J304" i="6"/>
  <c r="K304" i="6" s="1"/>
  <c r="L304" i="6" s="1"/>
  <c r="M304" i="6" s="1"/>
  <c r="N304" i="6" s="1"/>
  <c r="S304" i="6" s="1"/>
  <c r="J143" i="6"/>
  <c r="K143" i="6" s="1"/>
  <c r="L143" i="6" s="1"/>
  <c r="M143" i="6" s="1"/>
  <c r="N143" i="6" s="1"/>
  <c r="S143" i="6" s="1"/>
  <c r="J375" i="6"/>
  <c r="K375" i="6" s="1"/>
  <c r="L375" i="6" s="1"/>
  <c r="M375" i="6" s="1"/>
  <c r="N375" i="6" s="1"/>
  <c r="S375" i="6" s="1"/>
  <c r="J90" i="6"/>
  <c r="K90" i="6" s="1"/>
  <c r="L90" i="6" s="1"/>
  <c r="M90" i="6" s="1"/>
  <c r="N90" i="6" s="1"/>
  <c r="S90" i="6" s="1"/>
  <c r="J321" i="6"/>
  <c r="K321" i="6" s="1"/>
  <c r="L321" i="6" s="1"/>
  <c r="M321" i="6" s="1"/>
  <c r="N321" i="6" s="1"/>
  <c r="S321" i="6" s="1"/>
  <c r="J32" i="6"/>
  <c r="K32" i="6" s="1"/>
  <c r="L32" i="6" s="1"/>
  <c r="M32" i="6" s="1"/>
  <c r="N32" i="6" s="1"/>
  <c r="S32" i="6" s="1"/>
  <c r="J328" i="6"/>
  <c r="K328" i="6" s="1"/>
  <c r="L328" i="6" s="1"/>
  <c r="M328" i="6" s="1"/>
  <c r="N328" i="6" s="1"/>
  <c r="S328" i="6" s="1"/>
  <c r="J178" i="6"/>
  <c r="K178" i="6" s="1"/>
  <c r="L178" i="6" s="1"/>
  <c r="M178" i="6" s="1"/>
  <c r="N178" i="6" s="1"/>
  <c r="S178" i="6" s="1"/>
  <c r="J45" i="6"/>
  <c r="K45" i="6" s="1"/>
  <c r="L45" i="6" s="1"/>
  <c r="M45" i="6" s="1"/>
  <c r="N45" i="6" s="1"/>
  <c r="S45" i="6" s="1"/>
  <c r="J292" i="6"/>
  <c r="K292" i="6" s="1"/>
  <c r="L292" i="6" s="1"/>
  <c r="M292" i="6" s="1"/>
  <c r="N292" i="6" s="1"/>
  <c r="S292" i="6" s="1"/>
  <c r="J63" i="6"/>
  <c r="K63" i="6" s="1"/>
  <c r="L63" i="6" s="1"/>
  <c r="M63" i="6" s="1"/>
  <c r="N63" i="6" s="1"/>
  <c r="S63" i="6" s="1"/>
  <c r="J183" i="6"/>
  <c r="K183" i="6" s="1"/>
  <c r="L183" i="6" s="1"/>
  <c r="M183" i="6" s="1"/>
  <c r="N183" i="6" s="1"/>
  <c r="S183" i="6" s="1"/>
  <c r="J251" i="6"/>
  <c r="K251" i="6" s="1"/>
  <c r="L251" i="6" s="1"/>
  <c r="M251" i="6" s="1"/>
  <c r="N251" i="6" s="1"/>
  <c r="S251" i="6" s="1"/>
  <c r="J80" i="6"/>
  <c r="K80" i="6" s="1"/>
  <c r="L80" i="6" s="1"/>
  <c r="M80" i="6" s="1"/>
  <c r="N80" i="6" s="1"/>
  <c r="S80" i="6" s="1"/>
  <c r="J238" i="6"/>
  <c r="K238" i="6" s="1"/>
  <c r="L238" i="6" s="1"/>
  <c r="M238" i="6" s="1"/>
  <c r="N238" i="6" s="1"/>
  <c r="S238" i="6" s="1"/>
  <c r="J329" i="6"/>
  <c r="K329" i="6" s="1"/>
  <c r="L329" i="6" s="1"/>
  <c r="M329" i="6" s="1"/>
  <c r="N329" i="6" s="1"/>
  <c r="S329" i="6" s="1"/>
  <c r="J37" i="6"/>
  <c r="K37" i="6" s="1"/>
  <c r="L37" i="6" s="1"/>
  <c r="M37" i="6" s="1"/>
  <c r="N37" i="6" s="1"/>
  <c r="S37" i="6" s="1"/>
  <c r="J247" i="6"/>
  <c r="K247" i="6" s="1"/>
  <c r="L247" i="6" s="1"/>
  <c r="M247" i="6" s="1"/>
  <c r="N247" i="6" s="1"/>
  <c r="S247" i="6" s="1"/>
  <c r="J194" i="6"/>
  <c r="K194" i="6" s="1"/>
  <c r="L194" i="6" s="1"/>
  <c r="M194" i="6" s="1"/>
  <c r="N194" i="6" s="1"/>
  <c r="S194" i="6" s="1"/>
  <c r="J284" i="6"/>
  <c r="K284" i="6" s="1"/>
  <c r="L284" i="6" s="1"/>
  <c r="M284" i="6" s="1"/>
  <c r="N284" i="6" s="1"/>
  <c r="S284" i="6" s="1"/>
  <c r="J60" i="6"/>
  <c r="K60" i="6" s="1"/>
  <c r="L60" i="6" s="1"/>
  <c r="M60" i="6" s="1"/>
  <c r="N60" i="6" s="1"/>
  <c r="S60" i="6" s="1"/>
  <c r="J244" i="6"/>
  <c r="K244" i="6" s="1"/>
  <c r="L244" i="6" s="1"/>
  <c r="M244" i="6" s="1"/>
  <c r="N244" i="6" s="1"/>
  <c r="S244" i="6" s="1"/>
  <c r="J260" i="6"/>
  <c r="K260" i="6" s="1"/>
  <c r="L260" i="6" s="1"/>
  <c r="M260" i="6" s="1"/>
  <c r="N260" i="6" s="1"/>
  <c r="S260" i="6" s="1"/>
  <c r="J250" i="6"/>
  <c r="K250" i="6" s="1"/>
  <c r="L250" i="6" s="1"/>
  <c r="M250" i="6" s="1"/>
  <c r="N250" i="6" s="1"/>
  <c r="S250" i="6" s="1"/>
  <c r="J279" i="6"/>
  <c r="K279" i="6" s="1"/>
  <c r="L279" i="6" s="1"/>
  <c r="M279" i="6" s="1"/>
  <c r="N279" i="6" s="1"/>
  <c r="S279" i="6" s="1"/>
  <c r="B4" i="6"/>
  <c r="J121" i="6"/>
  <c r="K121" i="6" s="1"/>
  <c r="L121" i="6" s="1"/>
  <c r="M121" i="6" s="1"/>
  <c r="N121" i="6" s="1"/>
  <c r="S121" i="6" s="1"/>
  <c r="J368" i="6"/>
  <c r="K368" i="6" s="1"/>
  <c r="L368" i="6" s="1"/>
  <c r="M368" i="6" s="1"/>
  <c r="N368" i="6" s="1"/>
  <c r="S368" i="6" s="1"/>
  <c r="J268" i="6"/>
  <c r="K268" i="6" s="1"/>
  <c r="L268" i="6" s="1"/>
  <c r="M268" i="6" s="1"/>
  <c r="N268" i="6" s="1"/>
  <c r="S268" i="6" s="1"/>
  <c r="J355" i="6"/>
  <c r="K355" i="6" s="1"/>
  <c r="L355" i="6" s="1"/>
  <c r="M355" i="6" s="1"/>
  <c r="N355" i="6" s="1"/>
  <c r="S355" i="6" s="1"/>
  <c r="J218" i="6"/>
  <c r="K218" i="6" s="1"/>
  <c r="L218" i="6" s="1"/>
  <c r="M218" i="6" s="1"/>
  <c r="N218" i="6" s="1"/>
  <c r="S218" i="6" s="1"/>
  <c r="J21" i="6"/>
  <c r="K21" i="6" s="1"/>
  <c r="L21" i="6" s="1"/>
  <c r="M21" i="6" s="1"/>
  <c r="N21" i="6" s="1"/>
  <c r="S21" i="6" s="1"/>
  <c r="J98" i="6"/>
  <c r="K98" i="6" s="1"/>
  <c r="L98" i="6" s="1"/>
  <c r="M98" i="6" s="1"/>
  <c r="N98" i="6" s="1"/>
  <c r="S98" i="6" s="1"/>
  <c r="J163" i="6"/>
  <c r="K163" i="6" s="1"/>
  <c r="L163" i="6" s="1"/>
  <c r="M163" i="6" s="1"/>
  <c r="N163" i="6" s="1"/>
  <c r="S163" i="6" s="1"/>
  <c r="J299" i="6"/>
  <c r="K299" i="6" s="1"/>
  <c r="L299" i="6" s="1"/>
  <c r="M299" i="6" s="1"/>
  <c r="N299" i="6" s="1"/>
  <c r="S299" i="6" s="1"/>
  <c r="J46" i="6"/>
  <c r="K46" i="6" s="1"/>
  <c r="L46" i="6" s="1"/>
  <c r="M46" i="6" s="1"/>
  <c r="N46" i="6" s="1"/>
  <c r="S46" i="6" s="1"/>
  <c r="J171" i="6"/>
  <c r="K171" i="6" s="1"/>
  <c r="L171" i="6" s="1"/>
  <c r="M171" i="6" s="1"/>
  <c r="N171" i="6" s="1"/>
  <c r="S171" i="6" s="1"/>
  <c r="J242" i="6"/>
  <c r="K242" i="6" s="1"/>
  <c r="L242" i="6" s="1"/>
  <c r="M242" i="6" s="1"/>
  <c r="N242" i="6" s="1"/>
  <c r="S242" i="6" s="1"/>
  <c r="J231" i="6"/>
  <c r="K231" i="6" s="1"/>
  <c r="L231" i="6" s="1"/>
  <c r="M231" i="6" s="1"/>
  <c r="N231" i="6" s="1"/>
  <c r="S231" i="6" s="1"/>
  <c r="J265" i="6"/>
  <c r="K265" i="6" s="1"/>
  <c r="L265" i="6" s="1"/>
  <c r="M265" i="6" s="1"/>
  <c r="N265" i="6" s="1"/>
  <c r="S265" i="6" s="1"/>
  <c r="J286" i="6"/>
  <c r="K286" i="6" s="1"/>
  <c r="L286" i="6" s="1"/>
  <c r="M286" i="6" s="1"/>
  <c r="N286" i="6" s="1"/>
  <c r="S286" i="6" s="1"/>
  <c r="J287" i="6"/>
  <c r="K287" i="6" s="1"/>
  <c r="L287" i="6" s="1"/>
  <c r="M287" i="6" s="1"/>
  <c r="N287" i="6" s="1"/>
  <c r="S287" i="6" s="1"/>
  <c r="J210" i="6"/>
  <c r="K210" i="6" s="1"/>
  <c r="L210" i="6" s="1"/>
  <c r="M210" i="6" s="1"/>
  <c r="N210" i="6" s="1"/>
  <c r="S210" i="6" s="1"/>
  <c r="J164" i="6"/>
  <c r="K164" i="6" s="1"/>
  <c r="L164" i="6" s="1"/>
  <c r="M164" i="6" s="1"/>
  <c r="N164" i="6" s="1"/>
  <c r="S164" i="6" s="1"/>
  <c r="J263" i="6"/>
  <c r="K263" i="6" s="1"/>
  <c r="L263" i="6" s="1"/>
  <c r="M263" i="6" s="1"/>
  <c r="N263" i="6" s="1"/>
  <c r="S263" i="6" s="1"/>
  <c r="J134" i="6"/>
  <c r="K134" i="6" s="1"/>
  <c r="L134" i="6" s="1"/>
  <c r="M134" i="6" s="1"/>
  <c r="N134" i="6" s="1"/>
  <c r="S134" i="6" s="1"/>
  <c r="J85" i="6"/>
  <c r="K85" i="6" s="1"/>
  <c r="L85" i="6" s="1"/>
  <c r="M85" i="6" s="1"/>
  <c r="N85" i="6" s="1"/>
  <c r="S85" i="6" s="1"/>
  <c r="J225" i="6"/>
  <c r="K225" i="6" s="1"/>
  <c r="L225" i="6" s="1"/>
  <c r="M225" i="6" s="1"/>
  <c r="N225" i="6" s="1"/>
  <c r="S225" i="6" s="1"/>
  <c r="J332" i="6"/>
  <c r="K332" i="6" s="1"/>
  <c r="L332" i="6" s="1"/>
  <c r="M332" i="6" s="1"/>
  <c r="N332" i="6" s="1"/>
  <c r="S332" i="6" s="1"/>
  <c r="J295" i="6"/>
  <c r="K295" i="6" s="1"/>
  <c r="L295" i="6" s="1"/>
  <c r="M295" i="6" s="1"/>
  <c r="N295" i="6" s="1"/>
  <c r="S295" i="6" s="1"/>
  <c r="J157" i="6"/>
  <c r="K157" i="6" s="1"/>
  <c r="L157" i="6" s="1"/>
  <c r="M157" i="6" s="1"/>
  <c r="N157" i="6" s="1"/>
  <c r="S157" i="6" s="1"/>
  <c r="J54" i="6"/>
  <c r="K54" i="6" s="1"/>
  <c r="L54" i="6" s="1"/>
  <c r="M54" i="6" s="1"/>
  <c r="N54" i="6" s="1"/>
  <c r="S54" i="6" s="1"/>
  <c r="J353" i="6"/>
  <c r="K353" i="6" s="1"/>
  <c r="L353" i="6" s="1"/>
  <c r="M353" i="6" s="1"/>
  <c r="N353" i="6" s="1"/>
  <c r="S353" i="6" s="1"/>
  <c r="J146" i="6"/>
  <c r="K146" i="6" s="1"/>
  <c r="L146" i="6" s="1"/>
  <c r="M146" i="6" s="1"/>
  <c r="N146" i="6" s="1"/>
  <c r="S146" i="6" s="1"/>
  <c r="J264" i="6"/>
  <c r="K264" i="6" s="1"/>
  <c r="L264" i="6" s="1"/>
  <c r="M264" i="6" s="1"/>
  <c r="N264" i="6" s="1"/>
  <c r="S264" i="6" s="1"/>
  <c r="J127" i="6"/>
  <c r="K127" i="6" s="1"/>
  <c r="L127" i="6" s="1"/>
  <c r="M127" i="6" s="1"/>
  <c r="N127" i="6" s="1"/>
  <c r="S127" i="6" s="1"/>
  <c r="J86" i="6"/>
  <c r="K86" i="6" s="1"/>
  <c r="L86" i="6" s="1"/>
  <c r="M86" i="6" s="1"/>
  <c r="N86" i="6" s="1"/>
  <c r="S86" i="6" s="1"/>
  <c r="J126" i="6"/>
  <c r="K126" i="6" s="1"/>
  <c r="L126" i="6" s="1"/>
  <c r="M126" i="6" s="1"/>
  <c r="N126" i="6" s="1"/>
  <c r="S126" i="6" s="1"/>
  <c r="J55" i="6"/>
  <c r="K55" i="6" s="1"/>
  <c r="L55" i="6" s="1"/>
  <c r="M55" i="6" s="1"/>
  <c r="N55" i="6" s="1"/>
  <c r="S55" i="6" s="1"/>
  <c r="J220" i="6"/>
  <c r="K220" i="6" s="1"/>
  <c r="L220" i="6" s="1"/>
  <c r="M220" i="6" s="1"/>
  <c r="N220" i="6" s="1"/>
  <c r="S220" i="6" s="1"/>
  <c r="J106" i="6"/>
  <c r="K106" i="6" s="1"/>
  <c r="L106" i="6" s="1"/>
  <c r="M106" i="6" s="1"/>
  <c r="N106" i="6" s="1"/>
  <c r="S106" i="6" s="1"/>
  <c r="J346" i="6"/>
  <c r="K346" i="6" s="1"/>
  <c r="L346" i="6" s="1"/>
  <c r="M346" i="6" s="1"/>
  <c r="N346" i="6" s="1"/>
  <c r="S346" i="6" s="1"/>
  <c r="J227" i="6"/>
  <c r="K227" i="6" s="1"/>
  <c r="L227" i="6" s="1"/>
  <c r="M227" i="6" s="1"/>
  <c r="N227" i="6" s="1"/>
  <c r="S227" i="6" s="1"/>
  <c r="J330" i="6"/>
  <c r="K330" i="6" s="1"/>
  <c r="L330" i="6" s="1"/>
  <c r="M330" i="6" s="1"/>
  <c r="N330" i="6" s="1"/>
  <c r="S330" i="6" s="1"/>
  <c r="J107" i="6"/>
  <c r="K107" i="6" s="1"/>
  <c r="L107" i="6" s="1"/>
  <c r="M107" i="6" s="1"/>
  <c r="N107" i="6" s="1"/>
  <c r="S107" i="6" s="1"/>
  <c r="J28" i="6"/>
  <c r="K28" i="6" s="1"/>
  <c r="L28" i="6" s="1"/>
  <c r="M28" i="6" s="1"/>
  <c r="N28" i="6" s="1"/>
  <c r="S28" i="6" s="1"/>
  <c r="J89" i="6"/>
  <c r="K89" i="6" s="1"/>
  <c r="L89" i="6" s="1"/>
  <c r="M89" i="6" s="1"/>
  <c r="N89" i="6" s="1"/>
  <c r="S89" i="6" s="1"/>
  <c r="J193" i="6"/>
  <c r="K193" i="6" s="1"/>
  <c r="L193" i="6" s="1"/>
  <c r="M193" i="6" s="1"/>
  <c r="N193" i="6" s="1"/>
  <c r="S193" i="6" s="1"/>
  <c r="J211" i="6"/>
  <c r="K211" i="6" s="1"/>
  <c r="L211" i="6" s="1"/>
  <c r="M211" i="6" s="1"/>
  <c r="N211" i="6" s="1"/>
  <c r="S211" i="6" s="1"/>
  <c r="J99" i="6"/>
  <c r="K99" i="6" s="1"/>
  <c r="L99" i="6" s="1"/>
  <c r="M99" i="6" s="1"/>
  <c r="N99" i="6" s="1"/>
  <c r="S99" i="6" s="1"/>
  <c r="J318" i="6"/>
  <c r="K318" i="6" s="1"/>
  <c r="L318" i="6" s="1"/>
  <c r="M318" i="6" s="1"/>
  <c r="N318" i="6" s="1"/>
  <c r="S318" i="6" s="1"/>
  <c r="J22" i="6"/>
  <c r="K22" i="6" s="1"/>
  <c r="L22" i="6" s="1"/>
  <c r="M22" i="6" s="1"/>
  <c r="N22" i="6" s="1"/>
  <c r="S22" i="6" s="1"/>
  <c r="J324" i="6"/>
  <c r="K324" i="6" s="1"/>
  <c r="L324" i="6" s="1"/>
  <c r="M324" i="6" s="1"/>
  <c r="N324" i="6" s="1"/>
  <c r="S324" i="6" s="1"/>
  <c r="J26" i="6"/>
  <c r="K26" i="6" s="1"/>
  <c r="L26" i="6" s="1"/>
  <c r="M26" i="6" s="1"/>
  <c r="N26" i="6" s="1"/>
  <c r="S26" i="6" s="1"/>
  <c r="J91" i="6"/>
  <c r="K91" i="6" s="1"/>
  <c r="L91" i="6" s="1"/>
  <c r="M91" i="6" s="1"/>
  <c r="N91" i="6" s="1"/>
  <c r="S91" i="6" s="1"/>
  <c r="J248" i="6"/>
  <c r="K248" i="6" s="1"/>
  <c r="L248" i="6" s="1"/>
  <c r="M248" i="6" s="1"/>
  <c r="N248" i="6" s="1"/>
  <c r="S248" i="6" s="1"/>
  <c r="J62" i="6"/>
  <c r="K62" i="6" s="1"/>
  <c r="L62" i="6" s="1"/>
  <c r="M62" i="6" s="1"/>
  <c r="N62" i="6" s="1"/>
  <c r="S62" i="6" s="1"/>
  <c r="J296" i="6"/>
  <c r="K296" i="6" s="1"/>
  <c r="L296" i="6" s="1"/>
  <c r="M296" i="6" s="1"/>
  <c r="N296" i="6" s="1"/>
  <c r="S296" i="6" s="1"/>
  <c r="J229" i="6"/>
  <c r="K229" i="6" s="1"/>
  <c r="L229" i="6" s="1"/>
  <c r="M229" i="6" s="1"/>
  <c r="N229" i="6" s="1"/>
  <c r="S229" i="6" s="1"/>
  <c r="J362" i="6"/>
  <c r="K362" i="6" s="1"/>
  <c r="L362" i="6" s="1"/>
  <c r="M362" i="6" s="1"/>
  <c r="N362" i="6" s="1"/>
  <c r="S362" i="6" s="1"/>
  <c r="J282" i="6"/>
  <c r="K282" i="6" s="1"/>
  <c r="L282" i="6" s="1"/>
  <c r="M282" i="6" s="1"/>
  <c r="N282" i="6" s="1"/>
  <c r="S282" i="6" s="1"/>
  <c r="J214" i="6"/>
  <c r="K214" i="6" s="1"/>
  <c r="L214" i="6" s="1"/>
  <c r="M214" i="6" s="1"/>
  <c r="N214" i="6" s="1"/>
  <c r="S214" i="6" s="1"/>
  <c r="J176" i="6"/>
  <c r="K176" i="6" s="1"/>
  <c r="L176" i="6" s="1"/>
  <c r="M176" i="6" s="1"/>
  <c r="N176" i="6" s="1"/>
  <c r="S176" i="6" s="1"/>
  <c r="J350" i="6"/>
  <c r="K350" i="6" s="1"/>
  <c r="L350" i="6" s="1"/>
  <c r="M350" i="6" s="1"/>
  <c r="N350" i="6" s="1"/>
  <c r="S350" i="6" s="1"/>
  <c r="J261" i="6"/>
  <c r="K261" i="6" s="1"/>
  <c r="L261" i="6" s="1"/>
  <c r="M261" i="6" s="1"/>
  <c r="N261" i="6" s="1"/>
  <c r="S261" i="6" s="1"/>
  <c r="J301" i="6"/>
  <c r="K301" i="6" s="1"/>
  <c r="L301" i="6" s="1"/>
  <c r="M301" i="6" s="1"/>
  <c r="N301" i="6" s="1"/>
  <c r="S301" i="6" s="1"/>
  <c r="J39" i="6"/>
  <c r="K39" i="6" s="1"/>
  <c r="L39" i="6" s="1"/>
  <c r="M39" i="6" s="1"/>
  <c r="N39" i="6" s="1"/>
  <c r="S39" i="6" s="1"/>
  <c r="J51" i="6"/>
  <c r="K51" i="6" s="1"/>
  <c r="L51" i="6" s="1"/>
  <c r="M51" i="6" s="1"/>
  <c r="N51" i="6" s="1"/>
  <c r="S51" i="6" s="1"/>
  <c r="J43" i="6"/>
  <c r="K43" i="6" s="1"/>
  <c r="L43" i="6" s="1"/>
  <c r="M43" i="6" s="1"/>
  <c r="N43" i="6" s="1"/>
  <c r="S43" i="6" s="1"/>
  <c r="J230" i="6"/>
  <c r="K230" i="6" s="1"/>
  <c r="L230" i="6" s="1"/>
  <c r="M230" i="6" s="1"/>
  <c r="N230" i="6" s="1"/>
  <c r="S230" i="6" s="1"/>
  <c r="J181" i="6"/>
  <c r="K181" i="6" s="1"/>
  <c r="L181" i="6" s="1"/>
  <c r="M181" i="6" s="1"/>
  <c r="N181" i="6" s="1"/>
  <c r="S181" i="6" s="1"/>
  <c r="J72" i="6"/>
  <c r="K72" i="6" s="1"/>
  <c r="L72" i="6" s="1"/>
  <c r="M72" i="6" s="1"/>
  <c r="N72" i="6" s="1"/>
  <c r="S72" i="6" s="1"/>
  <c r="J96" i="6"/>
  <c r="K96" i="6" s="1"/>
  <c r="L96" i="6" s="1"/>
  <c r="M96" i="6" s="1"/>
  <c r="N96" i="6" s="1"/>
  <c r="S96" i="6" s="1"/>
  <c r="J148" i="6"/>
  <c r="K148" i="6" s="1"/>
  <c r="L148" i="6" s="1"/>
  <c r="M148" i="6" s="1"/>
  <c r="N148" i="6" s="1"/>
  <c r="S148" i="6" s="1"/>
  <c r="J317" i="6"/>
  <c r="K317" i="6" s="1"/>
  <c r="L317" i="6" s="1"/>
  <c r="M317" i="6" s="1"/>
  <c r="N317" i="6" s="1"/>
  <c r="S317" i="6" s="1"/>
  <c r="J342" i="6"/>
  <c r="K342" i="6" s="1"/>
  <c r="L342" i="6" s="1"/>
  <c r="M342" i="6" s="1"/>
  <c r="N342" i="6" s="1"/>
  <c r="S342" i="6" s="1"/>
  <c r="J74" i="6"/>
  <c r="K74" i="6" s="1"/>
  <c r="L74" i="6" s="1"/>
  <c r="M74" i="6" s="1"/>
  <c r="N74" i="6" s="1"/>
  <c r="S74" i="6" s="1"/>
  <c r="J67" i="6"/>
  <c r="K67" i="6" s="1"/>
  <c r="L67" i="6" s="1"/>
  <c r="M67" i="6" s="1"/>
  <c r="N67" i="6" s="1"/>
  <c r="S67" i="6" s="1"/>
  <c r="J117" i="6"/>
  <c r="K117" i="6" s="1"/>
  <c r="L117" i="6" s="1"/>
  <c r="M117" i="6" s="1"/>
  <c r="N117" i="6" s="1"/>
  <c r="S117" i="6" s="1"/>
  <c r="J376" i="6"/>
  <c r="K376" i="6" s="1"/>
  <c r="L376" i="6" s="1"/>
  <c r="M376" i="6" s="1"/>
  <c r="N376" i="6" s="1"/>
  <c r="S376" i="6" s="1"/>
  <c r="J348" i="6"/>
  <c r="K348" i="6" s="1"/>
  <c r="L348" i="6" s="1"/>
  <c r="M348" i="6" s="1"/>
  <c r="N348" i="6" s="1"/>
  <c r="S348" i="6" s="1"/>
  <c r="J109" i="6"/>
  <c r="K109" i="6" s="1"/>
  <c r="L109" i="6" s="1"/>
  <c r="M109" i="6" s="1"/>
  <c r="N109" i="6" s="1"/>
  <c r="S109" i="6" s="1"/>
  <c r="J302" i="6"/>
  <c r="K302" i="6" s="1"/>
  <c r="L302" i="6" s="1"/>
  <c r="M302" i="6" s="1"/>
  <c r="N302" i="6" s="1"/>
  <c r="S302" i="6" s="1"/>
  <c r="J179" i="6"/>
  <c r="K179" i="6" s="1"/>
  <c r="L179" i="6" s="1"/>
  <c r="M179" i="6" s="1"/>
  <c r="N179" i="6" s="1"/>
  <c r="S179" i="6" s="1"/>
  <c r="J108" i="6"/>
  <c r="K108" i="6" s="1"/>
  <c r="L108" i="6" s="1"/>
  <c r="M108" i="6" s="1"/>
  <c r="N108" i="6" s="1"/>
  <c r="S108" i="6" s="1"/>
  <c r="J44" i="6"/>
  <c r="K44" i="6" s="1"/>
  <c r="L44" i="6" s="1"/>
  <c r="M44" i="6" s="1"/>
  <c r="N44" i="6" s="1"/>
  <c r="S44" i="6" s="1"/>
  <c r="J226" i="6"/>
  <c r="K226" i="6" s="1"/>
  <c r="L226" i="6" s="1"/>
  <c r="M226" i="6" s="1"/>
  <c r="N226" i="6" s="1"/>
  <c r="S226" i="6" s="1"/>
  <c r="J252" i="6"/>
  <c r="K252" i="6" s="1"/>
  <c r="L252" i="6" s="1"/>
  <c r="M252" i="6" s="1"/>
  <c r="N252" i="6" s="1"/>
  <c r="S252" i="6" s="1"/>
  <c r="J313" i="6"/>
  <c r="K313" i="6" s="1"/>
  <c r="L313" i="6" s="1"/>
  <c r="M313" i="6" s="1"/>
  <c r="N313" i="6" s="1"/>
  <c r="S313" i="6" s="1"/>
  <c r="J172" i="6"/>
  <c r="K172" i="6" s="1"/>
  <c r="L172" i="6" s="1"/>
  <c r="M172" i="6" s="1"/>
  <c r="N172" i="6" s="1"/>
  <c r="S172" i="6" s="1"/>
  <c r="J215" i="6"/>
  <c r="K215" i="6" s="1"/>
  <c r="L215" i="6" s="1"/>
  <c r="M215" i="6" s="1"/>
  <c r="N215" i="6" s="1"/>
  <c r="S215" i="6" s="1"/>
  <c r="J335" i="6"/>
  <c r="K335" i="6" s="1"/>
  <c r="L335" i="6" s="1"/>
  <c r="M335" i="6" s="1"/>
  <c r="N335" i="6" s="1"/>
  <c r="S335" i="6" s="1"/>
  <c r="J380" i="6"/>
  <c r="K380" i="6" s="1"/>
  <c r="L380" i="6" s="1"/>
  <c r="M380" i="6" s="1"/>
  <c r="N380" i="6" s="1"/>
  <c r="S380" i="6" s="1"/>
  <c r="J101" i="6"/>
  <c r="K101" i="6" s="1"/>
  <c r="L101" i="6" s="1"/>
  <c r="M101" i="6" s="1"/>
  <c r="N101" i="6" s="1"/>
  <c r="S101" i="6" s="1"/>
  <c r="J228" i="6"/>
  <c r="K228" i="6" s="1"/>
  <c r="L228" i="6" s="1"/>
  <c r="M228" i="6" s="1"/>
  <c r="N228" i="6" s="1"/>
  <c r="S228" i="6" s="1"/>
  <c r="J114" i="6"/>
  <c r="K114" i="6" s="1"/>
  <c r="L114" i="6" s="1"/>
  <c r="M114" i="6" s="1"/>
  <c r="N114" i="6" s="1"/>
  <c r="S114" i="6" s="1"/>
  <c r="J150" i="6"/>
  <c r="K150" i="6" s="1"/>
  <c r="L150" i="6" s="1"/>
  <c r="M150" i="6" s="1"/>
  <c r="N150" i="6" s="1"/>
  <c r="S150" i="6" s="1"/>
  <c r="J36" i="6"/>
  <c r="K36" i="6" s="1"/>
  <c r="L36" i="6" s="1"/>
  <c r="M36" i="6" s="1"/>
  <c r="N36" i="6" s="1"/>
  <c r="S36" i="6" s="1"/>
  <c r="J120" i="6"/>
  <c r="K120" i="6" s="1"/>
  <c r="L120" i="6" s="1"/>
  <c r="M120" i="6" s="1"/>
  <c r="N120" i="6" s="1"/>
  <c r="S120" i="6" s="1"/>
  <c r="J52" i="6"/>
  <c r="K52" i="6" s="1"/>
  <c r="L52" i="6" s="1"/>
  <c r="M52" i="6" s="1"/>
  <c r="N52" i="6" s="1"/>
  <c r="S52" i="6" s="1"/>
  <c r="J325" i="6"/>
  <c r="K325" i="6" s="1"/>
  <c r="L325" i="6" s="1"/>
  <c r="M325" i="6" s="1"/>
  <c r="N325" i="6" s="1"/>
  <c r="S325" i="6" s="1"/>
  <c r="J285" i="6"/>
  <c r="K285" i="6" s="1"/>
  <c r="L285" i="6" s="1"/>
  <c r="M285" i="6" s="1"/>
  <c r="N285" i="6" s="1"/>
  <c r="S285" i="6" s="1"/>
  <c r="J154" i="6"/>
  <c r="K154" i="6" s="1"/>
  <c r="L154" i="6" s="1"/>
  <c r="M154" i="6" s="1"/>
  <c r="N154" i="6" s="1"/>
  <c r="S154" i="6" s="1"/>
  <c r="J256" i="6"/>
  <c r="K256" i="6" s="1"/>
  <c r="L256" i="6" s="1"/>
  <c r="M256" i="6" s="1"/>
  <c r="N256" i="6" s="1"/>
  <c r="S256" i="6" s="1"/>
  <c r="J326" i="6"/>
  <c r="K326" i="6" s="1"/>
  <c r="L326" i="6" s="1"/>
  <c r="M326" i="6" s="1"/>
  <c r="N326" i="6" s="1"/>
  <c r="S326" i="6" s="1"/>
  <c r="J240" i="6"/>
  <c r="K240" i="6" s="1"/>
  <c r="L240" i="6" s="1"/>
  <c r="M240" i="6" s="1"/>
  <c r="N240" i="6" s="1"/>
  <c r="S240" i="6" s="1"/>
  <c r="J306" i="6"/>
  <c r="K306" i="6" s="1"/>
  <c r="L306" i="6" s="1"/>
  <c r="M306" i="6" s="1"/>
  <c r="N306" i="6" s="1"/>
  <c r="S306" i="6" s="1"/>
  <c r="J219" i="6"/>
  <c r="K219" i="6" s="1"/>
  <c r="L219" i="6" s="1"/>
  <c r="M219" i="6" s="1"/>
  <c r="N219" i="6" s="1"/>
  <c r="S219" i="6" s="1"/>
  <c r="J339" i="6"/>
  <c r="K339" i="6" s="1"/>
  <c r="L339" i="6" s="1"/>
  <c r="M339" i="6" s="1"/>
  <c r="N339" i="6" s="1"/>
  <c r="S339" i="6" s="1"/>
  <c r="J29" i="6"/>
  <c r="K29" i="6" s="1"/>
  <c r="L29" i="6" s="1"/>
  <c r="M29" i="6" s="1"/>
  <c r="N29" i="6" s="1"/>
  <c r="S29" i="6" s="1"/>
  <c r="J103" i="6"/>
  <c r="K103" i="6" s="1"/>
  <c r="L103" i="6" s="1"/>
  <c r="M103" i="6" s="1"/>
  <c r="N103" i="6" s="1"/>
  <c r="S103" i="6" s="1"/>
  <c r="J272" i="6"/>
  <c r="K272" i="6" s="1"/>
  <c r="L272" i="6" s="1"/>
  <c r="M272" i="6" s="1"/>
  <c r="N272" i="6" s="1"/>
  <c r="S272" i="6" s="1"/>
  <c r="J110" i="6"/>
  <c r="K110" i="6" s="1"/>
  <c r="L110" i="6" s="1"/>
  <c r="M110" i="6" s="1"/>
  <c r="N110" i="6" s="1"/>
  <c r="S110" i="6" s="1"/>
  <c r="J10" i="6"/>
  <c r="K10" i="6" s="1"/>
  <c r="L10" i="6" s="1"/>
  <c r="M10" i="6" s="1"/>
  <c r="N10" i="6" s="1"/>
  <c r="S10" i="6" s="1"/>
  <c r="J49" i="6"/>
  <c r="K49" i="6" s="1"/>
  <c r="L49" i="6" s="1"/>
  <c r="M49" i="6" s="1"/>
  <c r="N49" i="6" s="1"/>
  <c r="S49" i="6" s="1"/>
  <c r="J209" i="6"/>
  <c r="K209" i="6" s="1"/>
  <c r="L209" i="6" s="1"/>
  <c r="M209" i="6" s="1"/>
  <c r="N209" i="6" s="1"/>
  <c r="S209" i="6" s="1"/>
  <c r="J291" i="6"/>
  <c r="K291" i="6" s="1"/>
  <c r="L291" i="6" s="1"/>
  <c r="M291" i="6" s="1"/>
  <c r="N291" i="6" s="1"/>
  <c r="S291" i="6" s="1"/>
  <c r="J118" i="6"/>
  <c r="K118" i="6" s="1"/>
  <c r="L118" i="6" s="1"/>
  <c r="M118" i="6" s="1"/>
  <c r="N118" i="6" s="1"/>
  <c r="S118" i="6" s="1"/>
  <c r="J314" i="6"/>
  <c r="K314" i="6" s="1"/>
  <c r="L314" i="6" s="1"/>
  <c r="M314" i="6" s="1"/>
  <c r="N314" i="6" s="1"/>
  <c r="S314" i="6" s="1"/>
  <c r="J232" i="6"/>
  <c r="K232" i="6" s="1"/>
  <c r="L232" i="6" s="1"/>
  <c r="M232" i="6" s="1"/>
  <c r="N232" i="6" s="1"/>
  <c r="S232" i="6" s="1"/>
  <c r="J142" i="6"/>
  <c r="K142" i="6" s="1"/>
  <c r="L142" i="6" s="1"/>
  <c r="M142" i="6" s="1"/>
  <c r="N142" i="6" s="1"/>
  <c r="S142" i="6" s="1"/>
  <c r="J59" i="6"/>
  <c r="K59" i="6" s="1"/>
  <c r="L59" i="6" s="1"/>
  <c r="M59" i="6" s="1"/>
  <c r="N59" i="6" s="1"/>
  <c r="S59" i="6" s="1"/>
  <c r="J201" i="6"/>
  <c r="K201" i="6" s="1"/>
  <c r="L201" i="6" s="1"/>
  <c r="M201" i="6" s="1"/>
  <c r="N201" i="6" s="1"/>
  <c r="S201" i="6" s="1"/>
  <c r="J58" i="6"/>
  <c r="K58" i="6" s="1"/>
  <c r="L58" i="6" s="1"/>
  <c r="M58" i="6" s="1"/>
  <c r="N58" i="6" s="1"/>
  <c r="S58" i="6" s="1"/>
  <c r="J371" i="6"/>
  <c r="K371" i="6" s="1"/>
  <c r="L371" i="6" s="1"/>
  <c r="M371" i="6" s="1"/>
  <c r="N371" i="6" s="1"/>
  <c r="S371" i="6" s="1"/>
  <c r="J212" i="6"/>
  <c r="K212" i="6" s="1"/>
  <c r="L212" i="6" s="1"/>
  <c r="M212" i="6" s="1"/>
  <c r="N212" i="6" s="1"/>
  <c r="S212" i="6" s="1"/>
  <c r="J18" i="6"/>
  <c r="K18" i="6" s="1"/>
  <c r="L18" i="6" s="1"/>
  <c r="M18" i="6" s="1"/>
  <c r="N18" i="6" s="1"/>
  <c r="S18" i="6" s="1"/>
  <c r="J221" i="6"/>
  <c r="K221" i="6" s="1"/>
  <c r="L221" i="6" s="1"/>
  <c r="M221" i="6" s="1"/>
  <c r="N221" i="6" s="1"/>
  <c r="S221" i="6" s="1"/>
  <c r="J197" i="6"/>
  <c r="K197" i="6" s="1"/>
  <c r="L197" i="6" s="1"/>
  <c r="M197" i="6" s="1"/>
  <c r="N197" i="6" s="1"/>
  <c r="S197" i="6" s="1"/>
  <c r="J188" i="6"/>
  <c r="K188" i="6" s="1"/>
  <c r="L188" i="6" s="1"/>
  <c r="M188" i="6" s="1"/>
  <c r="N188" i="6" s="1"/>
  <c r="S188" i="6" s="1"/>
  <c r="J204" i="6"/>
  <c r="K204" i="6" s="1"/>
  <c r="L204" i="6" s="1"/>
  <c r="M204" i="6" s="1"/>
  <c r="N204" i="6" s="1"/>
  <c r="S204" i="6" s="1"/>
  <c r="J76" i="6"/>
  <c r="K76" i="6" s="1"/>
  <c r="L76" i="6" s="1"/>
  <c r="M76" i="6" s="1"/>
  <c r="N76" i="6" s="1"/>
  <c r="S76" i="6" s="1"/>
  <c r="J12" i="6"/>
  <c r="K12" i="6" s="1"/>
  <c r="L12" i="6" s="1"/>
  <c r="M12" i="6" s="1"/>
  <c r="N12" i="6" s="1"/>
  <c r="S12" i="6" s="1"/>
  <c r="J257" i="6"/>
  <c r="K257" i="6" s="1"/>
  <c r="L257" i="6" s="1"/>
  <c r="M257" i="6" s="1"/>
  <c r="N257" i="6" s="1"/>
  <c r="S257" i="6" s="1"/>
  <c r="J366" i="6"/>
  <c r="K366" i="6" s="1"/>
  <c r="L366" i="6" s="1"/>
  <c r="M366" i="6" s="1"/>
  <c r="N366" i="6" s="1"/>
  <c r="S366" i="6" s="1"/>
  <c r="J241" i="6"/>
  <c r="K241" i="6" s="1"/>
  <c r="L241" i="6" s="1"/>
  <c r="M241" i="6" s="1"/>
  <c r="N241" i="6" s="1"/>
  <c r="S241" i="6" s="1"/>
  <c r="J81" i="6"/>
  <c r="K81" i="6" s="1"/>
  <c r="L81" i="6" s="1"/>
  <c r="M81" i="6" s="1"/>
  <c r="N81" i="6" s="1"/>
  <c r="S81" i="6" s="1"/>
  <c r="J217" i="6"/>
  <c r="K217" i="6" s="1"/>
  <c r="L217" i="6" s="1"/>
  <c r="M217" i="6" s="1"/>
  <c r="N217" i="6" s="1"/>
  <c r="S217" i="6" s="1"/>
  <c r="J309" i="6"/>
  <c r="K309" i="6" s="1"/>
  <c r="L309" i="6" s="1"/>
  <c r="M309" i="6" s="1"/>
  <c r="N309" i="6" s="1"/>
  <c r="S309" i="6" s="1"/>
  <c r="J48" i="6"/>
  <c r="K48" i="6" s="1"/>
  <c r="L48" i="6" s="1"/>
  <c r="M48" i="6" s="1"/>
  <c r="N48" i="6" s="1"/>
  <c r="S48" i="6" s="1"/>
  <c r="J237" i="6"/>
  <c r="K237" i="6" s="1"/>
  <c r="L237" i="6" s="1"/>
  <c r="M237" i="6" s="1"/>
  <c r="N237" i="6" s="1"/>
  <c r="S237" i="6" s="1"/>
  <c r="J344" i="6"/>
  <c r="K344" i="6" s="1"/>
  <c r="L344" i="6" s="1"/>
  <c r="M344" i="6" s="1"/>
  <c r="N344" i="6" s="1"/>
  <c r="S344" i="6" s="1"/>
  <c r="J47" i="6"/>
  <c r="K47" i="6" s="1"/>
  <c r="L47" i="6" s="1"/>
  <c r="M47" i="6" s="1"/>
  <c r="N47" i="6" s="1"/>
  <c r="S47" i="6" s="1"/>
  <c r="J203" i="6"/>
  <c r="K203" i="6" s="1"/>
  <c r="L203" i="6" s="1"/>
  <c r="M203" i="6" s="1"/>
  <c r="N203" i="6" s="1"/>
  <c r="S203" i="6" s="1"/>
  <c r="J334" i="6"/>
  <c r="K334" i="6" s="1"/>
  <c r="L334" i="6" s="1"/>
  <c r="M334" i="6" s="1"/>
  <c r="N334" i="6" s="1"/>
  <c r="S334" i="6" s="1"/>
  <c r="J206" i="6"/>
  <c r="K206" i="6" s="1"/>
  <c r="L206" i="6" s="1"/>
  <c r="M206" i="6" s="1"/>
  <c r="N206" i="6" s="1"/>
  <c r="S206" i="6" s="1"/>
  <c r="J356" i="6"/>
  <c r="K356" i="6" s="1"/>
  <c r="L356" i="6" s="1"/>
  <c r="M356" i="6" s="1"/>
  <c r="N356" i="6" s="1"/>
  <c r="S356" i="6" s="1"/>
  <c r="J202" i="6"/>
  <c r="K202" i="6" s="1"/>
  <c r="L202" i="6" s="1"/>
  <c r="M202" i="6" s="1"/>
  <c r="N202" i="6" s="1"/>
  <c r="S202" i="6" s="1"/>
  <c r="J123" i="6"/>
  <c r="K123" i="6" s="1"/>
  <c r="L123" i="6" s="1"/>
  <c r="M123" i="6" s="1"/>
  <c r="N123" i="6" s="1"/>
  <c r="S123" i="6" s="1"/>
  <c r="J377" i="6"/>
  <c r="K377" i="6" s="1"/>
  <c r="L377" i="6" s="1"/>
  <c r="M377" i="6" s="1"/>
  <c r="N377" i="6" s="1"/>
  <c r="S377" i="6" s="1"/>
  <c r="M312" i="6"/>
  <c r="N312" i="6" s="1"/>
  <c r="S312" i="6" s="1"/>
  <c r="M13" i="6"/>
  <c r="N13" i="6" s="1"/>
  <c r="S13" i="6" s="1"/>
  <c r="M177" i="6"/>
  <c r="N177" i="6" s="1"/>
  <c r="S177" i="6" s="1"/>
  <c r="J428" i="6" l="1"/>
  <c r="K428" i="6" s="1"/>
  <c r="L428" i="6" s="1"/>
  <c r="M428" i="6" s="1"/>
  <c r="N428" i="6" s="1"/>
  <c r="J71" i="6"/>
  <c r="K71" i="6" s="1"/>
  <c r="L71" i="6" s="1"/>
  <c r="M71" i="6" s="1"/>
  <c r="N71" i="6" s="1"/>
  <c r="S71" i="6" s="1"/>
  <c r="J78" i="6"/>
  <c r="K78" i="6" s="1"/>
  <c r="L78" i="6" s="1"/>
  <c r="M78" i="6" s="1"/>
  <c r="N78" i="6" s="1"/>
  <c r="S78" i="6" s="1"/>
  <c r="J392" i="6"/>
  <c r="K392" i="6" s="1"/>
  <c r="L392" i="6" s="1"/>
  <c r="M392" i="6" s="1"/>
  <c r="N392" i="6" s="1"/>
  <c r="J420" i="6"/>
  <c r="K420" i="6" s="1"/>
  <c r="L420" i="6" s="1"/>
  <c r="M420" i="6" s="1"/>
  <c r="N420" i="6" s="1"/>
  <c r="J393" i="6"/>
  <c r="K393" i="6" s="1"/>
  <c r="L393" i="6" s="1"/>
  <c r="M393" i="6" s="1"/>
  <c r="N393" i="6" s="1"/>
  <c r="S393" i="6" s="1"/>
  <c r="J402" i="6"/>
  <c r="K402" i="6" s="1"/>
  <c r="L402" i="6" s="1"/>
  <c r="M402" i="6" s="1"/>
  <c r="N402" i="6" s="1"/>
  <c r="S402" i="6" s="1"/>
  <c r="J404" i="6"/>
  <c r="K404" i="6" s="1"/>
  <c r="L404" i="6" s="1"/>
  <c r="M404" i="6" s="1"/>
  <c r="N404" i="6" s="1"/>
  <c r="J417" i="6"/>
  <c r="K417" i="6" s="1"/>
  <c r="L417" i="6" s="1"/>
  <c r="M417" i="6" s="1"/>
  <c r="N417" i="6" s="1"/>
  <c r="S428" i="6"/>
  <c r="L7" i="6"/>
  <c r="L430" i="6" s="1"/>
  <c r="S395" i="6"/>
  <c r="S406" i="6"/>
  <c r="S416" i="6"/>
  <c r="S387" i="6"/>
  <c r="S418" i="6"/>
  <c r="S409" i="6"/>
  <c r="S400" i="6"/>
  <c r="S385" i="6"/>
  <c r="S408" i="6"/>
  <c r="S396" i="6"/>
  <c r="S413" i="6"/>
  <c r="S419" i="6"/>
  <c r="S427" i="6"/>
  <c r="S410" i="6"/>
  <c r="S383" i="6"/>
  <c r="S421" i="6"/>
  <c r="S411" i="6"/>
  <c r="S401" i="6"/>
  <c r="S423" i="6"/>
  <c r="S389" i="6"/>
  <c r="S414" i="6"/>
  <c r="S391" i="6"/>
  <c r="S390" i="6"/>
  <c r="S425" i="6"/>
  <c r="S392" i="6"/>
  <c r="S382" i="6"/>
  <c r="S420" i="6"/>
  <c r="S403" i="6"/>
  <c r="S398" i="6"/>
  <c r="S424" i="6"/>
  <c r="S404" i="6"/>
  <c r="S397" i="6"/>
  <c r="S417" i="6"/>
  <c r="S388" i="6"/>
  <c r="S399" i="6"/>
  <c r="S384" i="6"/>
  <c r="S415" i="6"/>
  <c r="S394" i="6"/>
  <c r="S426" i="6"/>
  <c r="S412" i="6"/>
  <c r="S386" i="6"/>
  <c r="S381" i="6"/>
  <c r="S407" i="6"/>
  <c r="S405" i="6"/>
  <c r="S422" i="6"/>
  <c r="K430" i="6" l="1"/>
  <c r="M7" i="6"/>
  <c r="N7" i="6" l="1"/>
  <c r="M430" i="6"/>
  <c r="N430" i="6" s="1"/>
  <c r="B33" i="4"/>
  <c r="P27" i="4"/>
  <c r="C27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K2" i="4"/>
  <c r="O428" i="6" l="1"/>
  <c r="O379" i="6"/>
  <c r="O19" i="6"/>
  <c r="O390" i="6"/>
  <c r="O94" i="6"/>
  <c r="O398" i="6"/>
  <c r="O412" i="6"/>
  <c r="O385" i="6"/>
  <c r="O10" i="6"/>
  <c r="O426" i="6"/>
  <c r="O383" i="6"/>
  <c r="O18" i="6"/>
  <c r="O58" i="6"/>
  <c r="O144" i="6"/>
  <c r="O119" i="6"/>
  <c r="O260" i="6"/>
  <c r="O275" i="6"/>
  <c r="O430" i="6"/>
  <c r="O361" i="6"/>
  <c r="O313" i="6"/>
  <c r="O180" i="6"/>
  <c r="O367" i="6"/>
  <c r="O309" i="6"/>
  <c r="O189" i="6"/>
  <c r="O55" i="6"/>
  <c r="O12" i="6"/>
  <c r="O305" i="6"/>
  <c r="O186" i="6"/>
  <c r="O38" i="6"/>
  <c r="O124" i="6"/>
  <c r="O145" i="6"/>
  <c r="O31" i="6"/>
  <c r="O117" i="6"/>
  <c r="O127" i="6"/>
  <c r="O380" i="6"/>
  <c r="O284" i="6"/>
  <c r="O23" i="6"/>
  <c r="O111" i="6"/>
  <c r="O34" i="6"/>
  <c r="O346" i="6"/>
  <c r="O211" i="6"/>
  <c r="O323" i="6"/>
  <c r="O37" i="6"/>
  <c r="O219" i="6"/>
  <c r="O137" i="6"/>
  <c r="O161" i="6"/>
  <c r="O295" i="6"/>
  <c r="O121" i="6"/>
  <c r="O104" i="6"/>
  <c r="O66" i="6"/>
  <c r="O44" i="6"/>
  <c r="O374" i="6"/>
  <c r="O359" i="6"/>
  <c r="O384" i="6"/>
  <c r="O414" i="6"/>
  <c r="O152" i="6"/>
  <c r="O209" i="6"/>
  <c r="O85" i="6"/>
  <c r="O345" i="6"/>
  <c r="O24" i="6"/>
  <c r="O340" i="6"/>
  <c r="O335" i="6"/>
  <c r="O402" i="6"/>
  <c r="O164" i="6"/>
  <c r="O14" i="6"/>
  <c r="O319" i="6"/>
  <c r="O21" i="6"/>
  <c r="O176" i="6"/>
  <c r="O166" i="6"/>
  <c r="O182" i="6"/>
  <c r="O300" i="6"/>
  <c r="O205" i="6"/>
  <c r="O366" i="6"/>
  <c r="O105" i="6"/>
  <c r="O413" i="6"/>
  <c r="O89" i="6"/>
  <c r="O403" i="6"/>
  <c r="O424" i="6"/>
  <c r="O409" i="6"/>
  <c r="O154" i="6"/>
  <c r="O415" i="6"/>
  <c r="O427" i="6"/>
  <c r="O87" i="6"/>
  <c r="O377" i="6"/>
  <c r="O294" i="6"/>
  <c r="O91" i="6"/>
  <c r="O214" i="6"/>
  <c r="O53" i="6"/>
  <c r="O175" i="6"/>
  <c r="O135" i="6"/>
  <c r="O223" i="6"/>
  <c r="O74" i="6"/>
  <c r="O344" i="6"/>
  <c r="O159" i="6"/>
  <c r="O20" i="6"/>
  <c r="O206" i="6"/>
  <c r="O334" i="6"/>
  <c r="O98" i="6"/>
  <c r="O235" i="6"/>
  <c r="O8" i="6"/>
  <c r="O75" i="6"/>
  <c r="O329" i="6"/>
  <c r="O327" i="6"/>
  <c r="O15" i="6"/>
  <c r="O167" i="6"/>
  <c r="O90" i="6"/>
  <c r="O362" i="6"/>
  <c r="O184" i="6"/>
  <c r="O203" i="6"/>
  <c r="O311" i="6"/>
  <c r="O226" i="6"/>
  <c r="O142" i="6"/>
  <c r="O244" i="6"/>
  <c r="O356" i="6"/>
  <c r="O232" i="6"/>
  <c r="O109" i="6"/>
  <c r="O132" i="6"/>
  <c r="O57" i="6"/>
  <c r="O156" i="6"/>
  <c r="O187" i="6"/>
  <c r="O157" i="6"/>
  <c r="O93" i="6"/>
  <c r="O101" i="6"/>
  <c r="O241" i="6"/>
  <c r="O337" i="6"/>
  <c r="O279" i="6"/>
  <c r="O81" i="6"/>
  <c r="O333" i="6"/>
  <c r="O406" i="6"/>
  <c r="O16" i="6"/>
  <c r="O177" i="6"/>
  <c r="O317" i="6"/>
  <c r="O268" i="6"/>
  <c r="O218" i="6"/>
  <c r="O233" i="6"/>
  <c r="O326" i="6"/>
  <c r="O280" i="6"/>
  <c r="O364" i="6"/>
  <c r="O400" i="6"/>
  <c r="O249" i="6"/>
  <c r="O391" i="6"/>
  <c r="O382" i="6"/>
  <c r="O78" i="6"/>
  <c r="O303" i="6"/>
  <c r="O404" i="6"/>
  <c r="O408" i="6"/>
  <c r="O240" i="6"/>
  <c r="O208" i="6"/>
  <c r="O61" i="6"/>
  <c r="O256" i="6"/>
  <c r="O192" i="6"/>
  <c r="O270" i="6"/>
  <c r="O84" i="6"/>
  <c r="O171" i="6"/>
  <c r="O328" i="6"/>
  <c r="O376" i="6"/>
  <c r="O71" i="6"/>
  <c r="O35" i="6"/>
  <c r="O246" i="6"/>
  <c r="O236" i="6"/>
  <c r="O262" i="6"/>
  <c r="O373" i="6"/>
  <c r="O36" i="6"/>
  <c r="O353" i="6"/>
  <c r="O107" i="6"/>
  <c r="O172" i="6"/>
  <c r="O125" i="6"/>
  <c r="O243" i="6"/>
  <c r="O210" i="6"/>
  <c r="O267" i="6"/>
  <c r="O97" i="6"/>
  <c r="O136" i="6"/>
  <c r="O347" i="6"/>
  <c r="O194" i="6"/>
  <c r="O212" i="6"/>
  <c r="O179" i="6"/>
  <c r="O238" i="6"/>
  <c r="O108" i="6"/>
  <c r="O266" i="6"/>
  <c r="O114" i="6"/>
  <c r="O351" i="6"/>
  <c r="O17" i="6"/>
  <c r="O68" i="6"/>
  <c r="O253" i="6"/>
  <c r="O170" i="6"/>
  <c r="O28" i="6"/>
  <c r="O149" i="6"/>
  <c r="O92" i="6"/>
  <c r="O417" i="6"/>
  <c r="O169" i="6"/>
  <c r="O316" i="6"/>
  <c r="O339" i="6"/>
  <c r="O80" i="6"/>
  <c r="O138" i="6"/>
  <c r="O32" i="6"/>
  <c r="O273" i="6"/>
  <c r="O129" i="6"/>
  <c r="O120" i="6"/>
  <c r="O134" i="6"/>
  <c r="O228" i="6"/>
  <c r="O96" i="6"/>
  <c r="O183" i="6"/>
  <c r="O216" i="6"/>
  <c r="O40" i="6"/>
  <c r="O122" i="6"/>
  <c r="O204" i="6"/>
  <c r="O221" i="6"/>
  <c r="O26" i="6"/>
  <c r="O386" i="6"/>
  <c r="O395" i="6"/>
  <c r="O381" i="6"/>
  <c r="O410" i="6"/>
  <c r="O425" i="6"/>
  <c r="S430" i="6"/>
  <c r="O349" i="6"/>
  <c r="O393" i="6"/>
  <c r="O418" i="6"/>
  <c r="O368" i="6"/>
  <c r="O77" i="6"/>
  <c r="O254" i="6"/>
  <c r="O336" i="6"/>
  <c r="O304" i="6"/>
  <c r="O140" i="6"/>
  <c r="O103" i="6"/>
  <c r="O237" i="6"/>
  <c r="O222" i="6"/>
  <c r="O324" i="6"/>
  <c r="O298" i="6"/>
  <c r="O50" i="6"/>
  <c r="O224" i="6"/>
  <c r="O139" i="6"/>
  <c r="O357" i="6"/>
  <c r="O282" i="6"/>
  <c r="O72" i="6"/>
  <c r="O372" i="6"/>
  <c r="O297" i="6"/>
  <c r="O369" i="6"/>
  <c r="O95" i="6"/>
  <c r="O147" i="6"/>
  <c r="O245" i="6"/>
  <c r="O29" i="6"/>
  <c r="O271" i="6"/>
  <c r="O79" i="6"/>
  <c r="O130" i="6"/>
  <c r="O358" i="6"/>
  <c r="O9" i="6"/>
  <c r="O375" i="6"/>
  <c r="O168" i="6"/>
  <c r="O126" i="6"/>
  <c r="O332" i="6"/>
  <c r="O227" i="6"/>
  <c r="O207" i="6"/>
  <c r="O43" i="6"/>
  <c r="O310" i="6"/>
  <c r="O47" i="6"/>
  <c r="O308" i="6"/>
  <c r="O255" i="6"/>
  <c r="O354" i="6"/>
  <c r="O229" i="6"/>
  <c r="O299" i="6"/>
  <c r="O112" i="6"/>
  <c r="O301" i="6"/>
  <c r="O217" i="6"/>
  <c r="O88" i="6"/>
  <c r="O45" i="6"/>
  <c r="O39" i="6"/>
  <c r="O231" i="6"/>
  <c r="O230" i="6"/>
  <c r="O100" i="6"/>
  <c r="O274" i="6"/>
  <c r="O188" i="6"/>
  <c r="O11" i="6"/>
  <c r="O312" i="6"/>
  <c r="O288" i="6"/>
  <c r="O350" i="6"/>
  <c r="O363" i="6"/>
  <c r="O272" i="6"/>
  <c r="O261" i="6"/>
  <c r="O220" i="6"/>
  <c r="O348" i="6"/>
  <c r="O76" i="6"/>
  <c r="O399" i="6"/>
  <c r="O371" i="6"/>
  <c r="O394" i="6"/>
  <c r="O419" i="6"/>
  <c r="O389" i="6"/>
  <c r="O196" i="6"/>
  <c r="O30" i="6"/>
  <c r="O392" i="6"/>
  <c r="O416" i="6"/>
  <c r="O60" i="6"/>
  <c r="O352" i="6"/>
  <c r="O252" i="6"/>
  <c r="O378" i="6"/>
  <c r="O251" i="6"/>
  <c r="O13" i="6"/>
  <c r="O163" i="6"/>
  <c r="O113" i="6"/>
  <c r="O325" i="6"/>
  <c r="O131" i="6"/>
  <c r="O22" i="6"/>
  <c r="O285" i="6"/>
  <c r="O178" i="6"/>
  <c r="O307" i="6"/>
  <c r="O82" i="6"/>
  <c r="O278" i="6"/>
  <c r="O289" i="6"/>
  <c r="O133" i="6"/>
  <c r="O62" i="6"/>
  <c r="O69" i="6"/>
  <c r="O141" i="6"/>
  <c r="O63" i="6"/>
  <c r="O258" i="6"/>
  <c r="O73" i="6"/>
  <c r="O165" i="6"/>
  <c r="O306" i="6"/>
  <c r="O281" i="6"/>
  <c r="O33" i="6"/>
  <c r="O181" i="6"/>
  <c r="O250" i="6"/>
  <c r="O225" i="6"/>
  <c r="O314" i="6"/>
  <c r="O70" i="6"/>
  <c r="O201" i="6"/>
  <c r="O118" i="6"/>
  <c r="O65" i="6"/>
  <c r="O315" i="6"/>
  <c r="O49" i="6"/>
  <c r="O239" i="6"/>
  <c r="O153" i="6"/>
  <c r="O370" i="6"/>
  <c r="O320" i="6"/>
  <c r="O341" i="6"/>
  <c r="O99" i="6"/>
  <c r="O248" i="6"/>
  <c r="O25" i="6"/>
  <c r="O215" i="6"/>
  <c r="O283" i="6"/>
  <c r="O318" i="6"/>
  <c r="O213" i="6"/>
  <c r="O360" i="6"/>
  <c r="O116" i="6"/>
  <c r="O423" i="6"/>
  <c r="O355" i="6"/>
  <c r="O197" i="6"/>
  <c r="O48" i="6"/>
  <c r="O365" i="6"/>
  <c r="O200" i="6"/>
  <c r="O56" i="6"/>
  <c r="O83" i="6"/>
  <c r="O115" i="6"/>
  <c r="O420" i="6"/>
  <c r="O277" i="6"/>
  <c r="O397" i="6"/>
  <c r="O405" i="6"/>
  <c r="O396" i="6"/>
  <c r="O160" i="6"/>
  <c r="O407" i="6"/>
  <c r="O411" i="6"/>
  <c r="O52" i="6"/>
  <c r="O102" i="6"/>
  <c r="O155" i="6"/>
  <c r="O195" i="6"/>
  <c r="O54" i="6"/>
  <c r="O247" i="6"/>
  <c r="O331" i="6"/>
  <c r="O41" i="6"/>
  <c r="O234" i="6"/>
  <c r="O330" i="6"/>
  <c r="O128" i="6"/>
  <c r="O143" i="6"/>
  <c r="O158" i="6"/>
  <c r="O162" i="6"/>
  <c r="O106" i="6"/>
  <c r="O148" i="6"/>
  <c r="O174" i="6"/>
  <c r="O146" i="6"/>
  <c r="O302" i="6"/>
  <c r="O86" i="6"/>
  <c r="O342" i="6"/>
  <c r="O269" i="6"/>
  <c r="O257" i="6"/>
  <c r="O173" i="6"/>
  <c r="O151" i="6"/>
  <c r="O198" i="6"/>
  <c r="O123" i="6"/>
  <c r="O286" i="6"/>
  <c r="O185" i="6"/>
  <c r="O343" i="6"/>
  <c r="O264" i="6"/>
  <c r="O67" i="6"/>
  <c r="O150" i="6"/>
  <c r="O193" i="6"/>
  <c r="O110" i="6"/>
  <c r="O51" i="6"/>
  <c r="O27" i="6"/>
  <c r="O59" i="6"/>
  <c r="O338" i="6"/>
  <c r="O190" i="6"/>
  <c r="O291" i="6"/>
  <c r="O64" i="6"/>
  <c r="O387" i="6"/>
  <c r="O401" i="6"/>
  <c r="O276" i="6"/>
  <c r="O287" i="6"/>
  <c r="O191" i="6"/>
  <c r="O242" i="6"/>
  <c r="O199" i="6"/>
  <c r="O265" i="6"/>
  <c r="O321" i="6"/>
  <c r="O296" i="6"/>
  <c r="O293" i="6"/>
  <c r="O388" i="6"/>
  <c r="O421" i="6"/>
  <c r="O422" i="6"/>
  <c r="O290" i="6"/>
  <c r="O202" i="6"/>
  <c r="O46" i="6"/>
  <c r="O259" i="6"/>
  <c r="O322" i="6"/>
  <c r="O292" i="6"/>
  <c r="O42" i="6"/>
  <c r="O263" i="6"/>
  <c r="O7" i="6"/>
  <c r="S7" i="6"/>
  <c r="D27" i="4"/>
  <c r="G15" i="4" s="1"/>
  <c r="H15" i="4" s="1"/>
  <c r="G18" i="4" l="1"/>
  <c r="H18" i="4" s="1"/>
  <c r="E14" i="4"/>
  <c r="G21" i="4"/>
  <c r="H21" i="4" s="1"/>
  <c r="G22" i="4"/>
  <c r="H22" i="4" s="1"/>
  <c r="E16" i="4"/>
  <c r="E15" i="4"/>
  <c r="E20" i="4"/>
  <c r="E19" i="4"/>
  <c r="G11" i="4"/>
  <c r="H11" i="4" s="1"/>
  <c r="E24" i="4"/>
  <c r="G12" i="4"/>
  <c r="H12" i="4" s="1"/>
  <c r="G17" i="4"/>
  <c r="H17" i="4" s="1"/>
  <c r="G25" i="4"/>
  <c r="H25" i="4" s="1"/>
  <c r="E23" i="4"/>
  <c r="E7" i="4"/>
  <c r="E18" i="4"/>
  <c r="E22" i="4"/>
  <c r="E27" i="4"/>
  <c r="G20" i="4"/>
  <c r="H20" i="4" s="1"/>
  <c r="G24" i="4"/>
  <c r="H24" i="4" s="1"/>
  <c r="G14" i="4"/>
  <c r="H14" i="4" s="1"/>
  <c r="E11" i="4"/>
  <c r="G19" i="4"/>
  <c r="H19" i="4" s="1"/>
  <c r="G23" i="4"/>
  <c r="H23" i="4" s="1"/>
  <c r="E17" i="4"/>
  <c r="E21" i="4"/>
  <c r="E25" i="4"/>
  <c r="E12" i="4"/>
  <c r="G10" i="4"/>
  <c r="H10" i="4" s="1"/>
  <c r="E10" i="4"/>
  <c r="G16" i="4"/>
  <c r="H16" i="4" s="1"/>
  <c r="G9" i="4"/>
  <c r="H9" i="4" s="1"/>
  <c r="E9" i="4"/>
  <c r="E8" i="4"/>
  <c r="G13" i="4"/>
  <c r="H13" i="4" s="1"/>
  <c r="G8" i="4"/>
  <c r="H8" i="4" s="1"/>
  <c r="G7" i="4"/>
  <c r="H7" i="4" s="1"/>
  <c r="E13" i="4"/>
  <c r="H27" i="4" l="1"/>
  <c r="G29" i="4" s="1"/>
  <c r="I9" i="4" l="1"/>
  <c r="J9" i="4" s="1"/>
  <c r="I12" i="4"/>
  <c r="J12" i="4" s="1"/>
  <c r="I15" i="4"/>
  <c r="J15" i="4" s="1"/>
  <c r="I16" i="4"/>
  <c r="J16" i="4" s="1"/>
  <c r="I13" i="4"/>
  <c r="J13" i="4" s="1"/>
  <c r="I7" i="4"/>
  <c r="J7" i="4" s="1"/>
  <c r="I8" i="4"/>
  <c r="J8" i="4" s="1"/>
  <c r="I10" i="4"/>
  <c r="J10" i="4" s="1"/>
  <c r="I19" i="4"/>
  <c r="J19" i="4" s="1"/>
  <c r="I17" i="4"/>
  <c r="J17" i="4" s="1"/>
  <c r="I24" i="4"/>
  <c r="J24" i="4" s="1"/>
  <c r="I14" i="4"/>
  <c r="J14" i="4" s="1"/>
  <c r="I23" i="4"/>
  <c r="J23" i="4" s="1"/>
  <c r="I21" i="4"/>
  <c r="J21" i="4" s="1"/>
  <c r="I20" i="4"/>
  <c r="J20" i="4" s="1"/>
  <c r="I11" i="4"/>
  <c r="J11" i="4" s="1"/>
  <c r="I22" i="4"/>
  <c r="J22" i="4" s="1"/>
  <c r="I25" i="4"/>
  <c r="J25" i="4" s="1"/>
  <c r="I18" i="4"/>
  <c r="J18" i="4" s="1"/>
  <c r="K11" i="4" l="1"/>
  <c r="L11" i="4" s="1"/>
  <c r="K14" i="4"/>
  <c r="L14" i="4" s="1"/>
  <c r="K10" i="4"/>
  <c r="L10" i="4" s="1"/>
  <c r="K16" i="4"/>
  <c r="L16" i="4" s="1"/>
  <c r="K18" i="4"/>
  <c r="L18" i="4" s="1"/>
  <c r="K20" i="4"/>
  <c r="L20" i="4" s="1"/>
  <c r="K24" i="4"/>
  <c r="L24" i="4" s="1"/>
  <c r="K8" i="4"/>
  <c r="L8" i="4" s="1"/>
  <c r="K15" i="4"/>
  <c r="L15" i="4" s="1"/>
  <c r="K25" i="4"/>
  <c r="L25" i="4" s="1"/>
  <c r="K21" i="4"/>
  <c r="L21" i="4" s="1"/>
  <c r="K17" i="4"/>
  <c r="L17" i="4" s="1"/>
  <c r="J27" i="4"/>
  <c r="K27" i="4" s="1"/>
  <c r="L27" i="4" s="1"/>
  <c r="K7" i="4"/>
  <c r="L7" i="4" s="1"/>
  <c r="K12" i="4"/>
  <c r="L12" i="4" s="1"/>
  <c r="K22" i="4"/>
  <c r="L22" i="4" s="1"/>
  <c r="K23" i="4"/>
  <c r="L23" i="4" s="1"/>
  <c r="K19" i="4"/>
  <c r="L19" i="4" s="1"/>
  <c r="K13" i="4"/>
  <c r="L13" i="4" s="1"/>
  <c r="K9" i="4"/>
  <c r="L9" i="4" s="1"/>
  <c r="M7" i="4" l="1"/>
  <c r="M15" i="4"/>
  <c r="M11" i="4"/>
  <c r="M23" i="4"/>
  <c r="M12" i="4"/>
  <c r="M13" i="4"/>
  <c r="M17" i="4"/>
  <c r="M25" i="4"/>
  <c r="M20" i="4"/>
  <c r="M16" i="4"/>
  <c r="M14" i="4"/>
  <c r="M9" i="4"/>
  <c r="M19" i="4"/>
  <c r="M22" i="4"/>
  <c r="O27" i="4"/>
  <c r="M8" i="4"/>
  <c r="M21" i="4"/>
  <c r="M24" i="4"/>
  <c r="M18" i="4"/>
  <c r="M27" i="4"/>
  <c r="M10" i="4"/>
  <c r="G53" i="1" l="1"/>
  <c r="F53" i="1"/>
  <c r="C53" i="1"/>
  <c r="B53" i="1"/>
  <c r="A53" i="1"/>
  <c r="G52" i="1"/>
  <c r="F52" i="1"/>
  <c r="C52" i="1"/>
  <c r="B52" i="1"/>
  <c r="A52" i="1"/>
  <c r="G51" i="1"/>
  <c r="F51" i="1"/>
  <c r="C51" i="1"/>
  <c r="B51" i="1"/>
  <c r="A51" i="1"/>
  <c r="G50" i="1"/>
  <c r="F50" i="1"/>
  <c r="C50" i="1"/>
  <c r="B50" i="1"/>
  <c r="A50" i="1"/>
  <c r="G49" i="1"/>
  <c r="F49" i="1"/>
  <c r="C49" i="1"/>
  <c r="B49" i="1"/>
  <c r="A49" i="1"/>
  <c r="G48" i="1"/>
  <c r="F48" i="1"/>
  <c r="C48" i="1"/>
  <c r="B48" i="1"/>
  <c r="A48" i="1"/>
  <c r="G47" i="1"/>
  <c r="F47" i="1"/>
  <c r="C47" i="1"/>
  <c r="B47" i="1"/>
  <c r="A47" i="1"/>
  <c r="G46" i="1"/>
  <c r="F46" i="1"/>
  <c r="C46" i="1"/>
  <c r="B46" i="1"/>
  <c r="A46" i="1"/>
  <c r="G45" i="1"/>
  <c r="F45" i="1"/>
  <c r="C45" i="1"/>
  <c r="B45" i="1"/>
  <c r="A45" i="1"/>
  <c r="G44" i="1"/>
  <c r="F44" i="1"/>
  <c r="C44" i="1"/>
  <c r="B44" i="1"/>
  <c r="A44" i="1"/>
  <c r="G43" i="1"/>
  <c r="F43" i="1"/>
  <c r="C43" i="1"/>
  <c r="B43" i="1"/>
  <c r="A43" i="1"/>
  <c r="H42" i="1"/>
  <c r="G42" i="1"/>
  <c r="F42" i="1"/>
  <c r="D42" i="1"/>
  <c r="C42" i="1"/>
  <c r="B42" i="1"/>
  <c r="A42" i="1"/>
  <c r="I41" i="1"/>
  <c r="M41" i="1" s="1"/>
  <c r="D41" i="1"/>
  <c r="C41" i="1"/>
  <c r="B41" i="1"/>
  <c r="I14" i="1"/>
  <c r="E14" i="1"/>
  <c r="L2" i="1"/>
  <c r="L22" i="1" s="1"/>
  <c r="L41" i="1" s="1"/>
  <c r="G22" i="1"/>
  <c r="G41" i="1" s="1"/>
  <c r="F22" i="1"/>
  <c r="F41" i="1" s="1"/>
  <c r="J45" i="1" l="1"/>
  <c r="K48" i="1"/>
  <c r="K49" i="1"/>
  <c r="J50" i="1"/>
  <c r="K53" i="1"/>
  <c r="F54" i="1"/>
  <c r="K52" i="1"/>
  <c r="J53" i="1"/>
  <c r="K44" i="1"/>
  <c r="J42" i="1"/>
  <c r="I42" i="1"/>
  <c r="K46" i="1"/>
  <c r="J47" i="1"/>
  <c r="K50" i="1"/>
  <c r="J51" i="1"/>
  <c r="K43" i="1"/>
  <c r="E42" i="1"/>
  <c r="J44" i="1"/>
  <c r="K47" i="1"/>
  <c r="J48" i="1"/>
  <c r="K51" i="1"/>
  <c r="C54" i="1"/>
  <c r="G54" i="1"/>
  <c r="J43" i="1"/>
  <c r="J49" i="1"/>
  <c r="J52" i="1"/>
  <c r="K2" i="1"/>
  <c r="K22" i="1" s="1"/>
  <c r="K41" i="1" s="1"/>
  <c r="K45" i="1"/>
  <c r="J46" i="1"/>
  <c r="H22" i="1"/>
  <c r="H41" i="1" s="1"/>
  <c r="K42" i="1"/>
  <c r="J2" i="1"/>
  <c r="J22" i="1" s="1"/>
  <c r="J41" i="1" s="1"/>
  <c r="L42" i="1"/>
  <c r="B54" i="1"/>
  <c r="K54" i="1" l="1"/>
  <c r="J54" i="1"/>
  <c r="M42" i="1"/>
</calcChain>
</file>

<file path=xl/sharedStrings.xml><?xml version="1.0" encoding="utf-8"?>
<sst xmlns="http://schemas.openxmlformats.org/spreadsheetml/2006/main" count="649" uniqueCount="535">
  <si>
    <t>Alle tall i 1000 kr</t>
  </si>
  <si>
    <t>Kommunene</t>
  </si>
  <si>
    <t>Fylkeskommunene</t>
  </si>
  <si>
    <t>Januar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</si>
  <si>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</si>
  <si>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</si>
  <si>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</si>
  <si>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</si>
  <si>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</si>
  <si>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</si>
  <si>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</si>
  <si>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</si>
  <si>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</si>
  <si>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</si>
  <si>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kr pr innb</t>
  </si>
  <si>
    <t>Desember</t>
  </si>
  <si>
    <t>Analyse pr måned:</t>
  </si>
  <si>
    <t>Hele året</t>
  </si>
  <si>
    <t>Nr.</t>
  </si>
  <si>
    <t>Fylkeskommune</t>
  </si>
  <si>
    <t>Netto inntekts-</t>
  </si>
  <si>
    <t>Innb.-</t>
  </si>
  <si>
    <t>Skatt</t>
  </si>
  <si>
    <t>utjevning for</t>
  </si>
  <si>
    <t>tall pr.</t>
  </si>
  <si>
    <t>Pst av</t>
  </si>
  <si>
    <t>Brutto</t>
  </si>
  <si>
    <t>Netto 1)</t>
  </si>
  <si>
    <t>pst av</t>
  </si>
  <si>
    <t>1000 kr</t>
  </si>
  <si>
    <t>landsgj.</t>
  </si>
  <si>
    <t>pr innb</t>
  </si>
  <si>
    <t>landsgj</t>
  </si>
  <si>
    <t>ØSTFOLD</t>
  </si>
  <si>
    <t>AKERSHUS</t>
  </si>
  <si>
    <t>OSLO</t>
  </si>
  <si>
    <t>HEDMARK</t>
  </si>
  <si>
    <t>OPPLAND</t>
  </si>
  <si>
    <t>BUSKERUD</t>
  </si>
  <si>
    <t>VESTFOLD</t>
  </si>
  <si>
    <t>TELEMARK</t>
  </si>
  <si>
    <t>AUST-AGDER</t>
  </si>
  <si>
    <t>VEST-AGDER</t>
  </si>
  <si>
    <t>ROGALAND</t>
  </si>
  <si>
    <t>HORDALAND</t>
  </si>
  <si>
    <t>SOGN OG FJORDANE</t>
  </si>
  <si>
    <t>MØRE OG ROMSDAL</t>
  </si>
  <si>
    <t>SØR-TRØNDELAG</t>
  </si>
  <si>
    <t>NORD-TRØNDELAG</t>
  </si>
  <si>
    <t>NORDLAND</t>
  </si>
  <si>
    <t>TROMS</t>
  </si>
  <si>
    <t>FINNMARK</t>
  </si>
  <si>
    <t>Hele landet</t>
  </si>
  <si>
    <t>(For å komme fra brutto til netto inntektsutjevning trekkes dette beløpet i kr pr innbygger)</t>
  </si>
  <si>
    <t>Nr</t>
  </si>
  <si>
    <t>Kommunenavn</t>
  </si>
  <si>
    <t>Skatt under 90% av landsgjennomsnittet</t>
  </si>
  <si>
    <t>Skatt og netto</t>
  </si>
  <si>
    <t xml:space="preserve">Skatt </t>
  </si>
  <si>
    <t>1) Finansieringstrekk</t>
  </si>
  <si>
    <t>Tilleggskomp med 35%</t>
  </si>
  <si>
    <t>(trekk/komp 60%)</t>
  </si>
  <si>
    <t>(kol 1+10)</t>
  </si>
  <si>
    <t>endring</t>
  </si>
  <si>
    <t>kr.pr.innb.</t>
  </si>
  <si>
    <t>pst</t>
  </si>
  <si>
    <t>Halden</t>
  </si>
  <si>
    <t>Moss</t>
  </si>
  <si>
    <t>Sarpsborg</t>
  </si>
  <si>
    <t>Fredrikstad</t>
  </si>
  <si>
    <t>Hvaler</t>
  </si>
  <si>
    <t>Aremark</t>
  </si>
  <si>
    <t>Marker</t>
  </si>
  <si>
    <t>Rømskog</t>
  </si>
  <si>
    <t>Trøgstad</t>
  </si>
  <si>
    <t>Spydeberg</t>
  </si>
  <si>
    <t>Askim</t>
  </si>
  <si>
    <t>Eidsberg</t>
  </si>
  <si>
    <t>Skiptvet</t>
  </si>
  <si>
    <t>Rakkestad</t>
  </si>
  <si>
    <t>Råde</t>
  </si>
  <si>
    <t>Rygge</t>
  </si>
  <si>
    <t>Våler</t>
  </si>
  <si>
    <t>Hobøl</t>
  </si>
  <si>
    <t>Vestby</t>
  </si>
  <si>
    <t>Ski</t>
  </si>
  <si>
    <t>Ås</t>
  </si>
  <si>
    <t>Frogn</t>
  </si>
  <si>
    <t>Nesodden</t>
  </si>
  <si>
    <t>Oppegård</t>
  </si>
  <si>
    <t>Bærum</t>
  </si>
  <si>
    <t>Asker</t>
  </si>
  <si>
    <t>Aurskog-Høland</t>
  </si>
  <si>
    <t>Sørum</t>
  </si>
  <si>
    <t>Fet</t>
  </si>
  <si>
    <t>Rælingen</t>
  </si>
  <si>
    <t>Enebakk</t>
  </si>
  <si>
    <t>Lørenskog</t>
  </si>
  <si>
    <t>Skedsmo</t>
  </si>
  <si>
    <t>Nittedal</t>
  </si>
  <si>
    <t>Gjerdrum</t>
  </si>
  <si>
    <t>Ullensaker</t>
  </si>
  <si>
    <t>Nes</t>
  </si>
  <si>
    <t>Eidsvoll</t>
  </si>
  <si>
    <t>Nannestad</t>
  </si>
  <si>
    <t>Hurdal</t>
  </si>
  <si>
    <t>Oslo</t>
  </si>
  <si>
    <t>Kongsvinger</t>
  </si>
  <si>
    <t>Hamar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</si>
  <si>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</si>
  <si>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</si>
  <si>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</si>
  <si>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</si>
  <si>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</si>
  <si>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</si>
  <si>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</si>
  <si>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</si>
  <si>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Elverum</t>
  </si>
  <si>
    <t>Trysil</t>
  </si>
  <si>
    <t>Åmot</t>
  </si>
  <si>
    <t>Stor-Elvdal</t>
  </si>
  <si>
    <t>Rendalen</t>
  </si>
  <si>
    <t>Engerdal</t>
  </si>
  <si>
    <t>Tolga</t>
  </si>
  <si>
    <t>Tynset</t>
  </si>
  <si>
    <t>Alvdal</t>
  </si>
  <si>
    <t>Folldal</t>
  </si>
  <si>
    <t>Os</t>
  </si>
  <si>
    <t>Lillehammer</t>
  </si>
  <si>
    <t>Gjøvik</t>
  </si>
  <si>
    <t>Dovre</t>
  </si>
  <si>
    <t>Lesja</t>
  </si>
  <si>
    <t>Skjåk</t>
  </si>
  <si>
    <t>Lom</t>
  </si>
  <si>
    <t>Vågå</t>
  </si>
  <si>
    <t>Nord-Fron</t>
  </si>
  <si>
    <t>Sel</t>
  </si>
  <si>
    <t>Sør-Fron</t>
  </si>
  <si>
    <t>Ringebu</t>
  </si>
  <si>
    <t>Øyer</t>
  </si>
  <si>
    <t>Gausdal</t>
  </si>
  <si>
    <t>Østre Toten</t>
  </si>
  <si>
    <t>Vestre Toten</t>
  </si>
  <si>
    <t>Jevnaker</t>
  </si>
  <si>
    <t>Lunner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</si>
  <si>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</si>
  <si>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</si>
  <si>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</si>
  <si>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</si>
  <si>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</si>
  <si>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</si>
  <si>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</si>
  <si>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</si>
  <si>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</si>
  <si>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Drammen</t>
  </si>
  <si>
    <t>Kongsberg</t>
  </si>
  <si>
    <t>Ringerike</t>
  </si>
  <si>
    <t>Hole</t>
  </si>
  <si>
    <t>Flå</t>
  </si>
  <si>
    <t>Gol</t>
  </si>
  <si>
    <t>Hemsedal</t>
  </si>
  <si>
    <t>Ål</t>
  </si>
  <si>
    <t>Hol</t>
  </si>
  <si>
    <t>Sigdal</t>
  </si>
  <si>
    <t>Krødsherad</t>
  </si>
  <si>
    <t>Modum</t>
  </si>
  <si>
    <t>Øvre Eiker</t>
  </si>
  <si>
    <t>Nedre Eiker</t>
  </si>
  <si>
    <t>Lier</t>
  </si>
  <si>
    <t>Røyken</t>
  </si>
  <si>
    <t>Hurum</t>
  </si>
  <si>
    <t>Flesberg</t>
  </si>
  <si>
    <t>Rollag</t>
  </si>
  <si>
    <t>Nore og Uvdal</t>
  </si>
  <si>
    <t>Horten</t>
  </si>
  <si>
    <t>Holmestrand</t>
  </si>
  <si>
    <t>Larvik</t>
  </si>
  <si>
    <t>Svelvik</t>
  </si>
  <si>
    <t>Sande</t>
  </si>
  <si>
    <t>Re</t>
  </si>
  <si>
    <t>Porsgrunn</t>
  </si>
  <si>
    <t>Skien</t>
  </si>
  <si>
    <t>Notodden</t>
  </si>
  <si>
    <t>Siljan</t>
  </si>
  <si>
    <t>Bamble</t>
  </si>
  <si>
    <t>Kragerø</t>
  </si>
  <si>
    <t>Drangedal</t>
  </si>
  <si>
    <t>Nome</t>
  </si>
  <si>
    <t>Bø</t>
  </si>
  <si>
    <t>Sauherad</t>
  </si>
  <si>
    <t>Tinn</t>
  </si>
  <si>
    <t>Hjartdal</t>
  </si>
  <si>
    <t>Seljord</t>
  </si>
  <si>
    <t>Kviteseid</t>
  </si>
  <si>
    <t>Nissedal</t>
  </si>
  <si>
    <t>Fyresdal</t>
  </si>
  <si>
    <t>Tokke</t>
  </si>
  <si>
    <t>Vinje</t>
  </si>
  <si>
    <t>Risør</t>
  </si>
  <si>
    <t>Grimstad</t>
  </si>
  <si>
    <t>Arendal</t>
  </si>
  <si>
    <t>Gjerstad</t>
  </si>
  <si>
    <t>Vegårshei</t>
  </si>
  <si>
    <t>Tvedestrand</t>
  </si>
  <si>
    <t>Froland</t>
  </si>
  <si>
    <t>Lillesand</t>
  </si>
  <si>
    <t>Birkenes</t>
  </si>
  <si>
    <t>Åmli</t>
  </si>
  <si>
    <t>Iveland</t>
  </si>
  <si>
    <t>Evje og Hornnes</t>
  </si>
  <si>
    <t>Bygland</t>
  </si>
  <si>
    <t>Valle</t>
  </si>
  <si>
    <t>Bykle</t>
  </si>
  <si>
    <t>Kristiansand</t>
  </si>
  <si>
    <t>Mandal</t>
  </si>
  <si>
    <t>Farsund</t>
  </si>
  <si>
    <t>Flekkefjord</t>
  </si>
  <si>
    <t>Vennesla</t>
  </si>
  <si>
    <t>Songdalen</t>
  </si>
  <si>
    <t>Søgne</t>
  </si>
  <si>
    <t>Marnardal</t>
  </si>
  <si>
    <t>Åseral</t>
  </si>
  <si>
    <t>Audnedal</t>
  </si>
  <si>
    <t>Lindesnes</t>
  </si>
  <si>
    <t>Lyngdal</t>
  </si>
  <si>
    <t>Hægebostad</t>
  </si>
  <si>
    <t>Kvinesdal</t>
  </si>
  <si>
    <t>Sirdal</t>
  </si>
  <si>
    <t>Eigersund</t>
  </si>
  <si>
    <t>Sandnes</t>
  </si>
  <si>
    <t>Stavanger</t>
  </si>
  <si>
    <t>Haugesund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</si>
  <si>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</si>
  <si>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</si>
  <si>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</si>
  <si>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</si>
  <si>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</si>
  <si>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</si>
  <si>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</si>
  <si>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</si>
  <si>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</si>
  <si>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Forsand</t>
  </si>
  <si>
    <t>Strand</t>
  </si>
  <si>
    <t>Hjelmeland</t>
  </si>
  <si>
    <t>Suldal</t>
  </si>
  <si>
    <t>Sauda</t>
  </si>
  <si>
    <t>Finnøy</t>
  </si>
  <si>
    <t>Rennesøy</t>
  </si>
  <si>
    <t>Kvitsøy</t>
  </si>
  <si>
    <t>Bokn</t>
  </si>
  <si>
    <t>Tysvær</t>
  </si>
  <si>
    <t>Karmøy</t>
  </si>
  <si>
    <t>Utsira</t>
  </si>
  <si>
    <t>Vindafjord</t>
  </si>
  <si>
    <t>Bergen</t>
  </si>
  <si>
    <t>Etne</t>
  </si>
  <si>
    <t>Sveio</t>
  </si>
  <si>
    <t>Bømlo</t>
  </si>
  <si>
    <t>Stord</t>
  </si>
  <si>
    <t>Fitjar</t>
  </si>
  <si>
    <t>Tysnes</t>
  </si>
  <si>
    <t>Kvinnherad</t>
  </si>
  <si>
    <t>Jondal</t>
  </si>
  <si>
    <t>Odda</t>
  </si>
  <si>
    <t>Ullensvang</t>
  </si>
  <si>
    <t>Eidfjord</t>
  </si>
  <si>
    <t>Ulvik</t>
  </si>
  <si>
    <t>Granvin</t>
  </si>
  <si>
    <t>Voss</t>
  </si>
  <si>
    <t>Kvam</t>
  </si>
  <si>
    <t>Fusa</t>
  </si>
  <si>
    <t>Samnanger</t>
  </si>
  <si>
    <t>Austevoll</t>
  </si>
  <si>
    <t>Sund</t>
  </si>
  <si>
    <t>Fjell</t>
  </si>
  <si>
    <t>Askøy</t>
  </si>
  <si>
    <t>Vaksdal</t>
  </si>
  <si>
    <t>Modalen</t>
  </si>
  <si>
    <t>Osterøy</t>
  </si>
  <si>
    <t>Meland</t>
  </si>
  <si>
    <t>Øygarden</t>
  </si>
  <si>
    <t>Radøy</t>
  </si>
  <si>
    <t>Lindås</t>
  </si>
  <si>
    <t>Austrheim</t>
  </si>
  <si>
    <t>Fedje</t>
  </si>
  <si>
    <t>Masfjorden</t>
  </si>
  <si>
    <t>Flora</t>
  </si>
  <si>
    <t>Gulen</t>
  </si>
  <si>
    <t>Solund</t>
  </si>
  <si>
    <t>Hyllestad</t>
  </si>
  <si>
    <t>Høyanger</t>
  </si>
  <si>
    <t>Vik</t>
  </si>
  <si>
    <t>Balestrand</t>
  </si>
  <si>
    <t>Leikanger</t>
  </si>
  <si>
    <t>Sogndal</t>
  </si>
  <si>
    <t>Aurland</t>
  </si>
  <si>
    <t>Lærdal</t>
  </si>
  <si>
    <t>Årdal</t>
  </si>
  <si>
    <t>Luster</t>
  </si>
  <si>
    <t>Askvoll</t>
  </si>
  <si>
    <t>Fjaler</t>
  </si>
  <si>
    <t>Gaular</t>
  </si>
  <si>
    <t>Jølster</t>
  </si>
  <si>
    <t>Førde</t>
  </si>
  <si>
    <t>Naustdal</t>
  </si>
  <si>
    <t>Bremanger</t>
  </si>
  <si>
    <t>Vågsøy</t>
  </si>
  <si>
    <t>Selje</t>
  </si>
  <si>
    <t>Eid</t>
  </si>
  <si>
    <t>Hornindal</t>
  </si>
  <si>
    <t>Gloppen</t>
  </si>
  <si>
    <t>Stryn</t>
  </si>
  <si>
    <t>Molde</t>
  </si>
  <si>
    <t>Ålesund</t>
  </si>
  <si>
    <t>Kristiansund</t>
  </si>
  <si>
    <t>Vanylven</t>
  </si>
  <si>
    <t>Herøy</t>
  </si>
  <si>
    <t>Ulstein</t>
  </si>
  <si>
    <t>Hareid</t>
  </si>
  <si>
    <t>Volda</t>
  </si>
  <si>
    <t>Ørsta</t>
  </si>
  <si>
    <t>Ørskog</t>
  </si>
  <si>
    <t>Norddal</t>
  </si>
  <si>
    <t>Stranda</t>
  </si>
  <si>
    <t>Stordal</t>
  </si>
  <si>
    <t>Sykkylven</t>
  </si>
  <si>
    <t>Skodje</t>
  </si>
  <si>
    <t>Sula</t>
  </si>
  <si>
    <t>Giske</t>
  </si>
  <si>
    <t>Haram</t>
  </si>
  <si>
    <t>Vestnes</t>
  </si>
  <si>
    <t>Rauma</t>
  </si>
  <si>
    <t>Nesset</t>
  </si>
  <si>
    <t>Midsund</t>
  </si>
  <si>
    <t>Sandøy</t>
  </si>
  <si>
    <t>Aukra</t>
  </si>
  <si>
    <t>Fræna</t>
  </si>
  <si>
    <t>Eide</t>
  </si>
  <si>
    <t>Averøy</t>
  </si>
  <si>
    <t>Gjemnes</t>
  </si>
  <si>
    <t>Tingvoll</t>
  </si>
  <si>
    <t>Sunndal</t>
  </si>
  <si>
    <t>Surnadal</t>
  </si>
  <si>
    <t>Rindal</t>
  </si>
  <si>
    <t>Halsa</t>
  </si>
  <si>
    <t>Smøla</t>
  </si>
  <si>
    <t>Aure</t>
  </si>
  <si>
    <t>Trondheim</t>
  </si>
  <si>
    <t>Hemne</t>
  </si>
  <si>
    <t>Snillfjord</t>
  </si>
  <si>
    <t>Hitra</t>
  </si>
  <si>
    <t>Frøya</t>
  </si>
  <si>
    <t>Ørland</t>
  </si>
  <si>
    <t>Agdenes</t>
  </si>
  <si>
    <t>Bjugn</t>
  </si>
  <si>
    <t>Åfjord</t>
  </si>
  <si>
    <t>Roan</t>
  </si>
  <si>
    <t>Osen</t>
  </si>
  <si>
    <t>Oppdal</t>
  </si>
  <si>
    <t>Rennebu</t>
  </si>
  <si>
    <t>Meldal</t>
  </si>
  <si>
    <t>Orkdal</t>
  </si>
  <si>
    <t>Røros</t>
  </si>
  <si>
    <t>Holtålen</t>
  </si>
  <si>
    <t>Midtre Gauldal</t>
  </si>
  <si>
    <t>Melhus</t>
  </si>
  <si>
    <t>Skaun</t>
  </si>
  <si>
    <t>Klæbu</t>
  </si>
  <si>
    <t>Malvik</t>
  </si>
  <si>
    <t>Selbu</t>
  </si>
  <si>
    <t>Tydal</t>
  </si>
  <si>
    <t>Steinkjer</t>
  </si>
  <si>
    <t>Namsos</t>
  </si>
  <si>
    <t>Meråker</t>
  </si>
  <si>
    <t>Stjørdal</t>
  </si>
  <si>
    <t>Frosta</t>
  </si>
  <si>
    <t>Levanger</t>
  </si>
  <si>
    <t>Verdal</t>
  </si>
  <si>
    <t>Verran</t>
  </si>
  <si>
    <t>Namdalseid</t>
  </si>
  <si>
    <t>Snåsa</t>
  </si>
  <si>
    <t>Lierne</t>
  </si>
  <si>
    <t>Røyrvik</t>
  </si>
  <si>
    <t>Namsskogan</t>
  </si>
  <si>
    <t>Grong</t>
  </si>
  <si>
    <t>Høylandet</t>
  </si>
  <si>
    <t>Overhalla</t>
  </si>
  <si>
    <t>Fosnes</t>
  </si>
  <si>
    <t>Flatanger</t>
  </si>
  <si>
    <t>Vikna</t>
  </si>
  <si>
    <t>Nærøy</t>
  </si>
  <si>
    <t>Leka</t>
  </si>
  <si>
    <t>Inderøy</t>
  </si>
  <si>
    <t>Bodø</t>
  </si>
  <si>
    <t>Narvik</t>
  </si>
  <si>
    <t>Bindal</t>
  </si>
  <si>
    <t>Sømna</t>
  </si>
  <si>
    <t>Brønnøy</t>
  </si>
  <si>
    <t>Vega</t>
  </si>
  <si>
    <t>Vevelstad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</si>
  <si>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</si>
  <si>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</si>
  <si>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</si>
  <si>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</si>
  <si>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</si>
  <si>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</si>
  <si>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</si>
  <si>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</si>
  <si>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</si>
  <si>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</si>
  <si>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Træna</t>
  </si>
  <si>
    <t>Rødøy</t>
  </si>
  <si>
    <t>Meløy</t>
  </si>
  <si>
    <t>Gildeskål</t>
  </si>
  <si>
    <t>Beiarn</t>
  </si>
  <si>
    <t>Saltdal</t>
  </si>
  <si>
    <t>Fauske</t>
  </si>
  <si>
    <t>Sørfold</t>
  </si>
  <si>
    <t>Steigen</t>
  </si>
  <si>
    <t>Hamarøy</t>
  </si>
  <si>
    <t>Tysfjord</t>
  </si>
  <si>
    <t>Lødingen</t>
  </si>
  <si>
    <t>Tjeldsund</t>
  </si>
  <si>
    <t>Evenes</t>
  </si>
  <si>
    <t>Ballangen</t>
  </si>
  <si>
    <t>Røst</t>
  </si>
  <si>
    <t>Værøy</t>
  </si>
  <si>
    <t>Flakstad</t>
  </si>
  <si>
    <t>Vestvågøy</t>
  </si>
  <si>
    <t>Vågan</t>
  </si>
  <si>
    <t>Hadsel</t>
  </si>
  <si>
    <t>Øksnes</t>
  </si>
  <si>
    <t>Sortland</t>
  </si>
  <si>
    <t>Andøy</t>
  </si>
  <si>
    <t>Moskenes</t>
  </si>
  <si>
    <t>Tromsø</t>
  </si>
  <si>
    <t>Harstad</t>
  </si>
  <si>
    <t>Kvæfjord</t>
  </si>
  <si>
    <t>Skånland</t>
  </si>
  <si>
    <t>Ibestad</t>
  </si>
  <si>
    <t>Gratangen</t>
  </si>
  <si>
    <t>Lavangen</t>
  </si>
  <si>
    <t>Bardu</t>
  </si>
  <si>
    <t>Salangen</t>
  </si>
  <si>
    <t>Målselv</t>
  </si>
  <si>
    <t>Sørreisa</t>
  </si>
  <si>
    <t>Dyrøy</t>
  </si>
  <si>
    <t>Tranøy</t>
  </si>
  <si>
    <t>Torsken</t>
  </si>
  <si>
    <t>Berg</t>
  </si>
  <si>
    <t>Lenvik</t>
  </si>
  <si>
    <t>Balsfjord</t>
  </si>
  <si>
    <t>Karlsøy</t>
  </si>
  <si>
    <t>Lyngen</t>
  </si>
  <si>
    <t>Storfjord</t>
  </si>
  <si>
    <t>Kåfjord</t>
  </si>
  <si>
    <t>Skjervøy</t>
  </si>
  <si>
    <t>Nordreisa</t>
  </si>
  <si>
    <t>Kvænangen</t>
  </si>
  <si>
    <t>Vardø</t>
  </si>
  <si>
    <t>Vadsø</t>
  </si>
  <si>
    <t>Hammerfest</t>
  </si>
  <si>
    <t>Kautokeino</t>
  </si>
  <si>
    <t>Alta</t>
  </si>
  <si>
    <t>Loppa</t>
  </si>
  <si>
    <t>Hasvik</t>
  </si>
  <si>
    <t>Kvalsund</t>
  </si>
  <si>
    <t>Måsøy</t>
  </si>
  <si>
    <t>Nordkapp</t>
  </si>
  <si>
    <t>Porsanger</t>
  </si>
  <si>
    <t>Karasjok</t>
  </si>
  <si>
    <t>Lebesby</t>
  </si>
  <si>
    <t>Gamvik</t>
  </si>
  <si>
    <t>Berlevåg</t>
  </si>
  <si>
    <t>Deatnu-Tana</t>
  </si>
  <si>
    <t>Nesseby</t>
  </si>
  <si>
    <t>Båtsfjord</t>
  </si>
  <si>
    <t>Sør-Varanger</t>
  </si>
  <si>
    <t>1) Finansiering av utjevningen:</t>
  </si>
  <si>
    <t>Symmetrisk</t>
  </si>
  <si>
    <t>fra året før</t>
  </si>
  <si>
    <t>Pst-vis endring</t>
  </si>
  <si>
    <t>Kommuner og fylkeskommuner i alt</t>
  </si>
  <si>
    <t xml:space="preserve">(kol 5+9) </t>
  </si>
  <si>
    <t xml:space="preserve">   for perioden </t>
  </si>
  <si>
    <t>1.1.2015</t>
  </si>
  <si>
    <t>Skatt januar 2015</t>
  </si>
  <si>
    <t>Skatt og netto skatteutjevning 2015</t>
  </si>
  <si>
    <t>Endring</t>
  </si>
  <si>
    <t>fra i fjor</t>
  </si>
  <si>
    <t>pr. innb.</t>
  </si>
  <si>
    <t>1)</t>
  </si>
  <si>
    <t>i 1000 kr</t>
  </si>
  <si>
    <t>kr pr innb.</t>
  </si>
  <si>
    <t>Inntektsutjevnende tilskudd 2015</t>
  </si>
  <si>
    <t>jan. 2015 2)</t>
  </si>
  <si>
    <t>Skatt og inntektsutjevning  - pst av landsgjennomsnittet (januar 2015)</t>
  </si>
  <si>
    <t>Endring fra i fjor</t>
  </si>
  <si>
    <t xml:space="preserve">skatt </t>
  </si>
  <si>
    <t>skatt+sk.utjevn.</t>
  </si>
  <si>
    <t>Netto skatte-</t>
  </si>
  <si>
    <t>Skatteutjevning (87,5 pst utjevning)</t>
  </si>
  <si>
    <t>skatteutjevning</t>
  </si>
  <si>
    <t>Netto skatteutj.</t>
  </si>
  <si>
    <t>Skatt og netto skatteutjevning</t>
  </si>
  <si>
    <t>skatteutj.</t>
  </si>
  <si>
    <t>skatteutjevn.</t>
  </si>
  <si>
    <t xml:space="preserve">Skatt  </t>
  </si>
  <si>
    <t>1000 kr   1)</t>
  </si>
  <si>
    <t>januar</t>
  </si>
  <si>
    <t>TRØNDELAG</t>
  </si>
  <si>
    <t>Utbetales/trekkes ved 3. termin rammetilskudd i mars</t>
  </si>
  <si>
    <t>Skatt 2018</t>
  </si>
  <si>
    <t>januar 2018</t>
  </si>
  <si>
    <t>Tønsberg</t>
  </si>
  <si>
    <t>Sandefjord</t>
  </si>
  <si>
    <t>Færder</t>
  </si>
  <si>
    <t>Indre Fosen</t>
  </si>
  <si>
    <t>Anslag NB2019</t>
  </si>
  <si>
    <t>januar 2019</t>
  </si>
  <si>
    <t>Skatt og inntektsutjevning - pst av landsgjennomsnittet (januar 2019)</t>
  </si>
  <si>
    <t>Skatt januar 2019</t>
  </si>
  <si>
    <t>2019  2)</t>
  </si>
  <si>
    <t>Skatt og skatteutjevning 2018</t>
  </si>
  <si>
    <t>Skatt 2019</t>
  </si>
  <si>
    <t>Skatt og netto skatteutjevning 2019</t>
  </si>
  <si>
    <t>Anslag RNB2019</t>
  </si>
  <si>
    <t>Anslag NB2020</t>
  </si>
  <si>
    <t>endr 18-19</t>
  </si>
  <si>
    <t>Folketall 1.1.2019</t>
  </si>
  <si>
    <t>1.1.2019</t>
  </si>
  <si>
    <t xml:space="preserve">Finansieringstrekk i prosent av samlet skatteinngang </t>
  </si>
  <si>
    <t xml:space="preserve">1) </t>
  </si>
  <si>
    <t>Trekk for finansiering av inntektsutjevningen - kr pr innb:</t>
  </si>
  <si>
    <t>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</si>
</sst>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5" formatCode="&quot;kr&quot;\ #,##0;&quot;kr&quot;\ \-#,##0"/>
    <numFmt numFmtId="44" formatCode="_ &quot;kr&quot;\ * #,##0.00_ ;_ &quot;kr&quot;\ * \-#,##0.00_ ;_ &quot;kr&quot;\ * &quot;-&quot;??_ ;_ @_ "/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  <numFmt numFmtId="166" formatCode="0.0\ %"/>
    <numFmt numFmtId="167" formatCode="_ * #,##0.0_ ;_ * \-#,##0.0_ ;_ * &quot;-&quot;??_ ;_ @_ "/>
    <numFmt numFmtId="168" formatCode="#,##0.0"/>
    <numFmt numFmtId="169" formatCode="0000"/>
    <numFmt numFmtId="170" formatCode="_ * #,##0.0_ ;_ * \-#,##0.0_ ;_ * &quot;-&quot;?_ ;_ @_ "/>
    <numFmt numFmtId="171" formatCode="_ * #,##0.00000000_ ;_ * \-#,##0.00000000_ ;_ * &quot;-&quot;??_ ;_ @_ "/>
    <numFmt numFmtId="172" formatCode="#,##0_ ;\-#,##0\ "/>
    <numFmt numFmtId="173" formatCode="_ * #,##0.000_ ;_ * \-#,##0.000_ ;_ * &quot;-&quot;??_ ;_ @_ "/>
    <numFmt numFmtId="174" formatCode="&quot; &quot;#,##0.00&quot; &quot;;&quot; -&quot;#,##0.00&quot; &quot;;&quot; -&quot;00&quot; &quot;;&quot; &quot;@&quot; &quot;"/>
    <numFmt numFmtId="175" formatCode="0&quot; &quot;%"/>
  </numFmts>
  <fonts count="9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Times New Roman"/>
      <family val="1"/>
    </font>
    <font>
      <b/>
      <sz val="9"/>
      <color rgb="FFFF0000"/>
      <name val="Times New Roman"/>
      <family val="1"/>
    </font>
    <font>
      <b/>
      <sz val="10"/>
      <color indexed="10"/>
      <name val="Arial"/>
      <family val="2"/>
    </font>
    <font>
      <b/>
      <sz val="10"/>
      <color indexed="10"/>
      <name val="Times New Roman"/>
      <family val="1"/>
    </font>
    <font>
      <sz val="8"/>
      <name val="Arial"/>
      <family val="2"/>
    </font>
    <font>
      <sz val="10"/>
      <name val="Tms Rmn"/>
    </font>
    <font>
      <sz val="10"/>
      <name val="MS Sans Serif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9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color rgb="FFFF0000"/>
      <name val="Times New Roman"/>
      <family val="1"/>
    </font>
    <font>
      <sz val="11"/>
      <color rgb="FF000000"/>
      <name val="Calibri"/>
      <family val="2"/>
    </font>
    <font>
      <sz val="9"/>
      <color rgb="FF0070C0"/>
      <name val="Arial"/>
      <family val="2"/>
    </font>
    <font>
      <sz val="10"/>
      <color rgb="FFFF0000"/>
      <name val="Times New Roman"/>
      <family val="1"/>
    </font>
    <font>
      <sz val="10"/>
      <name val="Arial Narrow"/>
      <family val="2"/>
    </font>
    <font>
      <b/>
      <sz val="10"/>
      <color rgb="FFFF0000"/>
      <name val="Times New Roman"/>
      <family val="1"/>
    </font>
    <font>
      <i/>
      <sz val="9"/>
      <color rgb="FFFF0000"/>
      <name val="Times New Roman"/>
      <family val="1"/>
    </font>
    <font>
      <sz val="11"/>
      <color rgb="FFFF0000"/>
      <name val="Times New Roman"/>
      <family val="1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sz val="9"/>
      <color rgb="FF00B05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3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0"/>
      <color rgb="FF000000"/>
      <name val="Arial"/>
      <family val="2"/>
    </font>
    <font>
      <sz val="11"/>
      <color rgb="FFFFFFFF"/>
      <name val="Calibri"/>
      <family val="2"/>
    </font>
    <font>
      <u/>
      <sz val="11"/>
      <color rgb="FF004488"/>
      <name val="Calibri"/>
      <family val="2"/>
    </font>
    <font>
      <b/>
      <sz val="11"/>
      <color rgb="FFFA7D00"/>
      <name val="Calibri"/>
      <family val="2"/>
    </font>
    <font>
      <sz val="11"/>
      <color rgb="FF9C0006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u/>
      <sz val="11"/>
      <color rgb="FF0066AA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b/>
      <sz val="11"/>
      <color rgb="FFFFFFFF"/>
      <name val="Calibri"/>
      <family val="2"/>
    </font>
    <font>
      <sz val="11"/>
      <color rgb="FF9C6500"/>
      <name val="Calibri"/>
      <family val="2"/>
    </font>
    <font>
      <b/>
      <sz val="15"/>
      <color rgb="FF1F497D"/>
      <name val="Calibri"/>
      <family val="2"/>
    </font>
    <font>
      <b/>
      <sz val="13"/>
      <color rgb="FF1F497D"/>
      <name val="Calibri"/>
      <family val="2"/>
    </font>
    <font>
      <b/>
      <sz val="11"/>
      <color rgb="FF1F497D"/>
      <name val="Calibri"/>
      <family val="2"/>
    </font>
    <font>
      <b/>
      <sz val="18"/>
      <color rgb="FF1F497D"/>
      <name val="Cambria"/>
      <family val="1"/>
    </font>
    <font>
      <b/>
      <sz val="11"/>
      <color rgb="FF000000"/>
      <name val="Calibri"/>
      <family val="2"/>
    </font>
    <font>
      <b/>
      <sz val="11"/>
      <color rgb="FF3F3F3F"/>
      <name val="Calibri"/>
      <family val="2"/>
    </font>
    <font>
      <sz val="11"/>
      <color rgb="FFFF0000"/>
      <name val="Calibri"/>
      <family val="2"/>
    </font>
    <font>
      <u/>
      <sz val="11"/>
      <color rgb="FF800080"/>
      <name val="Calibri"/>
      <family val="2"/>
    </font>
    <font>
      <u/>
      <sz val="11"/>
      <color rgb="FF0000FF"/>
      <name val="Calibri"/>
      <family val="2"/>
    </font>
    <font>
      <sz val="18"/>
      <color theme="3"/>
      <name val="Cambria"/>
      <family val="2"/>
      <scheme val="major"/>
    </font>
    <font>
      <sz val="10"/>
      <name val="Arial"/>
      <family val="2"/>
    </font>
    <font>
      <sz val="10"/>
      <name val="DepCentury Old Style"/>
      <family val="1"/>
    </font>
  </fonts>
  <fills count="94">
    <fill>
      <patternFill patternType="none"/>
    </fill>
    <fill>
      <patternFill patternType="gray125"/>
    </fill>
    <fill>
      <patternFill patternType="gray0625"/>
    </fill>
    <fill>
      <patternFill patternType="solid">
        <fgColor theme="6" tint="0.79998168889431442"/>
        <bgColor indexed="64"/>
      </patternFill>
    </fill>
    <fill>
      <patternFill patternType="gray0625">
        <bgColor theme="6" tint="0.79998168889431442"/>
      </patternFill>
    </fill>
    <fill>
      <patternFill patternType="solid">
        <fgColor rgb="FFCC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DBE5F1"/>
        <bgColor rgb="FFDBE5F1"/>
      </patternFill>
    </fill>
    <fill>
      <patternFill patternType="solid">
        <fgColor rgb="FFF2DDDC"/>
        <bgColor rgb="FFF2DDDC"/>
      </patternFill>
    </fill>
    <fill>
      <patternFill patternType="solid">
        <fgColor rgb="FFEAF1DD"/>
        <bgColor rgb="FFEAF1DD"/>
      </patternFill>
    </fill>
    <fill>
      <patternFill patternType="solid">
        <fgColor rgb="FFE5E0EC"/>
        <bgColor rgb="FFE5E0EC"/>
      </patternFill>
    </fill>
    <fill>
      <patternFill patternType="solid">
        <fgColor rgb="FFDBEEF3"/>
        <bgColor rgb="FFDBEEF3"/>
      </patternFill>
    </fill>
    <fill>
      <patternFill patternType="solid">
        <fgColor rgb="FFFDE9D9"/>
        <bgColor rgb="FFFDE9D9"/>
      </patternFill>
    </fill>
    <fill>
      <patternFill patternType="solid">
        <fgColor rgb="FFB8CCE4"/>
        <bgColor rgb="FFB8CCE4"/>
      </patternFill>
    </fill>
    <fill>
      <patternFill patternType="solid">
        <fgColor rgb="FFE6B9B8"/>
        <bgColor rgb="FFE6B9B8"/>
      </patternFill>
    </fill>
    <fill>
      <patternFill patternType="solid">
        <fgColor rgb="FFD7E4BC"/>
        <bgColor rgb="FFD7E4BC"/>
      </patternFill>
    </fill>
    <fill>
      <patternFill patternType="solid">
        <fgColor rgb="FFCCC0DA"/>
        <bgColor rgb="FFCCC0DA"/>
      </patternFill>
    </fill>
    <fill>
      <patternFill patternType="solid">
        <fgColor rgb="FFB6DDE8"/>
        <bgColor rgb="FFB6DDE8"/>
      </patternFill>
    </fill>
    <fill>
      <patternFill patternType="solid">
        <fgColor rgb="FFFCD5B4"/>
        <bgColor rgb="FFFCD5B4"/>
      </patternFill>
    </fill>
    <fill>
      <patternFill patternType="solid">
        <fgColor rgb="FF95B3D7"/>
        <bgColor rgb="FF95B3D7"/>
      </patternFill>
    </fill>
    <fill>
      <patternFill patternType="solid">
        <fgColor rgb="FFD99795"/>
        <bgColor rgb="FFD99795"/>
      </patternFill>
    </fill>
    <fill>
      <patternFill patternType="solid">
        <fgColor rgb="FFC2D69A"/>
        <bgColor rgb="FFC2D69A"/>
      </patternFill>
    </fill>
    <fill>
      <patternFill patternType="solid">
        <fgColor rgb="FFB2A1C7"/>
        <bgColor rgb="FFB2A1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F2F2F2"/>
        <bgColor rgb="FFF2F2F2"/>
      </patternFill>
    </fill>
    <fill>
      <patternFill patternType="solid">
        <fgColor rgb="FFFFC7CE"/>
        <bgColor rgb="FFFFC7CE"/>
      </patternFill>
    </fill>
    <fill>
      <patternFill patternType="solid">
        <fgColor rgb="FFC6EFCE"/>
        <bgColor rgb="FFC6EFCE"/>
      </patternFill>
    </fill>
    <fill>
      <patternFill patternType="solid">
        <fgColor rgb="FFFFCC99"/>
        <bgColor rgb="FFFFCC99"/>
      </patternFill>
    </fill>
    <fill>
      <patternFill patternType="solid">
        <fgColor rgb="FFA5A5A5"/>
        <bgColor rgb="FFA5A5A5"/>
      </patternFill>
    </fill>
    <fill>
      <patternFill patternType="solid">
        <fgColor rgb="FFFFFFCC"/>
        <bgColor rgb="FFFFFFCC"/>
      </patternFill>
    </fill>
    <fill>
      <patternFill patternType="solid">
        <fgColor rgb="FFFFEB9C"/>
        <bgColor rgb="FFFFEB9C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99FF99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348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3" fillId="0" borderId="0"/>
    <xf numFmtId="4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" fillId="0" borderId="0"/>
    <xf numFmtId="0" fontId="3" fillId="0" borderId="0"/>
    <xf numFmtId="0" fontId="22" fillId="0" borderId="0" applyNumberFormat="0" applyBorder="0" applyAlignment="0"/>
    <xf numFmtId="43" fontId="3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6" fillId="0" borderId="0" applyNumberFormat="0" applyFill="0" applyBorder="0" applyAlignment="0" applyProtection="0"/>
    <xf numFmtId="0" fontId="37" fillId="9" borderId="0" applyNumberFormat="0" applyBorder="0" applyAlignment="0" applyProtection="0"/>
    <xf numFmtId="0" fontId="38" fillId="10" borderId="0" applyNumberFormat="0" applyBorder="0" applyAlignment="0" applyProtection="0"/>
    <xf numFmtId="0" fontId="39" fillId="11" borderId="0" applyNumberFormat="0" applyBorder="0" applyAlignment="0" applyProtection="0"/>
    <xf numFmtId="0" fontId="40" fillId="12" borderId="11" applyNumberFormat="0" applyAlignment="0" applyProtection="0"/>
    <xf numFmtId="0" fontId="41" fillId="13" borderId="12" applyNumberFormat="0" applyAlignment="0" applyProtection="0"/>
    <xf numFmtId="0" fontId="42" fillId="13" borderId="11" applyNumberFormat="0" applyAlignment="0" applyProtection="0"/>
    <xf numFmtId="0" fontId="43" fillId="0" borderId="13" applyNumberFormat="0" applyFill="0" applyAlignment="0" applyProtection="0"/>
    <xf numFmtId="0" fontId="44" fillId="14" borderId="14" applyNumberFormat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6" applyNumberFormat="0" applyFill="0" applyAlignment="0" applyProtection="0"/>
    <xf numFmtId="0" fontId="48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8" fillId="27" borderId="0" applyNumberFormat="0" applyBorder="0" applyAlignment="0" applyProtection="0"/>
    <xf numFmtId="0" fontId="48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48" fillId="35" borderId="0" applyNumberFormat="0" applyBorder="0" applyAlignment="0" applyProtection="0"/>
    <xf numFmtId="0" fontId="48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48" fillId="39" borderId="0" applyNumberFormat="0" applyBorder="0" applyAlignment="0" applyProtection="0"/>
    <xf numFmtId="0" fontId="2" fillId="0" borderId="0"/>
    <xf numFmtId="0" fontId="3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2" fillId="0" borderId="0"/>
    <xf numFmtId="0" fontId="50" fillId="40" borderId="0" applyNumberFormat="0" applyBorder="0" applyAlignment="0" applyProtection="0"/>
    <xf numFmtId="0" fontId="50" fillId="41" borderId="0" applyNumberFormat="0" applyBorder="0" applyAlignment="0" applyProtection="0"/>
    <xf numFmtId="0" fontId="50" fillId="42" borderId="0" applyNumberFormat="0" applyBorder="0" applyAlignment="0" applyProtection="0"/>
    <xf numFmtId="0" fontId="50" fillId="43" borderId="0" applyNumberFormat="0" applyBorder="0" applyAlignment="0" applyProtection="0"/>
    <xf numFmtId="0" fontId="50" fillId="44" borderId="0" applyNumberFormat="0" applyBorder="0" applyAlignment="0" applyProtection="0"/>
    <xf numFmtId="0" fontId="50" fillId="45" borderId="0" applyNumberFormat="0" applyBorder="0" applyAlignment="0" applyProtection="0"/>
    <xf numFmtId="0" fontId="50" fillId="46" borderId="0" applyNumberFormat="0" applyBorder="0" applyAlignment="0" applyProtection="0"/>
    <xf numFmtId="0" fontId="50" fillId="47" borderId="0" applyNumberFormat="0" applyBorder="0" applyAlignment="0" applyProtection="0"/>
    <xf numFmtId="0" fontId="50" fillId="48" borderId="0" applyNumberFormat="0" applyBorder="0" applyAlignment="0" applyProtection="0"/>
    <xf numFmtId="0" fontId="50" fillId="43" borderId="0" applyNumberFormat="0" applyBorder="0" applyAlignment="0" applyProtection="0"/>
    <xf numFmtId="0" fontId="50" fillId="46" borderId="0" applyNumberFormat="0" applyBorder="0" applyAlignment="0" applyProtection="0"/>
    <xf numFmtId="0" fontId="50" fillId="49" borderId="0" applyNumberFormat="0" applyBorder="0" applyAlignment="0" applyProtection="0"/>
    <xf numFmtId="0" fontId="51" fillId="50" borderId="0" applyNumberFormat="0" applyBorder="0" applyAlignment="0" applyProtection="0"/>
    <xf numFmtId="0" fontId="51" fillId="47" borderId="0" applyNumberFormat="0" applyBorder="0" applyAlignment="0" applyProtection="0"/>
    <xf numFmtId="0" fontId="51" fillId="48" borderId="0" applyNumberFormat="0" applyBorder="0" applyAlignment="0" applyProtection="0"/>
    <xf numFmtId="0" fontId="51" fillId="51" borderId="0" applyNumberFormat="0" applyBorder="0" applyAlignment="0" applyProtection="0"/>
    <xf numFmtId="0" fontId="51" fillId="52" borderId="0" applyNumberFormat="0" applyBorder="0" applyAlignment="0" applyProtection="0"/>
    <xf numFmtId="0" fontId="51" fillId="53" borderId="0" applyNumberFormat="0" applyBorder="0" applyAlignment="0" applyProtection="0"/>
    <xf numFmtId="0" fontId="52" fillId="54" borderId="17" applyNumberFormat="0" applyAlignment="0" applyProtection="0"/>
    <xf numFmtId="0" fontId="53" fillId="41" borderId="0" applyNumberFormat="0" applyBorder="0" applyAlignment="0" applyProtection="0"/>
    <xf numFmtId="0" fontId="54" fillId="0" borderId="0" applyNumberFormat="0" applyFill="0" applyBorder="0" applyAlignment="0" applyProtection="0"/>
    <xf numFmtId="0" fontId="55" fillId="42" borderId="0" applyNumberFormat="0" applyBorder="0" applyAlignment="0" applyProtection="0"/>
    <xf numFmtId="0" fontId="56" fillId="45" borderId="17" applyNumberFormat="0" applyAlignment="0" applyProtection="0"/>
    <xf numFmtId="0" fontId="57" fillId="0" borderId="18" applyNumberFormat="0" applyFill="0" applyAlignment="0" applyProtection="0"/>
    <xf numFmtId="0" fontId="58" fillId="55" borderId="19" applyNumberFormat="0" applyAlignment="0" applyProtection="0"/>
    <xf numFmtId="0" fontId="50" fillId="56" borderId="20" applyNumberFormat="0" applyFont="0" applyAlignment="0" applyProtection="0"/>
    <xf numFmtId="0" fontId="50" fillId="0" borderId="0"/>
    <xf numFmtId="0" fontId="50" fillId="0" borderId="0"/>
    <xf numFmtId="0" fontId="59" fillId="57" borderId="0" applyNumberFormat="0" applyBorder="0" applyAlignment="0" applyProtection="0"/>
    <xf numFmtId="0" fontId="60" fillId="0" borderId="21" applyNumberFormat="0" applyFill="0" applyAlignment="0" applyProtection="0"/>
    <xf numFmtId="0" fontId="61" fillId="0" borderId="22" applyNumberFormat="0" applyFill="0" applyAlignment="0" applyProtection="0"/>
    <xf numFmtId="0" fontId="62" fillId="0" borderId="23" applyNumberFormat="0" applyFill="0" applyAlignment="0" applyProtection="0"/>
    <xf numFmtId="0" fontId="62" fillId="0" borderId="0" applyNumberFormat="0" applyFill="0" applyBorder="0" applyAlignment="0" applyProtection="0"/>
    <xf numFmtId="0" fontId="13" fillId="0" borderId="0" applyNumberFormat="0" applyAlignment="0">
      <alignment horizontal="left"/>
    </xf>
    <xf numFmtId="0" fontId="63" fillId="0" borderId="0" applyNumberFormat="0" applyFill="0" applyBorder="0" applyAlignment="0" applyProtection="0"/>
    <xf numFmtId="0" fontId="64" fillId="0" borderId="24" applyNumberFormat="0" applyFill="0" applyAlignment="0" applyProtection="0"/>
    <xf numFmtId="0" fontId="65" fillId="54" borderId="25" applyNumberFormat="0" applyAlignment="0" applyProtection="0"/>
    <xf numFmtId="0" fontId="51" fillId="58" borderId="0" applyNumberFormat="0" applyBorder="0" applyAlignment="0" applyProtection="0"/>
    <xf numFmtId="0" fontId="51" fillId="59" borderId="0" applyNumberFormat="0" applyBorder="0" applyAlignment="0" applyProtection="0"/>
    <xf numFmtId="0" fontId="51" fillId="60" borderId="0" applyNumberFormat="0" applyBorder="0" applyAlignment="0" applyProtection="0"/>
    <xf numFmtId="0" fontId="51" fillId="51" borderId="0" applyNumberFormat="0" applyBorder="0" applyAlignment="0" applyProtection="0"/>
    <xf numFmtId="0" fontId="51" fillId="52" borderId="0" applyNumberFormat="0" applyBorder="0" applyAlignment="0" applyProtection="0"/>
    <xf numFmtId="0" fontId="51" fillId="61" borderId="0" applyNumberFormat="0" applyBorder="0" applyAlignment="0" applyProtection="0"/>
    <xf numFmtId="0" fontId="66" fillId="0" borderId="0" applyNumberFormat="0" applyFill="0" applyBorder="0" applyAlignment="0" applyProtection="0"/>
    <xf numFmtId="0" fontId="2" fillId="0" borderId="0"/>
    <xf numFmtId="0" fontId="67" fillId="0" borderId="0"/>
    <xf numFmtId="0" fontId="22" fillId="0" borderId="0" applyNumberFormat="0" applyBorder="0" applyProtection="0"/>
    <xf numFmtId="174" fontId="67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79" fillId="0" borderId="26" applyNumberFormat="0" applyFill="0" applyAlignment="0" applyProtection="0"/>
    <xf numFmtId="0" fontId="80" fillId="0" borderId="27" applyNumberFormat="0" applyFill="0" applyAlignment="0" applyProtection="0"/>
    <xf numFmtId="0" fontId="81" fillId="0" borderId="28" applyNumberFormat="0" applyFill="0" applyAlignment="0" applyProtection="0"/>
    <xf numFmtId="0" fontId="81" fillId="0" borderId="0" applyNumberFormat="0" applyFill="0" applyBorder="0" applyAlignment="0" applyProtection="0"/>
    <xf numFmtId="0" fontId="73" fillId="82" borderId="0" applyNumberFormat="0" applyBorder="0" applyAlignment="0" applyProtection="0"/>
    <xf numFmtId="0" fontId="71" fillId="81" borderId="0" applyNumberFormat="0" applyBorder="0" applyAlignment="0" applyProtection="0"/>
    <xf numFmtId="0" fontId="78" fillId="86" borderId="0" applyNumberFormat="0" applyBorder="0" applyAlignment="0" applyProtection="0"/>
    <xf numFmtId="0" fontId="75" fillId="83" borderId="11" applyNumberFormat="0" applyAlignment="0" applyProtection="0"/>
    <xf numFmtId="0" fontId="84" fillId="80" borderId="12" applyNumberFormat="0" applyAlignment="0" applyProtection="0"/>
    <xf numFmtId="0" fontId="70" fillId="80" borderId="11" applyNumberFormat="0" applyAlignment="0" applyProtection="0"/>
    <xf numFmtId="0" fontId="76" fillId="0" borderId="13" applyNumberFormat="0" applyFill="0" applyAlignment="0" applyProtection="0"/>
    <xf numFmtId="0" fontId="77" fillId="84" borderId="14" applyNumberFormat="0" applyAlignment="0" applyProtection="0"/>
    <xf numFmtId="0" fontId="85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83" fillId="0" borderId="29" applyNumberFormat="0" applyFill="0" applyAlignment="0" applyProtection="0"/>
    <xf numFmtId="0" fontId="68" fillId="87" borderId="0" applyNumberFormat="0" applyBorder="0" applyAlignment="0" applyProtection="0"/>
    <xf numFmtId="0" fontId="22" fillId="62" borderId="0" applyNumberFormat="0" applyBorder="0" applyAlignment="0" applyProtection="0"/>
    <xf numFmtId="0" fontId="22" fillId="68" borderId="0" applyNumberFormat="0" applyBorder="0" applyAlignment="0" applyProtection="0"/>
    <xf numFmtId="0" fontId="68" fillId="74" borderId="0" applyNumberFormat="0" applyBorder="0" applyAlignment="0" applyProtection="0"/>
    <xf numFmtId="0" fontId="68" fillId="88" borderId="0" applyNumberFormat="0" applyBorder="0" applyAlignment="0" applyProtection="0"/>
    <xf numFmtId="0" fontId="22" fillId="63" borderId="0" applyNumberFormat="0" applyBorder="0" applyAlignment="0" applyProtection="0"/>
    <xf numFmtId="0" fontId="22" fillId="69" borderId="0" applyNumberFormat="0" applyBorder="0" applyAlignment="0" applyProtection="0"/>
    <xf numFmtId="0" fontId="68" fillId="75" borderId="0" applyNumberFormat="0" applyBorder="0" applyAlignment="0" applyProtection="0"/>
    <xf numFmtId="0" fontId="68" fillId="89" borderId="0" applyNumberFormat="0" applyBorder="0" applyAlignment="0" applyProtection="0"/>
    <xf numFmtId="0" fontId="22" fillId="64" borderId="0" applyNumberFormat="0" applyBorder="0" applyAlignment="0" applyProtection="0"/>
    <xf numFmtId="0" fontId="22" fillId="70" borderId="0" applyNumberFormat="0" applyBorder="0" applyAlignment="0" applyProtection="0"/>
    <xf numFmtId="0" fontId="68" fillId="76" borderId="0" applyNumberFormat="0" applyBorder="0" applyAlignment="0" applyProtection="0"/>
    <xf numFmtId="0" fontId="68" fillId="90" borderId="0" applyNumberFormat="0" applyBorder="0" applyAlignment="0" applyProtection="0"/>
    <xf numFmtId="0" fontId="22" fillId="65" borderId="0" applyNumberFormat="0" applyBorder="0" applyAlignment="0" applyProtection="0"/>
    <xf numFmtId="0" fontId="22" fillId="71" borderId="0" applyNumberFormat="0" applyBorder="0" applyAlignment="0" applyProtection="0"/>
    <xf numFmtId="0" fontId="68" fillId="77" borderId="0" applyNumberFormat="0" applyBorder="0" applyAlignment="0" applyProtection="0"/>
    <xf numFmtId="0" fontId="68" fillId="91" borderId="0" applyNumberFormat="0" applyBorder="0" applyAlignment="0" applyProtection="0"/>
    <xf numFmtId="0" fontId="22" fillId="66" borderId="0" applyNumberFormat="0" applyBorder="0" applyAlignment="0" applyProtection="0"/>
    <xf numFmtId="0" fontId="22" fillId="72" borderId="0" applyNumberFormat="0" applyBorder="0" applyAlignment="0" applyProtection="0"/>
    <xf numFmtId="0" fontId="68" fillId="78" borderId="0" applyNumberFormat="0" applyBorder="0" applyAlignment="0" applyProtection="0"/>
    <xf numFmtId="0" fontId="68" fillId="92" borderId="0" applyNumberFormat="0" applyBorder="0" applyAlignment="0" applyProtection="0"/>
    <xf numFmtId="0" fontId="22" fillId="67" borderId="0" applyNumberFormat="0" applyBorder="0" applyAlignment="0" applyProtection="0"/>
    <xf numFmtId="0" fontId="22" fillId="73" borderId="0" applyNumberFormat="0" applyBorder="0" applyAlignment="0" applyProtection="0"/>
    <xf numFmtId="0" fontId="68" fillId="79" borderId="0" applyNumberFormat="0" applyBorder="0" applyAlignment="0" applyProtection="0"/>
    <xf numFmtId="0" fontId="69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67" fillId="85" borderId="15" applyNumberFormat="0" applyFont="0" applyAlignment="0" applyProtection="0"/>
    <xf numFmtId="0" fontId="22" fillId="0" borderId="0" applyNumberFormat="0" applyBorder="0" applyProtection="0"/>
    <xf numFmtId="0" fontId="87" fillId="0" borderId="0" applyNumberFormat="0" applyFill="0" applyBorder="0" applyAlignment="0" applyProtection="0"/>
    <xf numFmtId="0" fontId="3" fillId="0" borderId="0"/>
    <xf numFmtId="0" fontId="50" fillId="40" borderId="0" applyNumberFormat="0" applyBorder="0" applyAlignment="0" applyProtection="0"/>
    <xf numFmtId="0" fontId="50" fillId="41" borderId="0" applyNumberFormat="0" applyBorder="0" applyAlignment="0" applyProtection="0"/>
    <xf numFmtId="0" fontId="50" fillId="42" borderId="0" applyNumberFormat="0" applyBorder="0" applyAlignment="0" applyProtection="0"/>
    <xf numFmtId="0" fontId="50" fillId="43" borderId="0" applyNumberFormat="0" applyBorder="0" applyAlignment="0" applyProtection="0"/>
    <xf numFmtId="0" fontId="50" fillId="44" borderId="0" applyNumberFormat="0" applyBorder="0" applyAlignment="0" applyProtection="0"/>
    <xf numFmtId="0" fontId="50" fillId="45" borderId="0" applyNumberFormat="0" applyBorder="0" applyAlignment="0" applyProtection="0"/>
    <xf numFmtId="0" fontId="50" fillId="46" borderId="0" applyNumberFormat="0" applyBorder="0" applyAlignment="0" applyProtection="0"/>
    <xf numFmtId="0" fontId="50" fillId="47" borderId="0" applyNumberFormat="0" applyBorder="0" applyAlignment="0" applyProtection="0"/>
    <xf numFmtId="0" fontId="50" fillId="48" borderId="0" applyNumberFormat="0" applyBorder="0" applyAlignment="0" applyProtection="0"/>
    <xf numFmtId="0" fontId="50" fillId="43" borderId="0" applyNumberFormat="0" applyBorder="0" applyAlignment="0" applyProtection="0"/>
    <xf numFmtId="0" fontId="50" fillId="46" borderId="0" applyNumberFormat="0" applyBorder="0" applyAlignment="0" applyProtection="0"/>
    <xf numFmtId="0" fontId="50" fillId="49" borderId="0" applyNumberFormat="0" applyBorder="0" applyAlignment="0" applyProtection="0"/>
    <xf numFmtId="0" fontId="51" fillId="50" borderId="0" applyNumberFormat="0" applyBorder="0" applyAlignment="0" applyProtection="0"/>
    <xf numFmtId="0" fontId="51" fillId="47" borderId="0" applyNumberFormat="0" applyBorder="0" applyAlignment="0" applyProtection="0"/>
    <xf numFmtId="0" fontId="51" fillId="48" borderId="0" applyNumberFormat="0" applyBorder="0" applyAlignment="0" applyProtection="0"/>
    <xf numFmtId="0" fontId="51" fillId="51" borderId="0" applyNumberFormat="0" applyBorder="0" applyAlignment="0" applyProtection="0"/>
    <xf numFmtId="0" fontId="51" fillId="52" borderId="0" applyNumberFormat="0" applyBorder="0" applyAlignment="0" applyProtection="0"/>
    <xf numFmtId="0" fontId="51" fillId="53" borderId="0" applyNumberFormat="0" applyBorder="0" applyAlignment="0" applyProtection="0"/>
    <xf numFmtId="0" fontId="52" fillId="54" borderId="17" applyNumberFormat="0" applyAlignment="0" applyProtection="0"/>
    <xf numFmtId="0" fontId="53" fillId="41" borderId="0" applyNumberFormat="0" applyBorder="0" applyAlignment="0" applyProtection="0"/>
    <xf numFmtId="0" fontId="54" fillId="0" borderId="0" applyNumberFormat="0" applyFill="0" applyBorder="0" applyAlignment="0" applyProtection="0"/>
    <xf numFmtId="0" fontId="55" fillId="42" borderId="0" applyNumberFormat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56" fillId="45" borderId="17" applyNumberFormat="0" applyAlignment="0" applyProtection="0"/>
    <xf numFmtId="0" fontId="57" fillId="0" borderId="18" applyNumberFormat="0" applyFill="0" applyAlignment="0" applyProtection="0"/>
    <xf numFmtId="0" fontId="58" fillId="55" borderId="19" applyNumberFormat="0" applyAlignment="0" applyProtection="0"/>
    <xf numFmtId="0" fontId="50" fillId="56" borderId="20" applyNumberFormat="0" applyFont="0" applyAlignment="0" applyProtection="0"/>
    <xf numFmtId="0" fontId="50" fillId="0" borderId="0"/>
    <xf numFmtId="0" fontId="50" fillId="0" borderId="0"/>
    <xf numFmtId="0" fontId="59" fillId="57" borderId="0" applyNumberFormat="0" applyBorder="0" applyAlignment="0" applyProtection="0"/>
    <xf numFmtId="0" fontId="60" fillId="0" borderId="21" applyNumberFormat="0" applyFill="0" applyAlignment="0" applyProtection="0"/>
    <xf numFmtId="0" fontId="61" fillId="0" borderId="22" applyNumberFormat="0" applyFill="0" applyAlignment="0" applyProtection="0"/>
    <xf numFmtId="0" fontId="62" fillId="0" borderId="23" applyNumberFormat="0" applyFill="0" applyAlignment="0" applyProtection="0"/>
    <xf numFmtId="0" fontId="6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24" applyNumberFormat="0" applyFill="0" applyAlignment="0" applyProtection="0"/>
    <xf numFmtId="0" fontId="65" fillId="54" borderId="25" applyNumberFormat="0" applyAlignment="0" applyProtection="0"/>
    <xf numFmtId="0" fontId="51" fillId="58" borderId="0" applyNumberFormat="0" applyBorder="0" applyAlignment="0" applyProtection="0"/>
    <xf numFmtId="0" fontId="51" fillId="59" borderId="0" applyNumberFormat="0" applyBorder="0" applyAlignment="0" applyProtection="0"/>
    <xf numFmtId="0" fontId="51" fillId="60" borderId="0" applyNumberFormat="0" applyBorder="0" applyAlignment="0" applyProtection="0"/>
    <xf numFmtId="0" fontId="51" fillId="51" borderId="0" applyNumberFormat="0" applyBorder="0" applyAlignment="0" applyProtection="0"/>
    <xf numFmtId="0" fontId="51" fillId="52" borderId="0" applyNumberFormat="0" applyBorder="0" applyAlignment="0" applyProtection="0"/>
    <xf numFmtId="0" fontId="51" fillId="61" borderId="0" applyNumberFormat="0" applyBorder="0" applyAlignment="0" applyProtection="0"/>
    <xf numFmtId="0" fontId="66" fillId="0" borderId="0" applyNumberFormat="0" applyFill="0" applyBorder="0" applyAlignment="0" applyProtection="0"/>
    <xf numFmtId="0" fontId="2" fillId="0" borderId="0"/>
    <xf numFmtId="0" fontId="67" fillId="0" borderId="0"/>
    <xf numFmtId="0" fontId="86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86" fillId="0" borderId="0" applyNumberFormat="0" applyFill="0" applyBorder="0" applyAlignment="0" applyProtection="0"/>
    <xf numFmtId="0" fontId="22" fillId="0" borderId="0" applyNumberFormat="0" applyBorder="0" applyAlignment="0"/>
    <xf numFmtId="0" fontId="2" fillId="0" borderId="0"/>
    <xf numFmtId="0" fontId="67" fillId="0" borderId="0"/>
    <xf numFmtId="0" fontId="22" fillId="85" borderId="15" applyNumberFormat="0" applyFont="0" applyAlignment="0" applyProtection="0"/>
    <xf numFmtId="174" fontId="6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22" fillId="0" borderId="0" applyNumberFormat="0" applyBorder="0" applyAlignment="0"/>
    <xf numFmtId="43" fontId="2" fillId="0" borderId="0" applyFont="0" applyFill="0" applyBorder="0" applyAlignment="0" applyProtection="0"/>
    <xf numFmtId="0" fontId="2" fillId="15" borderId="15" applyNumberFormat="0" applyFont="0" applyAlignment="0" applyProtection="0"/>
    <xf numFmtId="0" fontId="2" fillId="0" borderId="0"/>
    <xf numFmtId="0" fontId="2" fillId="15" borderId="15" applyNumberFormat="0" applyFon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0" borderId="0"/>
    <xf numFmtId="0" fontId="88" fillId="0" borderId="0" applyNumberFormat="0" applyFill="0" applyBorder="0" applyAlignment="0" applyProtection="0"/>
    <xf numFmtId="0" fontId="2" fillId="15" borderId="15" applyNumberFormat="0" applyFon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33" fillId="0" borderId="0" applyNumberFormat="0" applyFill="0" applyBorder="0" applyAlignment="0" applyProtection="0"/>
    <xf numFmtId="0" fontId="22" fillId="71" borderId="0" applyNumberFormat="0" applyFont="0" applyBorder="0" applyAlignment="0" applyProtection="0"/>
    <xf numFmtId="0" fontId="2" fillId="0" borderId="0"/>
    <xf numFmtId="0" fontId="22" fillId="69" borderId="0" applyNumberFormat="0" applyFont="0" applyBorder="0" applyAlignment="0" applyProtection="0"/>
    <xf numFmtId="0" fontId="2" fillId="0" borderId="0"/>
    <xf numFmtId="0" fontId="2" fillId="0" borderId="0"/>
    <xf numFmtId="0" fontId="67" fillId="0" borderId="0"/>
    <xf numFmtId="174" fontId="22" fillId="0" borderId="0" applyFont="0" applyFill="0" applyBorder="0" applyAlignment="0" applyProtection="0"/>
    <xf numFmtId="0" fontId="22" fillId="70" borderId="0" applyNumberFormat="0" applyFont="0" applyBorder="0" applyAlignment="0" applyProtection="0"/>
    <xf numFmtId="0" fontId="22" fillId="0" borderId="0"/>
    <xf numFmtId="0" fontId="2" fillId="0" borderId="0"/>
    <xf numFmtId="0" fontId="22" fillId="65" borderId="0" applyNumberFormat="0" applyFont="0" applyBorder="0" applyAlignment="0" applyProtection="0"/>
    <xf numFmtId="0" fontId="22" fillId="73" borderId="0" applyNumberFormat="0" applyFont="0" applyBorder="0" applyAlignment="0" applyProtection="0"/>
    <xf numFmtId="0" fontId="22" fillId="63" borderId="0" applyNumberFormat="0" applyFont="0" applyBorder="0" applyAlignment="0" applyProtection="0"/>
    <xf numFmtId="0" fontId="2" fillId="0" borderId="0"/>
    <xf numFmtId="0" fontId="2" fillId="0" borderId="0"/>
    <xf numFmtId="0" fontId="2" fillId="0" borderId="0"/>
    <xf numFmtId="0" fontId="87" fillId="0" borderId="0" applyNumberFormat="0" applyFill="0" applyBorder="0" applyAlignment="0" applyProtection="0"/>
    <xf numFmtId="0" fontId="2" fillId="0" borderId="0"/>
    <xf numFmtId="44" fontId="3" fillId="0" borderId="0" applyFont="0" applyFill="0" applyBorder="0" applyAlignment="0" applyProtection="0"/>
    <xf numFmtId="0" fontId="2" fillId="0" borderId="0"/>
    <xf numFmtId="0" fontId="22" fillId="67" borderId="0" applyNumberFormat="0" applyFont="0" applyBorder="0" applyAlignment="0" applyProtection="0"/>
    <xf numFmtId="0" fontId="2" fillId="0" borderId="0"/>
    <xf numFmtId="0" fontId="22" fillId="62" borderId="0" applyNumberFormat="0" applyFont="0" applyBorder="0" applyAlignment="0" applyProtection="0"/>
    <xf numFmtId="0" fontId="2" fillId="0" borderId="0"/>
    <xf numFmtId="174" fontId="22" fillId="0" borderId="0" applyFont="0" applyFill="0" applyBorder="0" applyAlignment="0" applyProtection="0"/>
    <xf numFmtId="0" fontId="22" fillId="68" borderId="0" applyNumberFormat="0" applyFon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72" borderId="0" applyNumberFormat="0" applyFont="0" applyBorder="0" applyAlignment="0" applyProtection="0"/>
    <xf numFmtId="174" fontId="22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2" fillId="0" borderId="0"/>
    <xf numFmtId="175" fontId="22" fillId="0" borderId="0" applyFont="0" applyFill="0" applyBorder="0" applyAlignment="0" applyProtection="0"/>
    <xf numFmtId="174" fontId="67" fillId="0" borderId="0" applyFont="0" applyFill="0" applyBorder="0" applyAlignment="0" applyProtection="0"/>
    <xf numFmtId="0" fontId="22" fillId="66" borderId="0" applyNumberFormat="0" applyFont="0" applyBorder="0" applyAlignment="0" applyProtection="0"/>
    <xf numFmtId="0" fontId="22" fillId="64" borderId="0" applyNumberFormat="0" applyFont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89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5" borderId="15" applyNumberFormat="0" applyFont="0" applyAlignment="0" applyProtection="0"/>
    <xf numFmtId="0" fontId="1" fillId="0" borderId="0"/>
    <xf numFmtId="0" fontId="1" fillId="15" borderId="15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1" fillId="15" borderId="15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</cellStyleXfs>
  <cellXfs count="351">
    <xf numFmtId="0" fontId="0" fillId="0" borderId="0" xfId="0"/>
    <xf numFmtId="165" fontId="4" fillId="0" borderId="1" xfId="1" applyNumberFormat="1" applyFont="1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4" fillId="0" borderId="2" xfId="0" applyFont="1" applyBorder="1" applyAlignment="1">
      <alignment horizontal="center"/>
    </xf>
    <xf numFmtId="165" fontId="4" fillId="0" borderId="0" xfId="1" applyNumberFormat="1" applyFont="1"/>
    <xf numFmtId="165" fontId="5" fillId="0" borderId="0" xfId="1" applyNumberFormat="1" applyFont="1"/>
    <xf numFmtId="165" fontId="0" fillId="0" borderId="0" xfId="0" applyNumberFormat="1"/>
    <xf numFmtId="165" fontId="4" fillId="0" borderId="2" xfId="1" applyNumberFormat="1" applyFont="1" applyBorder="1"/>
    <xf numFmtId="165" fontId="5" fillId="0" borderId="0" xfId="1" applyNumberFormat="1" applyFont="1" applyBorder="1"/>
    <xf numFmtId="0" fontId="6" fillId="0" borderId="0" xfId="0" applyFont="1"/>
    <xf numFmtId="165" fontId="5" fillId="0" borderId="0" xfId="3" applyNumberFormat="1" applyFont="1"/>
    <xf numFmtId="165" fontId="7" fillId="0" borderId="0" xfId="0" applyNumberFormat="1" applyFont="1"/>
    <xf numFmtId="165" fontId="8" fillId="0" borderId="0" xfId="3" applyNumberFormat="1" applyFont="1"/>
    <xf numFmtId="165" fontId="8" fillId="0" borderId="0" xfId="1" applyNumberFormat="1" applyFont="1"/>
    <xf numFmtId="165" fontId="9" fillId="0" borderId="0" xfId="1" applyNumberFormat="1" applyFont="1" applyBorder="1"/>
    <xf numFmtId="165" fontId="6" fillId="0" borderId="0" xfId="0" applyNumberFormat="1" applyFont="1"/>
    <xf numFmtId="10" fontId="6" fillId="0" borderId="0" xfId="2" applyNumberFormat="1" applyFont="1"/>
    <xf numFmtId="165" fontId="4" fillId="0" borderId="1" xfId="1" applyNumberFormat="1" applyFont="1" applyBorder="1" applyAlignment="1">
      <alignment horizontal="center"/>
    </xf>
    <xf numFmtId="165" fontId="0" fillId="0" borderId="1" xfId="0" applyNumberFormat="1" applyBorder="1"/>
    <xf numFmtId="0" fontId="0" fillId="0" borderId="2" xfId="0" applyBorder="1" applyAlignment="1">
      <alignment horizontal="center"/>
    </xf>
    <xf numFmtId="166" fontId="4" fillId="0" borderId="0" xfId="2" applyNumberFormat="1" applyFont="1"/>
    <xf numFmtId="166" fontId="4" fillId="0" borderId="2" xfId="2" applyNumberFormat="1" applyFont="1" applyBorder="1"/>
    <xf numFmtId="166" fontId="5" fillId="0" borderId="0" xfId="2" applyNumberFormat="1" applyFont="1"/>
    <xf numFmtId="0" fontId="10" fillId="0" borderId="0" xfId="0" applyFont="1"/>
    <xf numFmtId="3" fontId="11" fillId="0" borderId="0" xfId="0" applyNumberFormat="1" applyFont="1"/>
    <xf numFmtId="165" fontId="5" fillId="0" borderId="0" xfId="1" applyNumberFormat="1" applyFont="1" applyAlignment="1">
      <alignment horizontal="center"/>
    </xf>
    <xf numFmtId="166" fontId="0" fillId="0" borderId="0" xfId="2" applyNumberFormat="1" applyFont="1"/>
    <xf numFmtId="166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5" applyFont="1" applyBorder="1"/>
    <xf numFmtId="0" fontId="5" fillId="0" borderId="1" xfId="5" applyFont="1" applyBorder="1" applyAlignment="1">
      <alignment horizontal="left"/>
    </xf>
    <xf numFmtId="0" fontId="15" fillId="0" borderId="1" xfId="5" applyFont="1" applyBorder="1" applyAlignment="1">
      <alignment horizontal="centerContinuous"/>
    </xf>
    <xf numFmtId="0" fontId="16" fillId="0" borderId="0" xfId="5" applyFont="1" applyBorder="1" applyAlignment="1">
      <alignment horizontal="center"/>
    </xf>
    <xf numFmtId="3" fontId="5" fillId="0" borderId="0" xfId="6" applyNumberFormat="1" applyFont="1" applyFill="1" applyAlignment="1">
      <alignment horizontal="center"/>
    </xf>
    <xf numFmtId="167" fontId="15" fillId="0" borderId="0" xfId="7" applyNumberFormat="1" applyFont="1" applyFill="1"/>
    <xf numFmtId="0" fontId="15" fillId="0" borderId="0" xfId="5" applyFont="1" applyFill="1"/>
    <xf numFmtId="3" fontId="5" fillId="0" borderId="0" xfId="6" applyNumberFormat="1" applyFont="1" applyFill="1" applyAlignment="1">
      <alignment horizontal="centerContinuous"/>
    </xf>
    <xf numFmtId="0" fontId="15" fillId="0" borderId="0" xfId="5" applyFont="1" applyFill="1" applyBorder="1" applyAlignment="1">
      <alignment horizontal="centerContinuous"/>
    </xf>
    <xf numFmtId="0" fontId="5" fillId="0" borderId="0" xfId="5" applyFont="1" applyFill="1" applyBorder="1" applyAlignment="1">
      <alignment horizontal="center"/>
    </xf>
    <xf numFmtId="0" fontId="15" fillId="0" borderId="0" xfId="0" applyFont="1" applyFill="1"/>
    <xf numFmtId="168" fontId="5" fillId="0" borderId="0" xfId="6" applyNumberFormat="1" applyFont="1" applyFill="1" applyAlignment="1">
      <alignment horizontal="centerContinuous"/>
    </xf>
    <xf numFmtId="0" fontId="15" fillId="0" borderId="0" xfId="5" applyFont="1" applyFill="1" applyBorder="1"/>
    <xf numFmtId="0" fontId="5" fillId="0" borderId="0" xfId="5" applyFont="1" applyBorder="1" applyAlignment="1">
      <alignment horizontal="right"/>
    </xf>
    <xf numFmtId="0" fontId="15" fillId="0" borderId="0" xfId="5" applyFont="1" applyBorder="1"/>
    <xf numFmtId="0" fontId="15" fillId="0" borderId="0" xfId="5" applyFont="1" applyBorder="1" applyAlignment="1">
      <alignment horizontal="centerContinuous"/>
    </xf>
    <xf numFmtId="0" fontId="15" fillId="0" borderId="0" xfId="5" applyFont="1" applyFill="1" applyBorder="1" applyAlignment="1">
      <alignment horizontal="center"/>
    </xf>
    <xf numFmtId="3" fontId="5" fillId="0" borderId="0" xfId="6" applyNumberFormat="1" applyFont="1" applyFill="1" applyBorder="1" applyAlignment="1">
      <alignment horizontal="center"/>
    </xf>
    <xf numFmtId="0" fontId="16" fillId="0" borderId="0" xfId="5" applyFont="1" applyAlignment="1">
      <alignment horizontal="center"/>
    </xf>
    <xf numFmtId="17" fontId="15" fillId="0" borderId="0" xfId="5" applyNumberFormat="1" applyFont="1" applyFill="1" applyBorder="1" applyAlignment="1">
      <alignment horizontal="center"/>
    </xf>
    <xf numFmtId="3" fontId="5" fillId="0" borderId="0" xfId="6" quotePrefix="1" applyNumberFormat="1" applyFont="1" applyFill="1" applyAlignment="1">
      <alignment horizontal="center"/>
    </xf>
    <xf numFmtId="0" fontId="15" fillId="0" borderId="0" xfId="5" applyFont="1" applyFill="1" applyAlignment="1">
      <alignment horizontal="centerContinuous"/>
    </xf>
    <xf numFmtId="168" fontId="5" fillId="0" borderId="0" xfId="6" applyNumberFormat="1" applyFont="1" applyFill="1"/>
    <xf numFmtId="168" fontId="5" fillId="0" borderId="0" xfId="6" applyNumberFormat="1" applyFont="1" applyFill="1" applyBorder="1" applyAlignment="1">
      <alignment horizontal="center"/>
    </xf>
    <xf numFmtId="0" fontId="17" fillId="2" borderId="2" xfId="5" applyFont="1" applyFill="1" applyBorder="1" applyAlignment="1">
      <alignment horizontal="right"/>
    </xf>
    <xf numFmtId="0" fontId="17" fillId="2" borderId="2" xfId="5" applyFont="1" applyFill="1" applyBorder="1" applyAlignment="1">
      <alignment horizontal="center"/>
    </xf>
    <xf numFmtId="0" fontId="17" fillId="0" borderId="0" xfId="5" applyFont="1" applyFill="1" applyBorder="1" applyAlignment="1">
      <alignment horizontal="center"/>
    </xf>
    <xf numFmtId="0" fontId="18" fillId="0" borderId="0" xfId="5" applyFont="1" applyFill="1" applyBorder="1" applyAlignment="1">
      <alignment horizontal="center"/>
    </xf>
    <xf numFmtId="0" fontId="5" fillId="0" borderId="0" xfId="5" applyFont="1" applyBorder="1" applyAlignment="1"/>
    <xf numFmtId="0" fontId="17" fillId="0" borderId="0" xfId="5" applyFont="1" applyBorder="1" applyAlignment="1">
      <alignment horizontal="right"/>
    </xf>
    <xf numFmtId="0" fontId="15" fillId="0" borderId="0" xfId="5" applyFont="1"/>
    <xf numFmtId="0" fontId="5" fillId="0" borderId="0" xfId="5" applyFont="1" applyFill="1"/>
    <xf numFmtId="0" fontId="17" fillId="0" borderId="0" xfId="5" applyFont="1" applyFill="1" applyBorder="1" applyAlignment="1">
      <alignment horizontal="right"/>
    </xf>
    <xf numFmtId="168" fontId="17" fillId="0" borderId="0" xfId="6" applyNumberFormat="1" applyFont="1" applyFill="1" applyBorder="1" applyAlignment="1">
      <alignment horizontal="right"/>
    </xf>
    <xf numFmtId="1" fontId="12" fillId="0" borderId="0" xfId="8" applyNumberFormat="1" applyFont="1"/>
    <xf numFmtId="3" fontId="12" fillId="0" borderId="0" xfId="8" applyNumberFormat="1" applyFont="1"/>
    <xf numFmtId="165" fontId="15" fillId="0" borderId="0" xfId="7" applyNumberFormat="1" applyFont="1"/>
    <xf numFmtId="166" fontId="15" fillId="0" borderId="0" xfId="2" applyNumberFormat="1" applyFont="1"/>
    <xf numFmtId="3" fontId="15" fillId="0" borderId="0" xfId="6" applyNumberFormat="1" applyFont="1"/>
    <xf numFmtId="3" fontId="5" fillId="0" borderId="0" xfId="6" applyNumberFormat="1" applyFont="1"/>
    <xf numFmtId="165" fontId="15" fillId="0" borderId="0" xfId="7" applyNumberFormat="1" applyFont="1" applyFill="1"/>
    <xf numFmtId="3" fontId="15" fillId="0" borderId="0" xfId="6" applyNumberFormat="1" applyFont="1" applyFill="1"/>
    <xf numFmtId="3" fontId="5" fillId="0" borderId="0" xfId="5" applyNumberFormat="1" applyFont="1" applyFill="1" applyBorder="1"/>
    <xf numFmtId="3" fontId="5" fillId="0" borderId="0" xfId="6" applyNumberFormat="1" applyFont="1" applyFill="1"/>
    <xf numFmtId="0" fontId="5" fillId="0" borderId="0" xfId="5" applyFont="1" applyFill="1" applyBorder="1"/>
    <xf numFmtId="1" fontId="5" fillId="0" borderId="0" xfId="5" applyNumberFormat="1" applyFont="1" applyFill="1" applyBorder="1"/>
    <xf numFmtId="168" fontId="5" fillId="0" borderId="0" xfId="6" applyNumberFormat="1" applyFont="1" applyFill="1" applyBorder="1"/>
    <xf numFmtId="3" fontId="15" fillId="0" borderId="0" xfId="6" applyNumberFormat="1" applyFont="1" applyFill="1" applyBorder="1"/>
    <xf numFmtId="168" fontId="15" fillId="0" borderId="0" xfId="6" applyNumberFormat="1" applyFont="1" applyFill="1" applyBorder="1"/>
    <xf numFmtId="0" fontId="12" fillId="0" borderId="0" xfId="8" applyFont="1"/>
    <xf numFmtId="3" fontId="16" fillId="0" borderId="0" xfId="6" applyNumberFormat="1" applyFont="1" applyFill="1" applyBorder="1"/>
    <xf numFmtId="169" fontId="5" fillId="0" borderId="0" xfId="5" applyNumberFormat="1" applyFont="1" applyBorder="1"/>
    <xf numFmtId="0" fontId="5" fillId="0" borderId="0" xfId="5" applyFont="1" applyBorder="1"/>
    <xf numFmtId="167" fontId="15" fillId="0" borderId="0" xfId="7" applyNumberFormat="1" applyFont="1"/>
    <xf numFmtId="3" fontId="15" fillId="0" borderId="0" xfId="5" applyNumberFormat="1" applyFont="1"/>
    <xf numFmtId="165" fontId="15" fillId="0" borderId="0" xfId="5" applyNumberFormat="1" applyFont="1" applyFill="1"/>
    <xf numFmtId="3" fontId="15" fillId="0" borderId="0" xfId="5" applyNumberFormat="1" applyFont="1" applyFill="1"/>
    <xf numFmtId="165" fontId="15" fillId="0" borderId="0" xfId="0" applyNumberFormat="1" applyFont="1" applyFill="1"/>
    <xf numFmtId="3" fontId="15" fillId="0" borderId="0" xfId="5" applyNumberFormat="1" applyFont="1" applyFill="1" applyAlignment="1"/>
    <xf numFmtId="0" fontId="19" fillId="0" borderId="3" xfId="5" applyFont="1" applyBorder="1"/>
    <xf numFmtId="0" fontId="5" fillId="0" borderId="3" xfId="5" applyFont="1" applyBorder="1"/>
    <xf numFmtId="165" fontId="15" fillId="0" borderId="3" xfId="7" applyNumberFormat="1" applyFont="1" applyBorder="1"/>
    <xf numFmtId="166" fontId="15" fillId="0" borderId="3" xfId="2" applyNumberFormat="1" applyFont="1" applyBorder="1"/>
    <xf numFmtId="167" fontId="15" fillId="0" borderId="3" xfId="7" applyNumberFormat="1" applyFont="1" applyBorder="1"/>
    <xf numFmtId="3" fontId="15" fillId="0" borderId="3" xfId="6" applyNumberFormat="1" applyFont="1" applyBorder="1"/>
    <xf numFmtId="167" fontId="15" fillId="0" borderId="0" xfId="7" applyNumberFormat="1" applyFont="1" applyFill="1" applyBorder="1"/>
    <xf numFmtId="43" fontId="5" fillId="0" borderId="0" xfId="7" applyFont="1" applyFill="1"/>
    <xf numFmtId="3" fontId="19" fillId="0" borderId="0" xfId="6" applyNumberFormat="1" applyFont="1" applyFill="1"/>
    <xf numFmtId="43" fontId="15" fillId="0" borderId="0" xfId="7" applyFont="1" applyFill="1"/>
    <xf numFmtId="3" fontId="15" fillId="0" borderId="0" xfId="6" applyNumberFormat="1" applyFont="1" applyFill="1" applyAlignment="1"/>
    <xf numFmtId="170" fontId="15" fillId="0" borderId="0" xfId="5" applyNumberFormat="1" applyFont="1"/>
    <xf numFmtId="0" fontId="15" fillId="0" borderId="0" xfId="5" applyFont="1" applyFill="1" applyAlignment="1"/>
    <xf numFmtId="1" fontId="15" fillId="0" borderId="0" xfId="5" applyNumberFormat="1" applyFont="1" applyFill="1"/>
    <xf numFmtId="0" fontId="5" fillId="0" borderId="1" xfId="5" applyFont="1" applyBorder="1" applyAlignment="1">
      <alignment horizontal="center"/>
    </xf>
    <xf numFmtId="3" fontId="20" fillId="0" borderId="1" xfId="6" applyNumberFormat="1" applyFont="1" applyBorder="1" applyAlignment="1">
      <alignment horizontal="center"/>
    </xf>
    <xf numFmtId="165" fontId="5" fillId="0" borderId="1" xfId="7" applyNumberFormat="1" applyFont="1" applyBorder="1" applyAlignment="1">
      <alignment horizontal="center"/>
    </xf>
    <xf numFmtId="0" fontId="17" fillId="0" borderId="0" xfId="5" applyFont="1" applyBorder="1" applyAlignment="1">
      <alignment horizontal="left"/>
    </xf>
    <xf numFmtId="3" fontId="5" fillId="0" borderId="0" xfId="6" applyNumberFormat="1" applyFont="1" applyBorder="1" applyAlignment="1">
      <alignment horizontal="center"/>
    </xf>
    <xf numFmtId="0" fontId="5" fillId="0" borderId="0" xfId="5" applyFont="1" applyBorder="1" applyAlignment="1">
      <alignment horizontal="centerContinuous"/>
    </xf>
    <xf numFmtId="49" fontId="5" fillId="0" borderId="0" xfId="5" applyNumberFormat="1" applyFont="1" applyBorder="1" applyAlignment="1">
      <alignment horizontal="center"/>
    </xf>
    <xf numFmtId="0" fontId="5" fillId="0" borderId="0" xfId="5" applyFont="1" applyBorder="1" applyAlignment="1">
      <alignment horizontal="center"/>
    </xf>
    <xf numFmtId="3" fontId="20" fillId="0" borderId="0" xfId="6" applyNumberFormat="1" applyFont="1" applyBorder="1" applyAlignment="1">
      <alignment horizontal="center"/>
    </xf>
    <xf numFmtId="165" fontId="5" fillId="0" borderId="0" xfId="7" applyNumberFormat="1" applyFont="1" applyBorder="1" applyAlignment="1">
      <alignment horizontal="center"/>
    </xf>
    <xf numFmtId="0" fontId="5" fillId="0" borderId="0" xfId="9" applyFont="1" applyBorder="1" applyAlignment="1">
      <alignment horizontal="center"/>
    </xf>
    <xf numFmtId="0" fontId="17" fillId="0" borderId="0" xfId="5" applyFont="1" applyBorder="1"/>
    <xf numFmtId="3" fontId="5" fillId="0" borderId="0" xfId="6" applyNumberFormat="1" applyFont="1" applyBorder="1" applyAlignment="1">
      <alignment horizontal="centerContinuous"/>
    </xf>
    <xf numFmtId="0" fontId="20" fillId="0" borderId="0" xfId="5" applyFont="1" applyBorder="1" applyAlignment="1">
      <alignment horizontal="center"/>
    </xf>
    <xf numFmtId="171" fontId="5" fillId="0" borderId="0" xfId="7" applyNumberFormat="1" applyFont="1" applyBorder="1" applyAlignment="1">
      <alignment horizontal="center"/>
    </xf>
    <xf numFmtId="0" fontId="5" fillId="0" borderId="0" xfId="9" applyFont="1" applyFill="1" applyBorder="1" applyAlignment="1">
      <alignment horizontal="center"/>
    </xf>
    <xf numFmtId="0" fontId="5" fillId="0" borderId="0" xfId="5" applyFont="1"/>
    <xf numFmtId="0" fontId="19" fillId="0" borderId="0" xfId="5" applyFont="1"/>
    <xf numFmtId="171" fontId="5" fillId="0" borderId="0" xfId="7" applyNumberFormat="1" applyFont="1" applyBorder="1"/>
    <xf numFmtId="165" fontId="5" fillId="0" borderId="0" xfId="7" applyNumberFormat="1" applyFont="1"/>
    <xf numFmtId="3" fontId="5" fillId="0" borderId="0" xfId="5" applyNumberFormat="1" applyFont="1" applyBorder="1"/>
    <xf numFmtId="166" fontId="5" fillId="0" borderId="0" xfId="2" applyNumberFormat="1" applyFont="1" applyBorder="1"/>
    <xf numFmtId="3" fontId="5" fillId="0" borderId="0" xfId="5" applyNumberFormat="1" applyFont="1"/>
    <xf numFmtId="3" fontId="5" fillId="0" borderId="0" xfId="5" applyNumberFormat="1" applyFont="1" applyAlignment="1"/>
    <xf numFmtId="3" fontId="19" fillId="0" borderId="0" xfId="5" applyNumberFormat="1" applyFont="1" applyAlignment="1"/>
    <xf numFmtId="171" fontId="19" fillId="0" borderId="0" xfId="7" applyNumberFormat="1" applyFont="1" applyBorder="1"/>
    <xf numFmtId="168" fontId="5" fillId="0" borderId="0" xfId="5" applyNumberFormat="1" applyFont="1" applyBorder="1"/>
    <xf numFmtId="3" fontId="5" fillId="0" borderId="0" xfId="6" applyNumberFormat="1" applyFont="1" applyAlignment="1"/>
    <xf numFmtId="168" fontId="5" fillId="0" borderId="0" xfId="6" applyNumberFormat="1" applyFont="1" applyBorder="1"/>
    <xf numFmtId="0" fontId="5" fillId="0" borderId="0" xfId="5" applyFont="1" applyAlignment="1"/>
    <xf numFmtId="1" fontId="5" fillId="0" borderId="0" xfId="5" applyNumberFormat="1" applyFont="1"/>
    <xf numFmtId="0" fontId="19" fillId="0" borderId="0" xfId="5" applyFont="1" applyAlignment="1"/>
    <xf numFmtId="0" fontId="5" fillId="0" borderId="1" xfId="5" applyFont="1" applyBorder="1" applyAlignment="1">
      <alignment horizontal="center"/>
    </xf>
    <xf numFmtId="3" fontId="5" fillId="0" borderId="0" xfId="7" applyNumberFormat="1" applyFont="1"/>
    <xf numFmtId="3" fontId="5" fillId="3" borderId="1" xfId="6" applyNumberFormat="1" applyFont="1" applyFill="1" applyBorder="1" applyAlignment="1">
      <alignment horizontal="center"/>
    </xf>
    <xf numFmtId="3" fontId="5" fillId="3" borderId="0" xfId="6" applyNumberFormat="1" applyFont="1" applyFill="1" applyBorder="1" applyAlignment="1">
      <alignment horizontal="center"/>
    </xf>
    <xf numFmtId="0" fontId="17" fillId="4" borderId="2" xfId="5" applyFont="1" applyFill="1" applyBorder="1" applyAlignment="1">
      <alignment horizontal="center"/>
    </xf>
    <xf numFmtId="0" fontId="5" fillId="3" borderId="0" xfId="5" applyFont="1" applyFill="1"/>
    <xf numFmtId="3" fontId="15" fillId="0" borderId="0" xfId="7" applyNumberFormat="1" applyFont="1" applyFill="1"/>
    <xf numFmtId="0" fontId="5" fillId="5" borderId="0" xfId="5" applyFont="1" applyFill="1" applyBorder="1"/>
    <xf numFmtId="0" fontId="15" fillId="5" borderId="0" xfId="5" applyFont="1" applyFill="1" applyBorder="1"/>
    <xf numFmtId="3" fontId="5" fillId="5" borderId="0" xfId="6" applyNumberFormat="1" applyFont="1" applyFill="1"/>
    <xf numFmtId="43" fontId="5" fillId="5" borderId="0" xfId="7" applyFont="1" applyFill="1"/>
    <xf numFmtId="0" fontId="5" fillId="5" borderId="0" xfId="5" applyFont="1" applyFill="1"/>
    <xf numFmtId="165" fontId="5" fillId="0" borderId="0" xfId="7" applyNumberFormat="1" applyFont="1" applyBorder="1"/>
    <xf numFmtId="165" fontId="15" fillId="0" borderId="0" xfId="6" applyNumberFormat="1" applyFont="1" applyFill="1"/>
    <xf numFmtId="165" fontId="15" fillId="0" borderId="0" xfId="6" applyNumberFormat="1" applyFont="1" applyFill="1" applyBorder="1"/>
    <xf numFmtId="3" fontId="5" fillId="0" borderId="0" xfId="7" applyNumberFormat="1" applyFont="1" applyBorder="1"/>
    <xf numFmtId="3" fontId="5" fillId="0" borderId="0" xfId="7" applyNumberFormat="1" applyFont="1" applyFill="1"/>
    <xf numFmtId="0" fontId="21" fillId="0" borderId="0" xfId="5" applyFont="1" applyFill="1" applyBorder="1"/>
    <xf numFmtId="165" fontId="4" fillId="0" borderId="3" xfId="7" applyNumberFormat="1" applyFont="1" applyBorder="1"/>
    <xf numFmtId="165" fontId="5" fillId="0" borderId="0" xfId="7" quotePrefix="1" applyNumberFormat="1" applyFont="1" applyBorder="1" applyAlignment="1">
      <alignment horizontal="center"/>
    </xf>
    <xf numFmtId="3" fontId="4" fillId="0" borderId="0" xfId="3" applyNumberFormat="1" applyFont="1"/>
    <xf numFmtId="3" fontId="4" fillId="0" borderId="0" xfId="3" applyNumberFormat="1" applyFont="1" applyFill="1"/>
    <xf numFmtId="165" fontId="4" fillId="0" borderId="2" xfId="3" applyNumberFormat="1" applyFont="1" applyFill="1" applyBorder="1"/>
    <xf numFmtId="165" fontId="4" fillId="0" borderId="0" xfId="1" applyNumberFormat="1" applyFont="1" applyFill="1"/>
    <xf numFmtId="3" fontId="4" fillId="0" borderId="0" xfId="1" applyNumberFormat="1" applyFont="1" applyFill="1"/>
    <xf numFmtId="3" fontId="4" fillId="0" borderId="2" xfId="3" applyNumberFormat="1" applyFont="1" applyFill="1" applyBorder="1"/>
    <xf numFmtId="3" fontId="5" fillId="3" borderId="0" xfId="6" quotePrefix="1" applyNumberFormat="1" applyFont="1" applyFill="1" applyBorder="1" applyAlignment="1">
      <alignment horizontal="center"/>
    </xf>
    <xf numFmtId="0" fontId="15" fillId="3" borderId="0" xfId="5" applyFont="1" applyFill="1" applyBorder="1" applyAlignment="1">
      <alignment horizontal="center"/>
    </xf>
    <xf numFmtId="0" fontId="15" fillId="3" borderId="0" xfId="5" applyFont="1" applyFill="1"/>
    <xf numFmtId="3" fontId="22" fillId="3" borderId="0" xfId="10" applyNumberFormat="1" applyFill="1" applyProtection="1"/>
    <xf numFmtId="3" fontId="15" fillId="3" borderId="0" xfId="5" applyNumberFormat="1" applyFont="1" applyFill="1"/>
    <xf numFmtId="3" fontId="15" fillId="3" borderId="3" xfId="6" applyNumberFormat="1" applyFont="1" applyFill="1" applyBorder="1"/>
    <xf numFmtId="3" fontId="5" fillId="3" borderId="0" xfId="5" applyNumberFormat="1" applyFont="1" applyFill="1"/>
    <xf numFmtId="3" fontId="4" fillId="0" borderId="0" xfId="4" applyNumberFormat="1" applyFont="1" applyFill="1"/>
    <xf numFmtId="165" fontId="23" fillId="0" borderId="0" xfId="0" applyNumberFormat="1" applyFont="1"/>
    <xf numFmtId="3" fontId="15" fillId="6" borderId="0" xfId="6" applyNumberFormat="1" applyFont="1" applyFill="1" applyBorder="1" applyAlignment="1">
      <alignment horizontal="center"/>
    </xf>
    <xf numFmtId="0" fontId="17" fillId="7" borderId="2" xfId="5" applyFont="1" applyFill="1" applyBorder="1" applyAlignment="1">
      <alignment horizontal="center"/>
    </xf>
    <xf numFmtId="0" fontId="15" fillId="6" borderId="0" xfId="5" applyFont="1" applyFill="1"/>
    <xf numFmtId="0" fontId="16" fillId="0" borderId="0" xfId="5" applyFont="1" applyFill="1"/>
    <xf numFmtId="166" fontId="15" fillId="6" borderId="0" xfId="2" applyNumberFormat="1" applyFont="1" applyFill="1"/>
    <xf numFmtId="165" fontId="25" fillId="0" borderId="0" xfId="11" applyNumberFormat="1" applyFont="1"/>
    <xf numFmtId="166" fontId="16" fillId="0" borderId="0" xfId="2" applyNumberFormat="1" applyFont="1" applyFill="1"/>
    <xf numFmtId="166" fontId="15" fillId="6" borderId="3" xfId="2" applyNumberFormat="1" applyFont="1" applyFill="1" applyBorder="1"/>
    <xf numFmtId="165" fontId="16" fillId="0" borderId="3" xfId="7" applyNumberFormat="1" applyFont="1" applyFill="1" applyBorder="1"/>
    <xf numFmtId="0" fontId="0" fillId="0" borderId="0" xfId="0" applyFill="1"/>
    <xf numFmtId="165" fontId="24" fillId="0" borderId="0" xfId="7" applyNumberFormat="1" applyFont="1"/>
    <xf numFmtId="165" fontId="24" fillId="0" borderId="3" xfId="7" applyNumberFormat="1" applyFont="1" applyBorder="1"/>
    <xf numFmtId="0" fontId="3" fillId="0" borderId="0" xfId="0" applyFont="1" applyFill="1" applyAlignment="1">
      <alignment horizontal="right"/>
    </xf>
    <xf numFmtId="0" fontId="15" fillId="0" borderId="0" xfId="5" applyFont="1" applyBorder="1" applyAlignment="1">
      <alignment horizontal="center"/>
    </xf>
    <xf numFmtId="17" fontId="15" fillId="0" borderId="0" xfId="5" quotePrefix="1" applyNumberFormat="1" applyFont="1" applyFill="1" applyBorder="1" applyAlignment="1">
      <alignment horizontal="center"/>
    </xf>
    <xf numFmtId="3" fontId="5" fillId="0" borderId="0" xfId="6" applyNumberFormat="1" applyFont="1" applyFill="1" applyAlignment="1"/>
    <xf numFmtId="0" fontId="5" fillId="0" borderId="0" xfId="5" applyFont="1" applyFill="1" applyAlignment="1"/>
    <xf numFmtId="3" fontId="5" fillId="0" borderId="0" xfId="6" quotePrefix="1" applyNumberFormat="1" applyFont="1" applyFill="1" applyBorder="1" applyAlignment="1">
      <alignment horizontal="center"/>
    </xf>
    <xf numFmtId="165" fontId="15" fillId="0" borderId="0" xfId="7" applyNumberFormat="1" applyFont="1" applyFill="1" applyBorder="1"/>
    <xf numFmtId="3" fontId="15" fillId="0" borderId="0" xfId="7" applyNumberFormat="1" applyFont="1" applyFill="1" applyBorder="1"/>
    <xf numFmtId="165" fontId="5" fillId="0" borderId="0" xfId="6" applyNumberFormat="1" applyFont="1" applyFill="1" applyBorder="1"/>
    <xf numFmtId="166" fontId="15" fillId="0" borderId="0" xfId="2" applyNumberFormat="1" applyFont="1" applyFill="1" applyBorder="1"/>
    <xf numFmtId="165" fontId="15" fillId="0" borderId="0" xfId="5" applyNumberFormat="1" applyFont="1" applyFill="1" applyBorder="1"/>
    <xf numFmtId="3" fontId="15" fillId="0" borderId="0" xfId="5" applyNumberFormat="1" applyFont="1" applyFill="1" applyBorder="1"/>
    <xf numFmtId="165" fontId="15" fillId="0" borderId="0" xfId="7" applyNumberFormat="1" applyFont="1" applyBorder="1"/>
    <xf numFmtId="3" fontId="15" fillId="0" borderId="0" xfId="7" applyNumberFormat="1" applyFont="1" applyAlignment="1">
      <alignment horizontal="right" indent="1"/>
    </xf>
    <xf numFmtId="166" fontId="24" fillId="0" borderId="0" xfId="2" applyNumberFormat="1" applyFont="1"/>
    <xf numFmtId="3" fontId="24" fillId="0" borderId="0" xfId="6" applyNumberFormat="1" applyFont="1"/>
    <xf numFmtId="165" fontId="26" fillId="0" borderId="0" xfId="7" applyNumberFormat="1" applyFont="1"/>
    <xf numFmtId="167" fontId="24" fillId="0" borderId="0" xfId="7" applyNumberFormat="1" applyFont="1"/>
    <xf numFmtId="166" fontId="26" fillId="0" borderId="0" xfId="2" applyNumberFormat="1" applyFont="1"/>
    <xf numFmtId="166" fontId="24" fillId="0" borderId="3" xfId="2" applyNumberFormat="1" applyFont="1" applyBorder="1"/>
    <xf numFmtId="167" fontId="24" fillId="0" borderId="3" xfId="7" applyNumberFormat="1" applyFont="1" applyBorder="1"/>
    <xf numFmtId="3" fontId="24" fillId="0" borderId="3" xfId="6" applyNumberFormat="1" applyFont="1" applyBorder="1"/>
    <xf numFmtId="165" fontId="26" fillId="0" borderId="3" xfId="7" applyNumberFormat="1" applyFont="1" applyBorder="1"/>
    <xf numFmtId="0" fontId="24" fillId="0" borderId="1" xfId="5" applyFont="1" applyBorder="1" applyAlignment="1">
      <alignment horizontal="centerContinuous"/>
    </xf>
    <xf numFmtId="0" fontId="26" fillId="0" borderId="0" xfId="5" applyFont="1" applyBorder="1" applyAlignment="1">
      <alignment horizontal="center"/>
    </xf>
    <xf numFmtId="3" fontId="21" fillId="0" borderId="0" xfId="6" applyNumberFormat="1" applyFont="1" applyBorder="1" applyAlignment="1">
      <alignment horizontal="center"/>
    </xf>
    <xf numFmtId="0" fontId="24" fillId="0" borderId="0" xfId="5" applyFont="1" applyBorder="1"/>
    <xf numFmtId="3" fontId="24" fillId="0" borderId="0" xfId="5" applyNumberFormat="1" applyFont="1" applyBorder="1" applyAlignment="1">
      <alignment horizontal="centerContinuous"/>
    </xf>
    <xf numFmtId="0" fontId="24" fillId="0" borderId="0" xfId="5" applyFont="1" applyBorder="1" applyAlignment="1">
      <alignment horizontal="centerContinuous"/>
    </xf>
    <xf numFmtId="0" fontId="21" fillId="0" borderId="0" xfId="5" applyFont="1" applyBorder="1" applyAlignment="1">
      <alignment horizontal="center"/>
    </xf>
    <xf numFmtId="0" fontId="24" fillId="0" borderId="0" xfId="5" applyFont="1" applyBorder="1" applyAlignment="1">
      <alignment horizontal="center"/>
    </xf>
    <xf numFmtId="0" fontId="26" fillId="0" borderId="0" xfId="5" applyFont="1" applyAlignment="1">
      <alignment horizontal="center"/>
    </xf>
    <xf numFmtId="0" fontId="27" fillId="2" borderId="2" xfId="5" applyFont="1" applyFill="1" applyBorder="1" applyAlignment="1">
      <alignment horizontal="center"/>
    </xf>
    <xf numFmtId="167" fontId="24" fillId="0" borderId="0" xfId="7" applyNumberFormat="1" applyFont="1" applyFill="1"/>
    <xf numFmtId="43" fontId="24" fillId="0" borderId="0" xfId="7" applyNumberFormat="1" applyFont="1" applyFill="1"/>
    <xf numFmtId="170" fontId="24" fillId="0" borderId="0" xfId="5" applyNumberFormat="1" applyFont="1" applyFill="1"/>
    <xf numFmtId="0" fontId="28" fillId="0" borderId="0" xfId="5" applyFont="1" applyBorder="1"/>
    <xf numFmtId="0" fontId="24" fillId="0" borderId="0" xfId="5" applyFont="1"/>
    <xf numFmtId="3" fontId="28" fillId="0" borderId="0" xfId="5" applyNumberFormat="1" applyFont="1" applyBorder="1"/>
    <xf numFmtId="0" fontId="12" fillId="0" borderId="0" xfId="0" applyFont="1"/>
    <xf numFmtId="3" fontId="6" fillId="0" borderId="0" xfId="0" applyNumberFormat="1" applyFont="1"/>
    <xf numFmtId="165" fontId="6" fillId="0" borderId="3" xfId="0" applyNumberFormat="1" applyFont="1" applyBorder="1"/>
    <xf numFmtId="3" fontId="5" fillId="0" borderId="0" xfId="6" applyNumberFormat="1" applyFont="1" applyBorder="1" applyAlignment="1">
      <alignment horizontal="center"/>
    </xf>
    <xf numFmtId="0" fontId="5" fillId="0" borderId="0" xfId="5" applyFont="1" applyBorder="1" applyAlignment="1">
      <alignment horizontal="center"/>
    </xf>
    <xf numFmtId="0" fontId="24" fillId="3" borderId="0" xfId="5" applyFont="1" applyFill="1" applyBorder="1" applyAlignment="1">
      <alignment horizontal="center"/>
    </xf>
    <xf numFmtId="0" fontId="27" fillId="4" borderId="2" xfId="5" applyFont="1" applyFill="1" applyBorder="1" applyAlignment="1">
      <alignment horizontal="center"/>
    </xf>
    <xf numFmtId="0" fontId="29" fillId="3" borderId="0" xfId="0" applyFont="1" applyFill="1"/>
    <xf numFmtId="3" fontId="3" fillId="0" borderId="0" xfId="0" applyNumberFormat="1" applyFont="1" applyFill="1" applyBorder="1"/>
    <xf numFmtId="165" fontId="15" fillId="0" borderId="0" xfId="7" applyNumberFormat="1" applyFont="1" applyFill="1" applyBorder="1" applyAlignment="1" applyProtection="1">
      <alignment horizontal="center"/>
    </xf>
    <xf numFmtId="166" fontId="0" fillId="0" borderId="3" xfId="2" applyNumberFormat="1" applyFont="1" applyBorder="1"/>
    <xf numFmtId="0" fontId="6" fillId="0" borderId="0" xfId="0" applyFont="1" applyAlignment="1">
      <alignment horizontal="center"/>
    </xf>
    <xf numFmtId="0" fontId="19" fillId="0" borderId="1" xfId="5" applyFont="1" applyFill="1" applyBorder="1" applyAlignment="1">
      <alignment horizontal="center"/>
    </xf>
    <xf numFmtId="0" fontId="19" fillId="0" borderId="0" xfId="5" applyFont="1" applyBorder="1" applyAlignment="1">
      <alignment horizontal="center"/>
    </xf>
    <xf numFmtId="17" fontId="19" fillId="0" borderId="0" xfId="5" applyNumberFormat="1" applyFont="1" applyBorder="1" applyAlignment="1">
      <alignment horizontal="center"/>
    </xf>
    <xf numFmtId="3" fontId="30" fillId="8" borderId="0" xfId="1" applyNumberFormat="1" applyFont="1" applyFill="1"/>
    <xf numFmtId="3" fontId="30" fillId="0" borderId="0" xfId="1" applyNumberFormat="1" applyFont="1" applyFill="1"/>
    <xf numFmtId="3" fontId="4" fillId="0" borderId="0" xfId="0" applyNumberFormat="1" applyFont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3" fontId="31" fillId="8" borderId="0" xfId="1" applyNumberFormat="1" applyFont="1" applyFill="1"/>
    <xf numFmtId="3" fontId="31" fillId="0" borderId="0" xfId="1" applyNumberFormat="1" applyFont="1" applyFill="1"/>
    <xf numFmtId="165" fontId="5" fillId="0" borderId="4" xfId="1" applyNumberFormat="1" applyFont="1" applyBorder="1"/>
    <xf numFmtId="165" fontId="15" fillId="0" borderId="0" xfId="1" applyNumberFormat="1" applyFont="1" applyFill="1" applyBorder="1"/>
    <xf numFmtId="165" fontId="32" fillId="0" borderId="0" xfId="0" applyNumberFormat="1" applyFont="1"/>
    <xf numFmtId="172" fontId="5" fillId="0" borderId="0" xfId="1" applyNumberFormat="1" applyFont="1" applyBorder="1"/>
    <xf numFmtId="165" fontId="5" fillId="0" borderId="5" xfId="1" applyNumberFormat="1" applyFont="1" applyBorder="1"/>
    <xf numFmtId="165" fontId="5" fillId="0" borderId="6" xfId="1" applyNumberFormat="1" applyFont="1" applyBorder="1"/>
    <xf numFmtId="165" fontId="5" fillId="0" borderId="7" xfId="1" applyNumberFormat="1" applyFont="1" applyBorder="1"/>
    <xf numFmtId="0" fontId="0" fillId="3" borderId="0" xfId="0" applyFont="1" applyFill="1"/>
    <xf numFmtId="3" fontId="0" fillId="3" borderId="3" xfId="0" applyNumberFormat="1" applyFont="1" applyFill="1" applyBorder="1"/>
    <xf numFmtId="166" fontId="5" fillId="0" borderId="0" xfId="2" applyNumberFormat="1" applyFont="1" applyFill="1" applyBorder="1"/>
    <xf numFmtId="171" fontId="5" fillId="0" borderId="0" xfId="7" applyNumberFormat="1" applyFont="1" applyBorder="1" applyAlignment="1">
      <alignment horizontal="right"/>
    </xf>
    <xf numFmtId="0" fontId="5" fillId="5" borderId="0" xfId="5" applyFont="1" applyFill="1" applyAlignment="1"/>
    <xf numFmtId="0" fontId="19" fillId="5" borderId="0" xfId="5" applyFont="1" applyFill="1" applyAlignment="1"/>
    <xf numFmtId="165" fontId="6" fillId="0" borderId="0" xfId="0" applyNumberFormat="1" applyFont="1" applyBorder="1"/>
    <xf numFmtId="173" fontId="5" fillId="0" borderId="0" xfId="7" applyNumberFormat="1" applyFont="1"/>
    <xf numFmtId="165" fontId="5" fillId="0" borderId="0" xfId="7" applyNumberFormat="1" applyFont="1"/>
    <xf numFmtId="165" fontId="5" fillId="0" borderId="0" xfId="7" applyNumberFormat="1" applyFont="1" applyBorder="1"/>
    <xf numFmtId="165" fontId="5" fillId="0" borderId="0" xfId="5" applyNumberFormat="1" applyFont="1" applyBorder="1"/>
    <xf numFmtId="3" fontId="17" fillId="0" borderId="0" xfId="6" applyNumberFormat="1" applyFont="1" applyBorder="1"/>
    <xf numFmtId="3" fontId="5" fillId="0" borderId="0" xfId="7" applyNumberFormat="1" applyFont="1"/>
    <xf numFmtId="3" fontId="5" fillId="0" borderId="0" xfId="7" applyNumberFormat="1" applyFont="1" applyBorder="1"/>
    <xf numFmtId="3" fontId="5" fillId="0" borderId="0" xfId="5" applyNumberFormat="1" applyFont="1" applyBorder="1"/>
    <xf numFmtId="165" fontId="16" fillId="0" borderId="0" xfId="7" applyNumberFormat="1" applyFont="1" applyFill="1"/>
    <xf numFmtId="3" fontId="0" fillId="0" borderId="0" xfId="0" applyNumberFormat="1"/>
    <xf numFmtId="165" fontId="0" fillId="0" borderId="0" xfId="0" applyNumberFormat="1"/>
    <xf numFmtId="3" fontId="4" fillId="0" borderId="0" xfId="231" applyNumberFormat="1" applyFont="1" applyBorder="1"/>
    <xf numFmtId="165" fontId="4" fillId="0" borderId="0" xfId="3" applyNumberFormat="1" applyFont="1" applyFill="1"/>
    <xf numFmtId="165" fontId="31" fillId="0" borderId="0" xfId="1" applyNumberFormat="1" applyFont="1" applyFill="1"/>
    <xf numFmtId="3" fontId="15" fillId="0" borderId="0" xfId="6" applyNumberFormat="1" applyFont="1" applyBorder="1" applyAlignment="1">
      <alignment horizontal="center"/>
    </xf>
    <xf numFmtId="165" fontId="0" fillId="0" borderId="0" xfId="0" applyNumberFormat="1" applyBorder="1"/>
    <xf numFmtId="166" fontId="0" fillId="0" borderId="2" xfId="2" applyNumberFormat="1" applyFont="1" applyBorder="1"/>
    <xf numFmtId="0" fontId="4" fillId="0" borderId="0" xfId="0" applyFont="1" applyBorder="1" applyAlignment="1">
      <alignment horizontal="center"/>
    </xf>
    <xf numFmtId="166" fontId="4" fillId="0" borderId="0" xfId="2" applyNumberFormat="1" applyFont="1" applyBorder="1"/>
    <xf numFmtId="43" fontId="19" fillId="0" borderId="0" xfId="5" applyNumberFormat="1" applyFont="1" applyBorder="1" applyAlignment="1">
      <alignment horizontal="left"/>
    </xf>
    <xf numFmtId="165" fontId="0" fillId="0" borderId="2" xfId="0" applyNumberFormat="1" applyBorder="1"/>
    <xf numFmtId="165" fontId="4" fillId="0" borderId="0" xfId="1" applyNumberFormat="1" applyFont="1" applyBorder="1"/>
    <xf numFmtId="0" fontId="12" fillId="0" borderId="0" xfId="0" applyFont="1" applyBorder="1" applyAlignment="1">
      <alignment horizontal="center"/>
    </xf>
    <xf numFmtId="166" fontId="0" fillId="0" borderId="1" xfId="2" applyNumberFormat="1" applyFont="1" applyBorder="1"/>
    <xf numFmtId="166" fontId="0" fillId="0" borderId="0" xfId="2" applyNumberFormat="1" applyFont="1" applyBorder="1"/>
    <xf numFmtId="165" fontId="19" fillId="0" borderId="0" xfId="296" applyNumberFormat="1" applyFont="1"/>
    <xf numFmtId="0" fontId="15" fillId="0" borderId="0" xfId="5" applyFont="1" applyFill="1" applyBorder="1" applyAlignment="1">
      <alignment horizontal="left"/>
    </xf>
    <xf numFmtId="0" fontId="15" fillId="0" borderId="1" xfId="5" applyFont="1" applyBorder="1"/>
    <xf numFmtId="0" fontId="15" fillId="0" borderId="1" xfId="5" applyFont="1" applyBorder="1" applyAlignment="1">
      <alignment horizontal="left"/>
    </xf>
    <xf numFmtId="3" fontId="15" fillId="0" borderId="1" xfId="6" applyNumberFormat="1" applyFont="1" applyBorder="1" applyAlignment="1">
      <alignment horizontal="center"/>
    </xf>
    <xf numFmtId="3" fontId="15" fillId="3" borderId="1" xfId="6" applyNumberFormat="1" applyFont="1" applyFill="1" applyBorder="1" applyAlignment="1">
      <alignment horizontal="center"/>
    </xf>
    <xf numFmtId="0" fontId="15" fillId="0" borderId="0" xfId="5" applyFont="1" applyBorder="1" applyAlignment="1">
      <alignment horizontal="left"/>
    </xf>
    <xf numFmtId="0" fontId="15" fillId="0" borderId="0" xfId="5" applyFont="1" applyBorder="1" applyAlignment="1">
      <alignment horizontal="right"/>
    </xf>
    <xf numFmtId="3" fontId="15" fillId="3" borderId="0" xfId="6" applyNumberFormat="1" applyFont="1" applyFill="1" applyBorder="1" applyAlignment="1">
      <alignment horizontal="center"/>
    </xf>
    <xf numFmtId="5" fontId="15" fillId="0" borderId="0" xfId="5" applyNumberFormat="1" applyFont="1" applyBorder="1" applyAlignment="1">
      <alignment horizontal="left"/>
    </xf>
    <xf numFmtId="49" fontId="15" fillId="3" borderId="0" xfId="6" quotePrefix="1" applyNumberFormat="1" applyFont="1" applyFill="1" applyBorder="1" applyAlignment="1">
      <alignment horizontal="center"/>
    </xf>
    <xf numFmtId="0" fontId="15" fillId="6" borderId="0" xfId="5" applyFont="1" applyFill="1" applyBorder="1" applyAlignment="1">
      <alignment horizontal="center"/>
    </xf>
    <xf numFmtId="0" fontId="15" fillId="0" borderId="0" xfId="0" applyFont="1"/>
    <xf numFmtId="0" fontId="15" fillId="6" borderId="0" xfId="0" applyFont="1" applyFill="1" applyAlignment="1">
      <alignment horizontal="center"/>
    </xf>
    <xf numFmtId="165" fontId="0" fillId="0" borderId="3" xfId="0" applyNumberFormat="1" applyBorder="1"/>
    <xf numFmtId="169" fontId="5" fillId="93" borderId="0" xfId="5" applyNumberFormat="1" applyFont="1" applyFill="1" applyBorder="1"/>
    <xf numFmtId="0" fontId="5" fillId="93" borderId="0" xfId="5" applyFont="1" applyFill="1" applyBorder="1"/>
    <xf numFmtId="0" fontId="21" fillId="3" borderId="0" xfId="5" applyFont="1" applyFill="1" applyBorder="1" applyAlignment="1">
      <alignment horizontal="center"/>
    </xf>
    <xf numFmtId="165" fontId="90" fillId="0" borderId="0" xfId="7" applyNumberFormat="1" applyFont="1" applyBorder="1" applyProtection="1"/>
    <xf numFmtId="10" fontId="4" fillId="0" borderId="0" xfId="2" applyNumberFormat="1" applyFont="1"/>
    <xf numFmtId="10" fontId="4" fillId="0" borderId="0" xfId="2" applyNumberFormat="1" applyFont="1" applyBorder="1"/>
    <xf numFmtId="169" fontId="5" fillId="0" borderId="0" xfId="5" applyNumberFormat="1" applyFont="1" applyFill="1" applyBorder="1"/>
    <xf numFmtId="3" fontId="0" fillId="3" borderId="0" xfId="0" applyNumberFormat="1" applyFont="1" applyFill="1"/>
    <xf numFmtId="0" fontId="12" fillId="0" borderId="2" xfId="0" applyFont="1" applyBorder="1" applyAlignment="1">
      <alignment horizontal="center"/>
    </xf>
    <xf numFmtId="166" fontId="28" fillId="0" borderId="0" xfId="2" applyNumberFormat="1" applyFont="1"/>
    <xf numFmtId="165" fontId="29" fillId="0" borderId="0" xfId="0" applyNumberFormat="1" applyFont="1"/>
    <xf numFmtId="0" fontId="5" fillId="5" borderId="0" xfId="5" applyFont="1" applyFill="1" applyBorder="1" applyAlignment="1">
      <alignment horizontal="center"/>
    </xf>
    <xf numFmtId="0" fontId="15" fillId="5" borderId="0" xfId="5" applyFont="1" applyFill="1" applyBorder="1" applyAlignment="1">
      <alignment horizontal="center"/>
    </xf>
    <xf numFmtId="0" fontId="12" fillId="0" borderId="0" xfId="8" applyFont="1" applyFill="1"/>
    <xf numFmtId="166" fontId="5" fillId="5" borderId="0" xfId="2" applyNumberFormat="1" applyFont="1" applyFill="1"/>
    <xf numFmtId="3" fontId="4" fillId="3" borderId="0" xfId="1" applyNumberFormat="1" applyFont="1" applyFill="1" applyAlignment="1">
      <alignment horizontal="right"/>
    </xf>
    <xf numFmtId="165" fontId="5" fillId="0" borderId="0" xfId="7" applyNumberFormat="1" applyFont="1" applyFill="1"/>
    <xf numFmtId="166" fontId="5" fillId="0" borderId="0" xfId="2" applyNumberFormat="1" applyFont="1" applyFill="1"/>
    <xf numFmtId="165" fontId="19" fillId="0" borderId="0" xfId="296" applyNumberFormat="1" applyFont="1" applyFill="1"/>
    <xf numFmtId="0" fontId="16" fillId="0" borderId="3" xfId="5" applyFont="1" applyBorder="1"/>
    <xf numFmtId="0" fontId="15" fillId="0" borderId="3" xfId="5" applyFont="1" applyBorder="1"/>
    <xf numFmtId="3" fontId="15" fillId="0" borderId="3" xfId="5" applyNumberFormat="1" applyFont="1" applyBorder="1"/>
    <xf numFmtId="3" fontId="15" fillId="0" borderId="3" xfId="7" applyNumberFormat="1" applyFont="1" applyBorder="1"/>
    <xf numFmtId="3" fontId="5" fillId="3" borderId="0" xfId="10" applyNumberFormat="1" applyFont="1" applyFill="1" applyProtection="1"/>
    <xf numFmtId="171" fontId="5" fillId="0" borderId="1" xfId="7" applyNumberFormat="1" applyFont="1" applyBorder="1" applyAlignment="1">
      <alignment horizontal="center"/>
    </xf>
    <xf numFmtId="3" fontId="5" fillId="0" borderId="1" xfId="6" applyNumberFormat="1" applyFont="1" applyBorder="1" applyAlignment="1">
      <alignment horizontal="center"/>
    </xf>
    <xf numFmtId="3" fontId="5" fillId="0" borderId="1" xfId="6" applyNumberFormat="1" applyFont="1" applyFill="1" applyBorder="1" applyAlignment="1">
      <alignment horizontal="center"/>
    </xf>
    <xf numFmtId="0" fontId="5" fillId="0" borderId="1" xfId="5" applyFont="1" applyFill="1" applyBorder="1" applyAlignment="1">
      <alignment horizontal="center"/>
    </xf>
    <xf numFmtId="3" fontId="5" fillId="0" borderId="0" xfId="6" applyNumberFormat="1" applyFont="1" applyBorder="1" applyAlignment="1">
      <alignment horizontal="center"/>
    </xf>
    <xf numFmtId="49" fontId="5" fillId="0" borderId="0" xfId="5" applyNumberFormat="1" applyFont="1" applyBorder="1" applyAlignment="1">
      <alignment horizontal="center"/>
    </xf>
    <xf numFmtId="0" fontId="5" fillId="0" borderId="0" xfId="5" applyFont="1" applyBorder="1" applyAlignment="1">
      <alignment horizontal="center"/>
    </xf>
    <xf numFmtId="49" fontId="5" fillId="0" borderId="0" xfId="7" applyNumberFormat="1" applyFont="1" applyBorder="1" applyAlignment="1">
      <alignment horizontal="center"/>
    </xf>
    <xf numFmtId="0" fontId="15" fillId="6" borderId="0" xfId="0" applyFont="1" applyFill="1" applyBorder="1" applyAlignment="1">
      <alignment horizontal="center"/>
    </xf>
    <xf numFmtId="3" fontId="15" fillId="6" borderId="2" xfId="6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3" fontId="15" fillId="0" borderId="0" xfId="6" applyNumberFormat="1" applyFont="1" applyBorder="1" applyAlignment="1">
      <alignment horizontal="center"/>
    </xf>
    <xf numFmtId="3" fontId="15" fillId="0" borderId="0" xfId="6" quotePrefix="1" applyNumberFormat="1" applyFont="1" applyBorder="1" applyAlignment="1">
      <alignment horizontal="center"/>
    </xf>
    <xf numFmtId="3" fontId="15" fillId="0" borderId="0" xfId="5" applyNumberFormat="1" applyFont="1" applyBorder="1" applyAlignment="1">
      <alignment horizontal="center"/>
    </xf>
    <xf numFmtId="3" fontId="15" fillId="0" borderId="1" xfId="6" applyNumberFormat="1" applyFont="1" applyBorder="1" applyAlignment="1">
      <alignment horizontal="center"/>
    </xf>
    <xf numFmtId="0" fontId="15" fillId="0" borderId="1" xfId="5" applyFont="1" applyBorder="1" applyAlignment="1">
      <alignment horizontal="center" wrapText="1"/>
    </xf>
    <xf numFmtId="3" fontId="15" fillId="0" borderId="2" xfId="6" applyNumberFormat="1" applyFont="1" applyBorder="1" applyAlignment="1">
      <alignment horizontal="center"/>
    </xf>
    <xf numFmtId="3" fontId="15" fillId="0" borderId="2" xfId="5" applyNumberFormat="1" applyFont="1" applyBorder="1" applyAlignment="1">
      <alignment horizontal="center"/>
    </xf>
    <xf numFmtId="0" fontId="15" fillId="0" borderId="2" xfId="5" applyFont="1" applyBorder="1" applyAlignment="1">
      <alignment horizontal="center"/>
    </xf>
    <xf numFmtId="3" fontId="21" fillId="0" borderId="1" xfId="6" applyNumberFormat="1" applyFont="1" applyBorder="1" applyAlignment="1">
      <alignment horizontal="center"/>
    </xf>
    <xf numFmtId="3" fontId="5" fillId="0" borderId="0" xfId="6" applyNumberFormat="1" applyFont="1" applyFill="1" applyBorder="1" applyAlignment="1">
      <alignment horizontal="center"/>
    </xf>
    <xf numFmtId="3" fontId="24" fillId="0" borderId="0" xfId="5" applyNumberFormat="1" applyFont="1" applyBorder="1" applyAlignment="1">
      <alignment horizontal="center"/>
    </xf>
    <xf numFmtId="0" fontId="24" fillId="0" borderId="0" xfId="5" applyFont="1" applyBorder="1" applyAlignment="1">
      <alignment horizontal="center"/>
    </xf>
    <xf numFmtId="17" fontId="15" fillId="0" borderId="0" xfId="5" quotePrefix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348">
    <cellStyle name="20 % - uthevingsfarge 1 2" xfId="303"/>
    <cellStyle name="20 % - uthevingsfarge 2 2" xfId="305"/>
    <cellStyle name="20 % - uthevingsfarge 3 2" xfId="307"/>
    <cellStyle name="20 % - uthevingsfarge 4 2" xfId="309"/>
    <cellStyle name="20 % - uthevingsfarge 5 2" xfId="311"/>
    <cellStyle name="20 % - uthevingsfarge 6 2" xfId="313"/>
    <cellStyle name="20% - uthevingsfarge 1" xfId="29" builtinId="30" customBuiltin="1"/>
    <cellStyle name="20% - uthevingsfarge 1 2" xfId="122"/>
    <cellStyle name="20% - uthevingsfarge 1 2 2" xfId="269"/>
    <cellStyle name="20% - uthevingsfarge 1 3" xfId="151"/>
    <cellStyle name="20% - uthevingsfarge 1 4" xfId="57"/>
    <cellStyle name="20% - uthevingsfarge 1 5" xfId="219"/>
    <cellStyle name="20% - uthevingsfarge 1 5 2" xfId="322"/>
    <cellStyle name="20% - uthevingsfarge 1 6" xfId="234"/>
    <cellStyle name="20% - uthevingsfarge 1 6 2" xfId="336"/>
    <cellStyle name="20% - uthevingsfarge 2" xfId="33" builtinId="34" customBuiltin="1"/>
    <cellStyle name="20% - uthevingsfarge 2 2" xfId="126"/>
    <cellStyle name="20% - uthevingsfarge 2 2 2" xfId="259"/>
    <cellStyle name="20% - uthevingsfarge 2 3" xfId="152"/>
    <cellStyle name="20% - uthevingsfarge 2 4" xfId="58"/>
    <cellStyle name="20% - uthevingsfarge 2 5" xfId="221"/>
    <cellStyle name="20% - uthevingsfarge 2 5 2" xfId="324"/>
    <cellStyle name="20% - uthevingsfarge 2 6" xfId="236"/>
    <cellStyle name="20% - uthevingsfarge 2 6 2" xfId="338"/>
    <cellStyle name="20% - uthevingsfarge 3" xfId="37" builtinId="38" customBuiltin="1"/>
    <cellStyle name="20% - uthevingsfarge 3 2" xfId="130"/>
    <cellStyle name="20% - uthevingsfarge 3 2 2" xfId="286"/>
    <cellStyle name="20% - uthevingsfarge 3 3" xfId="153"/>
    <cellStyle name="20% - uthevingsfarge 3 4" xfId="59"/>
    <cellStyle name="20% - uthevingsfarge 3 5" xfId="223"/>
    <cellStyle name="20% - uthevingsfarge 3 5 2" xfId="326"/>
    <cellStyle name="20% - uthevingsfarge 3 6" xfId="238"/>
    <cellStyle name="20% - uthevingsfarge 3 6 2" xfId="340"/>
    <cellStyle name="20% - uthevingsfarge 4" xfId="41" builtinId="42" customBuiltin="1"/>
    <cellStyle name="20% - uthevingsfarge 4 2" xfId="134"/>
    <cellStyle name="20% - uthevingsfarge 4 2 2" xfId="257"/>
    <cellStyle name="20% - uthevingsfarge 4 3" xfId="154"/>
    <cellStyle name="20% - uthevingsfarge 4 4" xfId="60"/>
    <cellStyle name="20% - uthevingsfarge 4 5" xfId="225"/>
    <cellStyle name="20% - uthevingsfarge 4 5 2" xfId="328"/>
    <cellStyle name="20% - uthevingsfarge 4 6" xfId="240"/>
    <cellStyle name="20% - uthevingsfarge 4 6 2" xfId="342"/>
    <cellStyle name="20% - uthevingsfarge 5" xfId="45" builtinId="46" customBuiltin="1"/>
    <cellStyle name="20% - uthevingsfarge 5 2" xfId="138"/>
    <cellStyle name="20% - uthevingsfarge 5 2 2" xfId="285"/>
    <cellStyle name="20% - uthevingsfarge 5 3" xfId="155"/>
    <cellStyle name="20% - uthevingsfarge 5 4" xfId="61"/>
    <cellStyle name="20% - uthevingsfarge 5 5" xfId="227"/>
    <cellStyle name="20% - uthevingsfarge 5 5 2" xfId="330"/>
    <cellStyle name="20% - uthevingsfarge 5 6" xfId="242"/>
    <cellStyle name="20% - uthevingsfarge 5 6 2" xfId="344"/>
    <cellStyle name="20% - uthevingsfarge 6" xfId="49" builtinId="50" customBuiltin="1"/>
    <cellStyle name="20% - uthevingsfarge 6 2" xfId="142"/>
    <cellStyle name="20% - uthevingsfarge 6 2 2" xfId="267"/>
    <cellStyle name="20% - uthevingsfarge 6 3" xfId="156"/>
    <cellStyle name="20% - uthevingsfarge 6 4" xfId="62"/>
    <cellStyle name="20% - uthevingsfarge 6 5" xfId="229"/>
    <cellStyle name="20% - uthevingsfarge 6 5 2" xfId="332"/>
    <cellStyle name="20% - uthevingsfarge 6 6" xfId="244"/>
    <cellStyle name="20% - uthevingsfarge 6 6 2" xfId="346"/>
    <cellStyle name="40 % - uthevingsfarge 1 2" xfId="304"/>
    <cellStyle name="40 % - uthevingsfarge 2 2" xfId="306"/>
    <cellStyle name="40 % - uthevingsfarge 3 2" xfId="308"/>
    <cellStyle name="40 % - uthevingsfarge 4 2" xfId="310"/>
    <cellStyle name="40 % - uthevingsfarge 5 2" xfId="312"/>
    <cellStyle name="40 % - uthevingsfarge 6 2" xfId="314"/>
    <cellStyle name="40% - uthevingsfarge 1" xfId="30" builtinId="31" customBuiltin="1"/>
    <cellStyle name="40% - uthevingsfarge 1 2" xfId="123"/>
    <cellStyle name="40% - uthevingsfarge 1 2 2" xfId="272"/>
    <cellStyle name="40% - uthevingsfarge 1 3" xfId="157"/>
    <cellStyle name="40% - uthevingsfarge 1 4" xfId="63"/>
    <cellStyle name="40% - uthevingsfarge 1 5" xfId="220"/>
    <cellStyle name="40% - uthevingsfarge 1 5 2" xfId="323"/>
    <cellStyle name="40% - uthevingsfarge 1 6" xfId="235"/>
    <cellStyle name="40% - uthevingsfarge 1 6 2" xfId="337"/>
    <cellStyle name="40% - uthevingsfarge 2" xfId="34" builtinId="35" customBuiltin="1"/>
    <cellStyle name="40% - uthevingsfarge 2 2" xfId="127"/>
    <cellStyle name="40% - uthevingsfarge 2 2 2" xfId="249"/>
    <cellStyle name="40% - uthevingsfarge 2 3" xfId="158"/>
    <cellStyle name="40% - uthevingsfarge 2 4" xfId="64"/>
    <cellStyle name="40% - uthevingsfarge 2 5" xfId="222"/>
    <cellStyle name="40% - uthevingsfarge 2 5 2" xfId="325"/>
    <cellStyle name="40% - uthevingsfarge 2 6" xfId="237"/>
    <cellStyle name="40% - uthevingsfarge 2 6 2" xfId="339"/>
    <cellStyle name="40% - uthevingsfarge 3" xfId="38" builtinId="39" customBuiltin="1"/>
    <cellStyle name="40% - uthevingsfarge 3 2" xfId="131"/>
    <cellStyle name="40% - uthevingsfarge 3 2 2" xfId="254"/>
    <cellStyle name="40% - uthevingsfarge 3 3" xfId="159"/>
    <cellStyle name="40% - uthevingsfarge 3 4" xfId="65"/>
    <cellStyle name="40% - uthevingsfarge 3 5" xfId="224"/>
    <cellStyle name="40% - uthevingsfarge 3 5 2" xfId="327"/>
    <cellStyle name="40% - uthevingsfarge 3 6" xfId="239"/>
    <cellStyle name="40% - uthevingsfarge 3 6 2" xfId="341"/>
    <cellStyle name="40% - uthevingsfarge 4" xfId="42" builtinId="43" customBuiltin="1"/>
    <cellStyle name="40% - uthevingsfarge 4 2" xfId="135"/>
    <cellStyle name="40% - uthevingsfarge 4 2 2" xfId="247"/>
    <cellStyle name="40% - uthevingsfarge 4 3" xfId="160"/>
    <cellStyle name="40% - uthevingsfarge 4 4" xfId="66"/>
    <cellStyle name="40% - uthevingsfarge 4 5" xfId="226"/>
    <cellStyle name="40% - uthevingsfarge 4 5 2" xfId="329"/>
    <cellStyle name="40% - uthevingsfarge 4 6" xfId="241"/>
    <cellStyle name="40% - uthevingsfarge 4 6 2" xfId="343"/>
    <cellStyle name="40% - uthevingsfarge 5" xfId="46" builtinId="47" customBuiltin="1"/>
    <cellStyle name="40% - uthevingsfarge 5 2" xfId="139"/>
    <cellStyle name="40% - uthevingsfarge 5 2 2" xfId="277"/>
    <cellStyle name="40% - uthevingsfarge 5 3" xfId="161"/>
    <cellStyle name="40% - uthevingsfarge 5 4" xfId="67"/>
    <cellStyle name="40% - uthevingsfarge 5 5" xfId="228"/>
    <cellStyle name="40% - uthevingsfarge 5 5 2" xfId="331"/>
    <cellStyle name="40% - uthevingsfarge 5 6" xfId="243"/>
    <cellStyle name="40% - uthevingsfarge 5 6 2" xfId="345"/>
    <cellStyle name="40% - uthevingsfarge 6" xfId="50" builtinId="51" customBuiltin="1"/>
    <cellStyle name="40% - uthevingsfarge 6 2" xfId="143"/>
    <cellStyle name="40% - uthevingsfarge 6 2 2" xfId="258"/>
    <cellStyle name="40% - uthevingsfarge 6 3" xfId="162"/>
    <cellStyle name="40% - uthevingsfarge 6 4" xfId="68"/>
    <cellStyle name="40% - uthevingsfarge 6 5" xfId="230"/>
    <cellStyle name="40% - uthevingsfarge 6 5 2" xfId="333"/>
    <cellStyle name="40% - uthevingsfarge 6 6" xfId="245"/>
    <cellStyle name="40% - uthevingsfarge 6 6 2" xfId="347"/>
    <cellStyle name="60% - uthevingsfarge 1" xfId="31" builtinId="32" customBuiltin="1"/>
    <cellStyle name="60% - uthevingsfarge 1 2" xfId="124"/>
    <cellStyle name="60% - uthevingsfarge 1 3" xfId="163"/>
    <cellStyle name="60% - uthevingsfarge 1 4" xfId="69"/>
    <cellStyle name="60% - uthevingsfarge 2" xfId="35" builtinId="36" customBuiltin="1"/>
    <cellStyle name="60% - uthevingsfarge 2 2" xfId="128"/>
    <cellStyle name="60% - uthevingsfarge 2 3" xfId="164"/>
    <cellStyle name="60% - uthevingsfarge 2 4" xfId="70"/>
    <cellStyle name="60% - uthevingsfarge 3" xfId="39" builtinId="40" customBuiltin="1"/>
    <cellStyle name="60% - uthevingsfarge 3 2" xfId="132"/>
    <cellStyle name="60% - uthevingsfarge 3 3" xfId="165"/>
    <cellStyle name="60% - uthevingsfarge 3 4" xfId="71"/>
    <cellStyle name="60% - uthevingsfarge 4" xfId="43" builtinId="44" customBuiltin="1"/>
    <cellStyle name="60% - uthevingsfarge 4 2" xfId="136"/>
    <cellStyle name="60% - uthevingsfarge 4 3" xfId="166"/>
    <cellStyle name="60% - uthevingsfarge 4 4" xfId="72"/>
    <cellStyle name="60% - uthevingsfarge 5" xfId="47" builtinId="48" customBuiltin="1"/>
    <cellStyle name="60% - uthevingsfarge 5 2" xfId="140"/>
    <cellStyle name="60% - uthevingsfarge 5 3" xfId="167"/>
    <cellStyle name="60% - uthevingsfarge 5 4" xfId="73"/>
    <cellStyle name="60% - uthevingsfarge 6" xfId="51" builtinId="52" customBuiltin="1"/>
    <cellStyle name="60% - uthevingsfarge 6 2" xfId="144"/>
    <cellStyle name="60% - uthevingsfarge 6 3" xfId="168"/>
    <cellStyle name="60% - uthevingsfarge 6 4" xfId="74"/>
    <cellStyle name="Benyttet hyperkobling" xfId="204"/>
    <cellStyle name="Benyttet hyperkobling 2" xfId="145"/>
    <cellStyle name="Benyttet hyperkobling 3" xfId="198"/>
    <cellStyle name="Beregning" xfId="22" builtinId="22" customBuiltin="1"/>
    <cellStyle name="Beregning 2" xfId="115"/>
    <cellStyle name="Beregning 3" xfId="169"/>
    <cellStyle name="Beregning 4" xfId="75"/>
    <cellStyle name="Dårlig" xfId="18" builtinId="27" customBuiltin="1"/>
    <cellStyle name="Dårlig 2" xfId="111"/>
    <cellStyle name="Dårlig 3" xfId="170"/>
    <cellStyle name="Dårlig 4" xfId="76"/>
    <cellStyle name="Forklarende tekst" xfId="26" builtinId="53" customBuiltin="1"/>
    <cellStyle name="Forklarende tekst 2" xfId="119"/>
    <cellStyle name="Forklarende tekst 3" xfId="171"/>
    <cellStyle name="Forklarende tekst 4" xfId="77"/>
    <cellStyle name="God" xfId="17" builtinId="26" customBuiltin="1"/>
    <cellStyle name="God 2" xfId="110"/>
    <cellStyle name="God 3" xfId="172"/>
    <cellStyle name="God 4" xfId="78"/>
    <cellStyle name="Hyperkobling 2" xfId="146"/>
    <cellStyle name="Hyperkobling 2 2" xfId="263"/>
    <cellStyle name="Hyperkobling 3" xfId="173"/>
    <cellStyle name="Hyperkobling 4" xfId="149"/>
    <cellStyle name="Inndata" xfId="20" builtinId="20" customBuiltin="1"/>
    <cellStyle name="Inndata 2" xfId="113"/>
    <cellStyle name="Inndata 3" xfId="174"/>
    <cellStyle name="Inndata 4" xfId="79"/>
    <cellStyle name="Koblet celle" xfId="23" builtinId="24" customBuiltin="1"/>
    <cellStyle name="Koblet celle 2" xfId="116"/>
    <cellStyle name="Koblet celle 3" xfId="175"/>
    <cellStyle name="Koblet celle 4" xfId="80"/>
    <cellStyle name="Komma" xfId="1" builtinId="3"/>
    <cellStyle name="Komma 2" xfId="7"/>
    <cellStyle name="Komma 2 2" xfId="55"/>
    <cellStyle name="Komma 2 2 2" xfId="296"/>
    <cellStyle name="Komma 2 3" xfId="54"/>
    <cellStyle name="Komma 3" xfId="199"/>
    <cellStyle name="Komma 3 2" xfId="202"/>
    <cellStyle name="Komma 3 2 2" xfId="302"/>
    <cellStyle name="Komma 3 3" xfId="213"/>
    <cellStyle name="Komma 3 3 2" xfId="317"/>
    <cellStyle name="Komma 3 4" xfId="209"/>
    <cellStyle name="Komma 3 5" xfId="299"/>
    <cellStyle name="Komma 4" xfId="215"/>
    <cellStyle name="Komma 4 2" xfId="271"/>
    <cellStyle name="Komma 4 3" xfId="318"/>
    <cellStyle name="Komma 5" xfId="290"/>
    <cellStyle name="Komma 6" xfId="295"/>
    <cellStyle name="Kontrollcelle" xfId="24" builtinId="23" customBuiltin="1"/>
    <cellStyle name="Kontrollcelle 2" xfId="117"/>
    <cellStyle name="Kontrollcelle 3" xfId="176"/>
    <cellStyle name="Kontrollcelle 4" xfId="81"/>
    <cellStyle name="Merknad 2" xfId="147"/>
    <cellStyle name="Merknad 2 2" xfId="208"/>
    <cellStyle name="Merknad 3" xfId="177"/>
    <cellStyle name="Merknad 4" xfId="82"/>
    <cellStyle name="Merknad 5" xfId="216"/>
    <cellStyle name="Merknad 5 2" xfId="319"/>
    <cellStyle name="Merknad 6" xfId="218"/>
    <cellStyle name="Merknad 6 2" xfId="321"/>
    <cellStyle name="Merknad 7" xfId="233"/>
    <cellStyle name="Merknad 7 2" xfId="335"/>
    <cellStyle name="Normal" xfId="0" builtinId="0"/>
    <cellStyle name="Normal 10" xfId="206"/>
    <cellStyle name="Normal 10 2" xfId="293"/>
    <cellStyle name="Normal 10 2 2" xfId="203"/>
    <cellStyle name="Normal 10 3" xfId="291"/>
    <cellStyle name="Normal 11" xfId="294"/>
    <cellStyle name="Normal 12" xfId="275"/>
    <cellStyle name="Normal 12 2" xfId="266"/>
    <cellStyle name="Normal 12 2 2" xfId="268"/>
    <cellStyle name="Normal 12 3" xfId="256"/>
    <cellStyle name="Normal 2" xfId="9"/>
    <cellStyle name="Normal 2 2" xfId="103"/>
    <cellStyle name="Normal 2 3" xfId="178"/>
    <cellStyle name="Normal 2 3 2" xfId="281"/>
    <cellStyle name="Normal 2 4" xfId="83"/>
    <cellStyle name="Normal 2 4 2" xfId="287"/>
    <cellStyle name="Normal 2 4 2 2" xfId="273"/>
    <cellStyle name="Normal 2 4 3" xfId="276"/>
    <cellStyle name="Normal 2 4 4" xfId="262"/>
    <cellStyle name="Normal 2 5" xfId="270"/>
    <cellStyle name="Normal 2 5 2" xfId="264"/>
    <cellStyle name="Normal 2 6" xfId="252"/>
    <cellStyle name="Normal 2 7" xfId="280"/>
    <cellStyle name="Normal 2 8" xfId="288"/>
    <cellStyle name="Normal 2 9" xfId="289"/>
    <cellStyle name="Normal 3" xfId="10"/>
    <cellStyle name="Normal 3 2" xfId="148"/>
    <cellStyle name="Normal 3 3" xfId="179"/>
    <cellStyle name="Normal 3 3 2" xfId="207"/>
    <cellStyle name="Normal 3 4" xfId="197"/>
    <cellStyle name="Normal 3 5" xfId="84"/>
    <cellStyle name="Normal 3 6" xfId="214"/>
    <cellStyle name="Normal 3 7" xfId="56"/>
    <cellStyle name="Normal 4" xfId="101"/>
    <cellStyle name="Normal 4 2" xfId="196"/>
    <cellStyle name="Normal 4 2 2" xfId="201"/>
    <cellStyle name="Normal 4 2 2 2" xfId="301"/>
    <cellStyle name="Normal 4 2 3" xfId="298"/>
    <cellStyle name="Normal 4 3" xfId="200"/>
    <cellStyle name="Normal 4 3 2" xfId="300"/>
    <cellStyle name="Normal 4 4" xfId="212"/>
    <cellStyle name="Normal 4 5" xfId="255"/>
    <cellStyle name="Normal 4 6" xfId="297"/>
    <cellStyle name="Normal 5" xfId="102"/>
    <cellStyle name="Normal 5 2" xfId="260"/>
    <cellStyle name="Normal 5 2 2" xfId="250"/>
    <cellStyle name="Normal 5 3" xfId="274"/>
    <cellStyle name="Normal 5 4" xfId="248"/>
    <cellStyle name="Normal 6" xfId="150"/>
    <cellStyle name="Normal 6 2" xfId="52"/>
    <cellStyle name="Normal 6 2 2" xfId="282"/>
    <cellStyle name="Normal 6 3" xfId="279"/>
    <cellStyle name="Normal 6 4" xfId="251"/>
    <cellStyle name="Normal 7" xfId="210"/>
    <cellStyle name="Normal 7 2" xfId="205"/>
    <cellStyle name="Normal 7 3" xfId="315"/>
    <cellStyle name="Normal 8" xfId="217"/>
    <cellStyle name="Normal 8 2" xfId="261"/>
    <cellStyle name="Normal 8 3" xfId="320"/>
    <cellStyle name="Normal 9" xfId="231"/>
    <cellStyle name="Normal 9 2" xfId="292"/>
    <cellStyle name="Normal 9 3" xfId="53"/>
    <cellStyle name="Normal 9 4" xfId="334"/>
    <cellStyle name="Normal_innutj" xfId="5"/>
    <cellStyle name="Normal_TABELL1" xfId="8"/>
    <cellStyle name="Nøytral" xfId="19" builtinId="28" customBuiltin="1"/>
    <cellStyle name="Nøytral 2" xfId="112"/>
    <cellStyle name="Nøytral 3" xfId="180"/>
    <cellStyle name="Nøytral 4" xfId="85"/>
    <cellStyle name="Overskrift 1" xfId="13" builtinId="16" customBuiltin="1"/>
    <cellStyle name="Overskrift 1 2" xfId="106"/>
    <cellStyle name="Overskrift 1 3" xfId="181"/>
    <cellStyle name="Overskrift 1 4" xfId="86"/>
    <cellStyle name="Overskrift 2" xfId="14" builtinId="17" customBuiltin="1"/>
    <cellStyle name="Overskrift 2 2" xfId="107"/>
    <cellStyle name="Overskrift 2 3" xfId="182"/>
    <cellStyle name="Overskrift 2 4" xfId="87"/>
    <cellStyle name="Overskrift 3" xfId="15" builtinId="18" customBuiltin="1"/>
    <cellStyle name="Overskrift 3 2" xfId="108"/>
    <cellStyle name="Overskrift 3 3" xfId="183"/>
    <cellStyle name="Overskrift 3 4" xfId="88"/>
    <cellStyle name="Overskrift 4" xfId="16" builtinId="19" customBuiltin="1"/>
    <cellStyle name="Overskrift 4 2" xfId="109"/>
    <cellStyle name="Overskrift 4 3" xfId="184"/>
    <cellStyle name="Overskrift 4 4" xfId="89"/>
    <cellStyle name="Prosent" xfId="2" builtinId="5"/>
    <cellStyle name="Prosent 2" xfId="185"/>
    <cellStyle name="Prosent 2 2" xfId="283"/>
    <cellStyle name="Prosent 3" xfId="211"/>
    <cellStyle name="Prosent 3 2" xfId="316"/>
    <cellStyle name="times" xfId="90"/>
    <cellStyle name="Tittel" xfId="12" builtinId="15" customBuiltin="1"/>
    <cellStyle name="Tittel 2" xfId="105"/>
    <cellStyle name="Tittel 2 2" xfId="246"/>
    <cellStyle name="Tittel 3" xfId="186"/>
    <cellStyle name="Tittel 4" xfId="91"/>
    <cellStyle name="Tittel 5" xfId="232"/>
    <cellStyle name="Totalt" xfId="27" builtinId="25" customBuiltin="1"/>
    <cellStyle name="Totalt 2" xfId="120"/>
    <cellStyle name="Totalt 3" xfId="187"/>
    <cellStyle name="Totalt 4" xfId="92"/>
    <cellStyle name="Tusenskille" xfId="104"/>
    <cellStyle name="Tusenskille 2" xfId="278"/>
    <cellStyle name="Tusenskille 3" xfId="284"/>
    <cellStyle name="Tusenskille 4" xfId="253"/>
    <cellStyle name="Tusenskille_innutj" xfId="6"/>
    <cellStyle name="Tusenskille_sammenligningskatt04" xfId="4"/>
    <cellStyle name="Tusenskille_sammenligningskatt08okt" xfId="3"/>
    <cellStyle name="Tusenskille_skatt04analyserev" xfId="11"/>
    <cellStyle name="Utdata" xfId="21" builtinId="21" customBuiltin="1"/>
    <cellStyle name="Utdata 2" xfId="114"/>
    <cellStyle name="Utdata 3" xfId="188"/>
    <cellStyle name="Utdata 4" xfId="93"/>
    <cellStyle name="Uthevingsfarge1" xfId="28" builtinId="29" customBuiltin="1"/>
    <cellStyle name="Uthevingsfarge1 2" xfId="121"/>
    <cellStyle name="Uthevingsfarge1 3" xfId="189"/>
    <cellStyle name="Uthevingsfarge1 4" xfId="94"/>
    <cellStyle name="Uthevingsfarge2" xfId="32" builtinId="33" customBuiltin="1"/>
    <cellStyle name="Uthevingsfarge2 2" xfId="125"/>
    <cellStyle name="Uthevingsfarge2 3" xfId="190"/>
    <cellStyle name="Uthevingsfarge2 4" xfId="95"/>
    <cellStyle name="Uthevingsfarge3" xfId="36" builtinId="37" customBuiltin="1"/>
    <cellStyle name="Uthevingsfarge3 2" xfId="129"/>
    <cellStyle name="Uthevingsfarge3 3" xfId="191"/>
    <cellStyle name="Uthevingsfarge3 4" xfId="96"/>
    <cellStyle name="Uthevingsfarge4" xfId="40" builtinId="41" customBuiltin="1"/>
    <cellStyle name="Uthevingsfarge4 2" xfId="133"/>
    <cellStyle name="Uthevingsfarge4 3" xfId="192"/>
    <cellStyle name="Uthevingsfarge4 4" xfId="97"/>
    <cellStyle name="Uthevingsfarge5" xfId="44" builtinId="45" customBuiltin="1"/>
    <cellStyle name="Uthevingsfarge5 2" xfId="137"/>
    <cellStyle name="Uthevingsfarge5 3" xfId="193"/>
    <cellStyle name="Uthevingsfarge5 4" xfId="98"/>
    <cellStyle name="Uthevingsfarge6" xfId="48" builtinId="49" customBuiltin="1"/>
    <cellStyle name="Uthevingsfarge6 2" xfId="141"/>
    <cellStyle name="Uthevingsfarge6 3" xfId="194"/>
    <cellStyle name="Uthevingsfarge6 4" xfId="99"/>
    <cellStyle name="Valuta 2" xfId="265"/>
    <cellStyle name="Varseltekst" xfId="25" builtinId="11" customBuiltin="1"/>
    <cellStyle name="Varseltekst 2" xfId="118"/>
    <cellStyle name="Varseltekst 3" xfId="195"/>
    <cellStyle name="Varseltekst 4" xfId="100"/>
  </cellStyles>
  <dxfs count="0"/>
  <tableStyles count="0" defaultTableStyle="TableStyleMedium2" defaultPivotStyle="PivotStyleLight16"/>
  <colors>
    <mruColors>
      <color rgb="FFFFFF99"/>
      <color rgb="FFCC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5" Type="http://schemas.openxmlformats.org/officeDocument/2006/relationships/chartsheet" Target="chartsheets/sheet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 2019)</c:v>
            </c:pt>
          </c:strCache>
        </c:strRef>
      </c:tx>
      <c:layout>
        <c:manualLayout>
          <c:xMode val="edge"/>
          <c:yMode val="edge"/>
          <c:x val="0.31461075750773126"/>
          <c:y val="3.92346872482523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8.0039564310097344E-2"/>
          <c:y val="0.20745967971408735"/>
          <c:w val="0.88932849233441491"/>
          <c:h val="0.56643485584857556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 2019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kommuner!$B$7:$B$24</c:f>
              <c:strCache>
                <c:ptCount val="18"/>
                <c:pt idx="0">
                  <c:v>Halden</c:v>
                </c:pt>
                <c:pt idx="1">
                  <c:v>Moss</c:v>
                </c:pt>
                <c:pt idx="2">
                  <c:v>Sarpsborg</c:v>
                </c:pt>
                <c:pt idx="3">
                  <c:v>Fredrikstad</c:v>
                </c:pt>
                <c:pt idx="4">
                  <c:v>Hvaler</c:v>
                </c:pt>
                <c:pt idx="5">
                  <c:v>Aremark</c:v>
                </c:pt>
                <c:pt idx="6">
                  <c:v>Marker</c:v>
                </c:pt>
                <c:pt idx="7">
                  <c:v>Rømskog</c:v>
                </c:pt>
                <c:pt idx="8">
                  <c:v>Trøgstad</c:v>
                </c:pt>
                <c:pt idx="9">
                  <c:v>Spydeberg</c:v>
                </c:pt>
                <c:pt idx="10">
                  <c:v>Askim</c:v>
                </c:pt>
                <c:pt idx="11">
                  <c:v>Eidsberg</c:v>
                </c:pt>
                <c:pt idx="12">
                  <c:v>Skiptvet</c:v>
                </c:pt>
                <c:pt idx="13">
                  <c:v>Rakkestad</c:v>
                </c:pt>
                <c:pt idx="14">
                  <c:v>Råde</c:v>
                </c:pt>
                <c:pt idx="15">
                  <c:v>Rygge</c:v>
                </c:pt>
                <c:pt idx="16">
                  <c:v>Våler</c:v>
                </c:pt>
                <c:pt idx="17">
                  <c:v>Hobøl</c:v>
                </c:pt>
              </c:strCache>
            </c:strRef>
          </c:cat>
          <c:val>
            <c:numRef>
              <c:f>kommuner!$E$7:$E$24</c:f>
              <c:numCache>
                <c:formatCode>0.0\ %</c:formatCode>
                <c:ptCount val="18"/>
                <c:pt idx="0">
                  <c:v>0.77934446376025068</c:v>
                </c:pt>
                <c:pt idx="1">
                  <c:v>0.86278289762685245</c:v>
                </c:pt>
                <c:pt idx="2">
                  <c:v>0.81917265456808663</c:v>
                </c:pt>
                <c:pt idx="3">
                  <c:v>0.85191598532575818</c:v>
                </c:pt>
                <c:pt idx="4">
                  <c:v>0.97184784374019773</c:v>
                </c:pt>
                <c:pt idx="5">
                  <c:v>0.8071025167038085</c:v>
                </c:pt>
                <c:pt idx="6">
                  <c:v>0.74819023793797645</c:v>
                </c:pt>
                <c:pt idx="7">
                  <c:v>0.95019358363419248</c:v>
                </c:pt>
                <c:pt idx="8">
                  <c:v>0.79986335456351232</c:v>
                </c:pt>
                <c:pt idx="9">
                  <c:v>0.82609366650956406</c:v>
                </c:pt>
                <c:pt idx="10">
                  <c:v>0.8084550807753258</c:v>
                </c:pt>
                <c:pt idx="11">
                  <c:v>0.78634567008126854</c:v>
                </c:pt>
                <c:pt idx="12">
                  <c:v>0.80858275651457645</c:v>
                </c:pt>
                <c:pt idx="13">
                  <c:v>0.79032873392600822</c:v>
                </c:pt>
                <c:pt idx="14">
                  <c:v>0.89744839320674052</c:v>
                </c:pt>
                <c:pt idx="15">
                  <c:v>0.90782244890228136</c:v>
                </c:pt>
                <c:pt idx="16">
                  <c:v>0.86539015977459055</c:v>
                </c:pt>
                <c:pt idx="17">
                  <c:v>0.87646203044996607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4D7-49A9-84ED-E66930766362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kommuner!$B$7:$B$24</c:f>
              <c:strCache>
                <c:ptCount val="18"/>
                <c:pt idx="0">
                  <c:v>Halden</c:v>
                </c:pt>
                <c:pt idx="1">
                  <c:v>Moss</c:v>
                </c:pt>
                <c:pt idx="2">
                  <c:v>Sarpsborg</c:v>
                </c:pt>
                <c:pt idx="3">
                  <c:v>Fredrikstad</c:v>
                </c:pt>
                <c:pt idx="4">
                  <c:v>Hvaler</c:v>
                </c:pt>
                <c:pt idx="5">
                  <c:v>Aremark</c:v>
                </c:pt>
                <c:pt idx="6">
                  <c:v>Marker</c:v>
                </c:pt>
                <c:pt idx="7">
                  <c:v>Rømskog</c:v>
                </c:pt>
                <c:pt idx="8">
                  <c:v>Trøgstad</c:v>
                </c:pt>
                <c:pt idx="9">
                  <c:v>Spydeberg</c:v>
                </c:pt>
                <c:pt idx="10">
                  <c:v>Askim</c:v>
                </c:pt>
                <c:pt idx="11">
                  <c:v>Eidsberg</c:v>
                </c:pt>
                <c:pt idx="12">
                  <c:v>Skiptvet</c:v>
                </c:pt>
                <c:pt idx="13">
                  <c:v>Rakkestad</c:v>
                </c:pt>
                <c:pt idx="14">
                  <c:v>Råde</c:v>
                </c:pt>
                <c:pt idx="15">
                  <c:v>Rygge</c:v>
                </c:pt>
                <c:pt idx="16">
                  <c:v>Våler</c:v>
                </c:pt>
                <c:pt idx="17">
                  <c:v>Hobøl</c:v>
                </c:pt>
              </c:strCache>
            </c:strRef>
          </c:cat>
          <c:val>
            <c:numRef>
              <c:f>kommuner!$O$7:$O$24</c:f>
              <c:numCache>
                <c:formatCode>0.0\ %</c:formatCode>
                <c:ptCount val="18"/>
                <c:pt idx="0">
                  <c:v>0.94504326510963255</c:v>
                </c:pt>
                <c:pt idx="1">
                  <c:v>0.9492151868029628</c:v>
                </c:pt>
                <c:pt idx="2">
                  <c:v>0.94703467465002455</c:v>
                </c:pt>
                <c:pt idx="3">
                  <c:v>0.94867184118790793</c:v>
                </c:pt>
                <c:pt idx="4">
                  <c:v>0.97981517941769936</c:v>
                </c:pt>
                <c:pt idx="5">
                  <c:v>0.94643116775681058</c:v>
                </c:pt>
                <c:pt idx="6">
                  <c:v>0.94348555381851884</c:v>
                </c:pt>
                <c:pt idx="7">
                  <c:v>0.97115347537529717</c:v>
                </c:pt>
                <c:pt idx="8">
                  <c:v>0.94606920964979557</c:v>
                </c:pt>
                <c:pt idx="9">
                  <c:v>0.94738072524709827</c:v>
                </c:pt>
                <c:pt idx="10">
                  <c:v>0.94649879596038633</c:v>
                </c:pt>
                <c:pt idx="11">
                  <c:v>0.94539332542568366</c:v>
                </c:pt>
                <c:pt idx="12">
                  <c:v>0.94650517974734893</c:v>
                </c:pt>
                <c:pt idx="13">
                  <c:v>0.9455924786179204</c:v>
                </c:pt>
                <c:pt idx="14">
                  <c:v>0.95094846158195712</c:v>
                </c:pt>
                <c:pt idx="15">
                  <c:v>0.95420502148253261</c:v>
                </c:pt>
                <c:pt idx="16">
                  <c:v>0.94934554991034981</c:v>
                </c:pt>
                <c:pt idx="17">
                  <c:v>0.94989914344411841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4D7-49A9-84ED-E66930766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031360"/>
        <c:axId val="148041728"/>
      </c:lineChart>
      <c:catAx>
        <c:axId val="14803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480417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8041728"/>
        <c:scaling>
          <c:orientation val="minMax"/>
          <c:max val="1.1000000000000001"/>
          <c:min val="0.6000000000000000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\ 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4803136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707551378212107"/>
          <c:y val="0.10256434728875673"/>
          <c:w val="0.12351789030323779"/>
          <c:h val="0.177156666605485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 2019)</c:v>
            </c:pt>
          </c:strCache>
        </c:strRef>
      </c:tx>
      <c:layout>
        <c:manualLayout>
          <c:xMode val="edge"/>
          <c:yMode val="edge"/>
          <c:x val="0.18963852392351249"/>
          <c:y val="3.27102803738317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8.4066551413725918E-2"/>
          <c:y val="0.19392523364485981"/>
          <c:w val="0.88954141612198356"/>
          <c:h val="0.56074766355140182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 2019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kommuner!$B$174:$B$199</c:f>
              <c:strCache>
                <c:ptCount val="26"/>
                <c:pt idx="0">
                  <c:v>Eigersund</c:v>
                </c:pt>
                <c:pt idx="1">
                  <c:v>Sandnes</c:v>
                </c:pt>
                <c:pt idx="2">
                  <c:v>Stavanger</c:v>
                </c:pt>
                <c:pt idx="3">
                  <c:v>Haugesund</c:v>
                </c:pt>
                <c:pt idx="4">
                  <c:v>Sokndal</c:v>
                </c:pt>
                <c:pt idx="5">
                  <c:v>Lund</c:v>
                </c:pt>
                <c:pt idx="6">
                  <c:v>Bjerkreim</c:v>
                </c:pt>
                <c:pt idx="7">
                  <c:v>Hå</c:v>
                </c:pt>
                <c:pt idx="8">
                  <c:v>Klepp</c:v>
                </c:pt>
                <c:pt idx="9">
                  <c:v>Time</c:v>
                </c:pt>
                <c:pt idx="10">
                  <c:v>Gjesdal</c:v>
                </c:pt>
                <c:pt idx="11">
                  <c:v>Sola</c:v>
                </c:pt>
                <c:pt idx="12">
                  <c:v>Randaberg</c:v>
                </c:pt>
                <c:pt idx="13">
                  <c:v>Forsand</c:v>
                </c:pt>
                <c:pt idx="14">
                  <c:v>Strand</c:v>
                </c:pt>
                <c:pt idx="15">
                  <c:v>Hjelmeland</c:v>
                </c:pt>
                <c:pt idx="16">
                  <c:v>Suldal</c:v>
                </c:pt>
                <c:pt idx="17">
                  <c:v>Sauda</c:v>
                </c:pt>
                <c:pt idx="18">
                  <c:v>Finnøy</c:v>
                </c:pt>
                <c:pt idx="19">
                  <c:v>Rennesøy</c:v>
                </c:pt>
                <c:pt idx="20">
                  <c:v>Kvitsøy</c:v>
                </c:pt>
                <c:pt idx="21">
                  <c:v>Bokn</c:v>
                </c:pt>
                <c:pt idx="22">
                  <c:v>Tysvær</c:v>
                </c:pt>
                <c:pt idx="23">
                  <c:v>Karmøy</c:v>
                </c:pt>
                <c:pt idx="24">
                  <c:v>Utsira</c:v>
                </c:pt>
                <c:pt idx="25">
                  <c:v>Vindafjord</c:v>
                </c:pt>
              </c:strCache>
            </c:strRef>
          </c:cat>
          <c:val>
            <c:numRef>
              <c:f>kommuner!$E$174:$E$199</c:f>
              <c:numCache>
                <c:formatCode>0.0\ %</c:formatCode>
                <c:ptCount val="26"/>
                <c:pt idx="0">
                  <c:v>1.0106341276838928</c:v>
                </c:pt>
                <c:pt idx="1">
                  <c:v>1.0400342887473575</c:v>
                </c:pt>
                <c:pt idx="2">
                  <c:v>1.2287530307649261</c:v>
                </c:pt>
                <c:pt idx="3">
                  <c:v>0.99688624998290321</c:v>
                </c:pt>
                <c:pt idx="4">
                  <c:v>0.88060041303164338</c:v>
                </c:pt>
                <c:pt idx="5">
                  <c:v>0.78400914449803361</c:v>
                </c:pt>
                <c:pt idx="6">
                  <c:v>0.81154280674885348</c:v>
                </c:pt>
                <c:pt idx="7">
                  <c:v>0.8761995672024353</c:v>
                </c:pt>
                <c:pt idx="8">
                  <c:v>0.96476908412895257</c:v>
                </c:pt>
                <c:pt idx="9">
                  <c:v>0.9916592175927077</c:v>
                </c:pt>
                <c:pt idx="10">
                  <c:v>0.93842589746714322</c:v>
                </c:pt>
                <c:pt idx="11">
                  <c:v>1.2091727186280514</c:v>
                </c:pt>
                <c:pt idx="12">
                  <c:v>1.0913655805520019</c:v>
                </c:pt>
                <c:pt idx="13">
                  <c:v>0.88082046165988637</c:v>
                </c:pt>
                <c:pt idx="14">
                  <c:v>0.92114555243189478</c:v>
                </c:pt>
                <c:pt idx="15">
                  <c:v>0.81729890602948652</c:v>
                </c:pt>
                <c:pt idx="16">
                  <c:v>0.78310477305296056</c:v>
                </c:pt>
                <c:pt idx="17">
                  <c:v>0.87101271775334943</c:v>
                </c:pt>
                <c:pt idx="18">
                  <c:v>0.86944519943477672</c:v>
                </c:pt>
                <c:pt idx="19">
                  <c:v>1.0098611670590831</c:v>
                </c:pt>
                <c:pt idx="20">
                  <c:v>0.94997938992163511</c:v>
                </c:pt>
                <c:pt idx="21">
                  <c:v>0.94621003470157083</c:v>
                </c:pt>
                <c:pt idx="22">
                  <c:v>0.91067901467847046</c:v>
                </c:pt>
                <c:pt idx="23">
                  <c:v>0.90447519221738237</c:v>
                </c:pt>
                <c:pt idx="24">
                  <c:v>1.0969385039482495</c:v>
                </c:pt>
                <c:pt idx="25">
                  <c:v>1.1054869802534364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FC3-498F-A073-2BD218D5D0A3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kommuner!$B$174:$B$199</c:f>
              <c:strCache>
                <c:ptCount val="26"/>
                <c:pt idx="0">
                  <c:v>Eigersund</c:v>
                </c:pt>
                <c:pt idx="1">
                  <c:v>Sandnes</c:v>
                </c:pt>
                <c:pt idx="2">
                  <c:v>Stavanger</c:v>
                </c:pt>
                <c:pt idx="3">
                  <c:v>Haugesund</c:v>
                </c:pt>
                <c:pt idx="4">
                  <c:v>Sokndal</c:v>
                </c:pt>
                <c:pt idx="5">
                  <c:v>Lund</c:v>
                </c:pt>
                <c:pt idx="6">
                  <c:v>Bjerkreim</c:v>
                </c:pt>
                <c:pt idx="7">
                  <c:v>Hå</c:v>
                </c:pt>
                <c:pt idx="8">
                  <c:v>Klepp</c:v>
                </c:pt>
                <c:pt idx="9">
                  <c:v>Time</c:v>
                </c:pt>
                <c:pt idx="10">
                  <c:v>Gjesdal</c:v>
                </c:pt>
                <c:pt idx="11">
                  <c:v>Sola</c:v>
                </c:pt>
                <c:pt idx="12">
                  <c:v>Randaberg</c:v>
                </c:pt>
                <c:pt idx="13">
                  <c:v>Forsand</c:v>
                </c:pt>
                <c:pt idx="14">
                  <c:v>Strand</c:v>
                </c:pt>
                <c:pt idx="15">
                  <c:v>Hjelmeland</c:v>
                </c:pt>
                <c:pt idx="16">
                  <c:v>Suldal</c:v>
                </c:pt>
                <c:pt idx="17">
                  <c:v>Sauda</c:v>
                </c:pt>
                <c:pt idx="18">
                  <c:v>Finnøy</c:v>
                </c:pt>
                <c:pt idx="19">
                  <c:v>Rennesøy</c:v>
                </c:pt>
                <c:pt idx="20">
                  <c:v>Kvitsøy</c:v>
                </c:pt>
                <c:pt idx="21">
                  <c:v>Bokn</c:v>
                </c:pt>
                <c:pt idx="22">
                  <c:v>Tysvær</c:v>
                </c:pt>
                <c:pt idx="23">
                  <c:v>Karmøy</c:v>
                </c:pt>
                <c:pt idx="24">
                  <c:v>Utsira</c:v>
                </c:pt>
                <c:pt idx="25">
                  <c:v>Vindafjord</c:v>
                </c:pt>
              </c:strCache>
            </c:strRef>
          </c:cat>
          <c:val>
            <c:numRef>
              <c:f>kommuner!$O$174:$O$199</c:f>
              <c:numCache>
                <c:formatCode>0.0\ %</c:formatCode>
                <c:ptCount val="26"/>
                <c:pt idx="0">
                  <c:v>0.99532969299517726</c:v>
                </c:pt>
                <c:pt idx="1">
                  <c:v>1.0070897574205631</c:v>
                </c:pt>
                <c:pt idx="2">
                  <c:v>1.0825772542275909</c:v>
                </c:pt>
                <c:pt idx="3">
                  <c:v>0.98983054191478137</c:v>
                </c:pt>
                <c:pt idx="4">
                  <c:v>0.95010606257320218</c:v>
                </c:pt>
                <c:pt idx="5">
                  <c:v>0.94527649914652168</c:v>
                </c:pt>
                <c:pt idx="6">
                  <c:v>0.94665318225906281</c:v>
                </c:pt>
                <c:pt idx="7">
                  <c:v>0.94988602028174174</c:v>
                </c:pt>
                <c:pt idx="8">
                  <c:v>0.97698367557320109</c:v>
                </c:pt>
                <c:pt idx="9">
                  <c:v>0.9877397289587031</c:v>
                </c:pt>
                <c:pt idx="10">
                  <c:v>0.96644640090847733</c:v>
                </c:pt>
                <c:pt idx="11">
                  <c:v>1.0747451293728405</c:v>
                </c:pt>
                <c:pt idx="12">
                  <c:v>1.0276222741424208</c:v>
                </c:pt>
                <c:pt idx="13">
                  <c:v>0.95011706500461435</c:v>
                </c:pt>
                <c:pt idx="14">
                  <c:v>0.95953426289437804</c:v>
                </c:pt>
                <c:pt idx="15">
                  <c:v>0.9469409872230945</c:v>
                </c:pt>
                <c:pt idx="16">
                  <c:v>0.9452312805742682</c:v>
                </c:pt>
                <c:pt idx="17">
                  <c:v>0.94962667780928756</c:v>
                </c:pt>
                <c:pt idx="18">
                  <c:v>0.94954830189335893</c:v>
                </c:pt>
                <c:pt idx="19">
                  <c:v>0.99502050874525338</c:v>
                </c:pt>
                <c:pt idx="20">
                  <c:v>0.9710677978902742</c:v>
                </c:pt>
                <c:pt idx="21">
                  <c:v>0.96956005580224847</c:v>
                </c:pt>
                <c:pt idx="22">
                  <c:v>0.95534764779300829</c:v>
                </c:pt>
                <c:pt idx="23">
                  <c:v>0.95286611880857297</c:v>
                </c:pt>
                <c:pt idx="24">
                  <c:v>1.0298514435009201</c:v>
                </c:pt>
                <c:pt idx="25">
                  <c:v>1.0332708340229948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C3-498F-A073-2BD218D5D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531584"/>
        <c:axId val="162546048"/>
      </c:lineChart>
      <c:catAx>
        <c:axId val="162531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62546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2546048"/>
        <c:scaling>
          <c:orientation val="minMax"/>
          <c:max val="1.8"/>
          <c:min val="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62531584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517178387892127"/>
          <c:y val="8.1775700934579434E-2"/>
          <c:w val="0.21114390026759855"/>
          <c:h val="0.1869158878504673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 2019)</c:v>
            </c:pt>
          </c:strCache>
        </c:strRef>
      </c:tx>
      <c:layout>
        <c:manualLayout>
          <c:xMode val="edge"/>
          <c:yMode val="edge"/>
          <c:x val="0.18700787401574803"/>
          <c:y val="3.440366972477064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2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8.2677165354330714E-2"/>
          <c:y val="0.19266076622165082"/>
          <c:w val="0.90157480314960625"/>
          <c:h val="0.54357859041108625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 2019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kommuner!$B$200:$B$232</c:f>
              <c:strCache>
                <c:ptCount val="33"/>
                <c:pt idx="0">
                  <c:v>Bergen</c:v>
                </c:pt>
                <c:pt idx="1">
                  <c:v>Etne</c:v>
                </c:pt>
                <c:pt idx="2">
                  <c:v>Sveio</c:v>
                </c:pt>
                <c:pt idx="3">
                  <c:v>Bømlo</c:v>
                </c:pt>
                <c:pt idx="4">
                  <c:v>Stord</c:v>
                </c:pt>
                <c:pt idx="5">
                  <c:v>Fitjar</c:v>
                </c:pt>
                <c:pt idx="6">
                  <c:v>Tysnes</c:v>
                </c:pt>
                <c:pt idx="7">
                  <c:v>Kvinnherad</c:v>
                </c:pt>
                <c:pt idx="8">
                  <c:v>Jondal</c:v>
                </c:pt>
                <c:pt idx="9">
                  <c:v>Odda</c:v>
                </c:pt>
                <c:pt idx="10">
                  <c:v>Ullensvang</c:v>
                </c:pt>
                <c:pt idx="11">
                  <c:v>Eidfjord</c:v>
                </c:pt>
                <c:pt idx="12">
                  <c:v>Ulvik</c:v>
                </c:pt>
                <c:pt idx="13">
                  <c:v>Granvin</c:v>
                </c:pt>
                <c:pt idx="14">
                  <c:v>Voss</c:v>
                </c:pt>
                <c:pt idx="15">
                  <c:v>Kvam</c:v>
                </c:pt>
                <c:pt idx="16">
                  <c:v>Fusa</c:v>
                </c:pt>
                <c:pt idx="17">
                  <c:v>Samnanger</c:v>
                </c:pt>
                <c:pt idx="18">
                  <c:v>Os</c:v>
                </c:pt>
                <c:pt idx="19">
                  <c:v>Austevoll</c:v>
                </c:pt>
                <c:pt idx="20">
                  <c:v>Sund</c:v>
                </c:pt>
                <c:pt idx="21">
                  <c:v>Fjell</c:v>
                </c:pt>
                <c:pt idx="22">
                  <c:v>Askøy</c:v>
                </c:pt>
                <c:pt idx="23">
                  <c:v>Vaksdal</c:v>
                </c:pt>
                <c:pt idx="24">
                  <c:v>Modalen</c:v>
                </c:pt>
                <c:pt idx="25">
                  <c:v>Osterøy</c:v>
                </c:pt>
                <c:pt idx="26">
                  <c:v>Meland</c:v>
                </c:pt>
                <c:pt idx="27">
                  <c:v>Øygarden</c:v>
                </c:pt>
                <c:pt idx="28">
                  <c:v>Radøy</c:v>
                </c:pt>
                <c:pt idx="29">
                  <c:v>Lindås</c:v>
                </c:pt>
                <c:pt idx="30">
                  <c:v>Austrheim</c:v>
                </c:pt>
                <c:pt idx="31">
                  <c:v>Fedje</c:v>
                </c:pt>
                <c:pt idx="32">
                  <c:v>Masfjorden</c:v>
                </c:pt>
              </c:strCache>
            </c:strRef>
          </c:cat>
          <c:val>
            <c:numRef>
              <c:f>kommuner!$E$200:$E$232</c:f>
              <c:numCache>
                <c:formatCode>0.0\ %</c:formatCode>
                <c:ptCount val="33"/>
                <c:pt idx="0">
                  <c:v>1.0733358248449669</c:v>
                </c:pt>
                <c:pt idx="1">
                  <c:v>0.83898682252788293</c:v>
                </c:pt>
                <c:pt idx="2">
                  <c:v>0.85912173711469308</c:v>
                </c:pt>
                <c:pt idx="3">
                  <c:v>0.97568020509674935</c:v>
                </c:pt>
                <c:pt idx="4">
                  <c:v>0.97895526315764958</c:v>
                </c:pt>
                <c:pt idx="5">
                  <c:v>0.95289383983405607</c:v>
                </c:pt>
                <c:pt idx="6">
                  <c:v>0.99288514904706293</c:v>
                </c:pt>
                <c:pt idx="7">
                  <c:v>0.86471623192767444</c:v>
                </c:pt>
                <c:pt idx="8">
                  <c:v>0.81534811331230106</c:v>
                </c:pt>
                <c:pt idx="9">
                  <c:v>0.9399362592470385</c:v>
                </c:pt>
                <c:pt idx="10">
                  <c:v>0.85105069218891283</c:v>
                </c:pt>
                <c:pt idx="11">
                  <c:v>0.88888507061736965</c:v>
                </c:pt>
                <c:pt idx="12">
                  <c:v>0.65312251048324343</c:v>
                </c:pt>
                <c:pt idx="13">
                  <c:v>0.87097775339392181</c:v>
                </c:pt>
                <c:pt idx="14">
                  <c:v>0.91065895705166233</c:v>
                </c:pt>
                <c:pt idx="15">
                  <c:v>0.87058821230440109</c:v>
                </c:pt>
                <c:pt idx="16">
                  <c:v>1.0124738730694742</c:v>
                </c:pt>
                <c:pt idx="17">
                  <c:v>0.8799945251737733</c:v>
                </c:pt>
                <c:pt idx="18">
                  <c:v>0.97737286759154518</c:v>
                </c:pt>
                <c:pt idx="19">
                  <c:v>1.9621432506290728</c:v>
                </c:pt>
                <c:pt idx="20">
                  <c:v>0.94069427243943338</c:v>
                </c:pt>
                <c:pt idx="21">
                  <c:v>0.98605231817418915</c:v>
                </c:pt>
                <c:pt idx="22">
                  <c:v>0.90871716910793043</c:v>
                </c:pt>
                <c:pt idx="23">
                  <c:v>0.79676057172851678</c:v>
                </c:pt>
                <c:pt idx="24">
                  <c:v>0.9026345725771564</c:v>
                </c:pt>
                <c:pt idx="25">
                  <c:v>0.84712858573394945</c:v>
                </c:pt>
                <c:pt idx="26">
                  <c:v>0.86732388398604965</c:v>
                </c:pt>
                <c:pt idx="27">
                  <c:v>0.87350404785295344</c:v>
                </c:pt>
                <c:pt idx="28">
                  <c:v>0.82588674595260858</c:v>
                </c:pt>
                <c:pt idx="29">
                  <c:v>0.93895926845622935</c:v>
                </c:pt>
                <c:pt idx="30">
                  <c:v>1.0886714000463171</c:v>
                </c:pt>
                <c:pt idx="31">
                  <c:v>0.93068306102022835</c:v>
                </c:pt>
                <c:pt idx="32">
                  <c:v>0.86546972782463949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A3E-4F04-B753-DED9BE88B114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ysDash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26"/>
            <c:bubble3D val="0"/>
            <c:spPr>
              <a:ln w="3175">
                <a:solidFill>
                  <a:srgbClr val="FF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DA3E-4F04-B753-DED9BE88B114}"/>
              </c:ext>
            </c:extLst>
          </c:dPt>
          <c:cat>
            <c:strRef>
              <c:f>kommuner!$B$200:$B$232</c:f>
              <c:strCache>
                <c:ptCount val="33"/>
                <c:pt idx="0">
                  <c:v>Bergen</c:v>
                </c:pt>
                <c:pt idx="1">
                  <c:v>Etne</c:v>
                </c:pt>
                <c:pt idx="2">
                  <c:v>Sveio</c:v>
                </c:pt>
                <c:pt idx="3">
                  <c:v>Bømlo</c:v>
                </c:pt>
                <c:pt idx="4">
                  <c:v>Stord</c:v>
                </c:pt>
                <c:pt idx="5">
                  <c:v>Fitjar</c:v>
                </c:pt>
                <c:pt idx="6">
                  <c:v>Tysnes</c:v>
                </c:pt>
                <c:pt idx="7">
                  <c:v>Kvinnherad</c:v>
                </c:pt>
                <c:pt idx="8">
                  <c:v>Jondal</c:v>
                </c:pt>
                <c:pt idx="9">
                  <c:v>Odda</c:v>
                </c:pt>
                <c:pt idx="10">
                  <c:v>Ullensvang</c:v>
                </c:pt>
                <c:pt idx="11">
                  <c:v>Eidfjord</c:v>
                </c:pt>
                <c:pt idx="12">
                  <c:v>Ulvik</c:v>
                </c:pt>
                <c:pt idx="13">
                  <c:v>Granvin</c:v>
                </c:pt>
                <c:pt idx="14">
                  <c:v>Voss</c:v>
                </c:pt>
                <c:pt idx="15">
                  <c:v>Kvam</c:v>
                </c:pt>
                <c:pt idx="16">
                  <c:v>Fusa</c:v>
                </c:pt>
                <c:pt idx="17">
                  <c:v>Samnanger</c:v>
                </c:pt>
                <c:pt idx="18">
                  <c:v>Os</c:v>
                </c:pt>
                <c:pt idx="19">
                  <c:v>Austevoll</c:v>
                </c:pt>
                <c:pt idx="20">
                  <c:v>Sund</c:v>
                </c:pt>
                <c:pt idx="21">
                  <c:v>Fjell</c:v>
                </c:pt>
                <c:pt idx="22">
                  <c:v>Askøy</c:v>
                </c:pt>
                <c:pt idx="23">
                  <c:v>Vaksdal</c:v>
                </c:pt>
                <c:pt idx="24">
                  <c:v>Modalen</c:v>
                </c:pt>
                <c:pt idx="25">
                  <c:v>Osterøy</c:v>
                </c:pt>
                <c:pt idx="26">
                  <c:v>Meland</c:v>
                </c:pt>
                <c:pt idx="27">
                  <c:v>Øygarden</c:v>
                </c:pt>
                <c:pt idx="28">
                  <c:v>Radøy</c:v>
                </c:pt>
                <c:pt idx="29">
                  <c:v>Lindås</c:v>
                </c:pt>
                <c:pt idx="30">
                  <c:v>Austrheim</c:v>
                </c:pt>
                <c:pt idx="31">
                  <c:v>Fedje</c:v>
                </c:pt>
                <c:pt idx="32">
                  <c:v>Masfjorden</c:v>
                </c:pt>
              </c:strCache>
            </c:strRef>
          </c:cat>
          <c:val>
            <c:numRef>
              <c:f>kommuner!$O$200:$O$232</c:f>
              <c:numCache>
                <c:formatCode>0.0\ %</c:formatCode>
                <c:ptCount val="33"/>
                <c:pt idx="0">
                  <c:v>1.0204103718596069</c:v>
                </c:pt>
                <c:pt idx="1">
                  <c:v>0.94802538304801431</c:v>
                </c:pt>
                <c:pt idx="2">
                  <c:v>0.94903212877735488</c:v>
                </c:pt>
                <c:pt idx="3">
                  <c:v>0.9813481239603199</c:v>
                </c:pt>
                <c:pt idx="4">
                  <c:v>0.98265814718467992</c:v>
                </c:pt>
                <c:pt idx="5">
                  <c:v>0.97223357785524267</c:v>
                </c:pt>
                <c:pt idx="6">
                  <c:v>0.98823010154044522</c:v>
                </c:pt>
                <c:pt idx="7">
                  <c:v>0.94931185351800373</c:v>
                </c:pt>
                <c:pt idx="8">
                  <c:v>0.94684344758723515</c:v>
                </c:pt>
                <c:pt idx="9">
                  <c:v>0.96705054562043558</c:v>
                </c:pt>
                <c:pt idx="10">
                  <c:v>0.9486285765310658</c:v>
                </c:pt>
                <c:pt idx="11">
                  <c:v>0.95052029545248862</c:v>
                </c:pt>
                <c:pt idx="12">
                  <c:v>0.93873216744578225</c:v>
                </c:pt>
                <c:pt idx="13">
                  <c:v>0.94962492959131628</c:v>
                </c:pt>
                <c:pt idx="14">
                  <c:v>0.95533962474228507</c:v>
                </c:pt>
                <c:pt idx="15">
                  <c:v>0.94960545253684014</c:v>
                </c:pt>
                <c:pt idx="16">
                  <c:v>0.99606559114940973</c:v>
                </c:pt>
                <c:pt idx="17">
                  <c:v>0.9500757681803087</c:v>
                </c:pt>
                <c:pt idx="18">
                  <c:v>0.98202518895823809</c:v>
                </c:pt>
                <c:pt idx="19">
                  <c:v>1.3759333421732491</c:v>
                </c:pt>
                <c:pt idx="20">
                  <c:v>0.96735375089739339</c:v>
                </c:pt>
                <c:pt idx="21">
                  <c:v>0.9854969691912957</c:v>
                </c:pt>
                <c:pt idx="22">
                  <c:v>0.95456290956479217</c:v>
                </c:pt>
                <c:pt idx="23">
                  <c:v>0.94591407050804588</c:v>
                </c:pt>
                <c:pt idx="24">
                  <c:v>0.95212987095248258</c:v>
                </c:pt>
                <c:pt idx="25">
                  <c:v>0.94843247120831753</c:v>
                </c:pt>
                <c:pt idx="26">
                  <c:v>0.94944223612092249</c:v>
                </c:pt>
                <c:pt idx="27">
                  <c:v>0.94975124431426761</c:v>
                </c:pt>
                <c:pt idx="28">
                  <c:v>0.94737037921925038</c:v>
                </c:pt>
                <c:pt idx="29">
                  <c:v>0.9666597493041118</c:v>
                </c:pt>
                <c:pt idx="30">
                  <c:v>1.026544601940147</c:v>
                </c:pt>
                <c:pt idx="31">
                  <c:v>0.9633492663297113</c:v>
                </c:pt>
                <c:pt idx="32">
                  <c:v>0.94934952831285224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A3E-4F04-B753-DED9BE88B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585600"/>
        <c:axId val="162591488"/>
      </c:lineChart>
      <c:catAx>
        <c:axId val="162585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625914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2591488"/>
        <c:scaling>
          <c:orientation val="minMax"/>
          <c:max val="2"/>
          <c:min val="0.6000000000000000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62585600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74440388203008"/>
          <c:y val="9.5233851866077718E-2"/>
          <c:w val="0.14168830123228462"/>
          <c:h val="0.184582805198130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 2019)</c:v>
            </c:pt>
          </c:strCache>
        </c:strRef>
      </c:tx>
      <c:layout>
        <c:manualLayout>
          <c:xMode val="edge"/>
          <c:yMode val="edge"/>
          <c:x val="0.20332376341520358"/>
          <c:y val="3.3096926713947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8.5044069453420412E-2"/>
          <c:y val="0.20094609039341937"/>
          <c:w val="0.80156479254947965"/>
          <c:h val="0.54137240823638866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 2019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kommuner!$B$233:$B$258</c:f>
              <c:strCache>
                <c:ptCount val="26"/>
                <c:pt idx="0">
                  <c:v>Flora</c:v>
                </c:pt>
                <c:pt idx="1">
                  <c:v>Gulen</c:v>
                </c:pt>
                <c:pt idx="2">
                  <c:v>Solund</c:v>
                </c:pt>
                <c:pt idx="3">
                  <c:v>Hyllestad</c:v>
                </c:pt>
                <c:pt idx="4">
                  <c:v>Høyanger</c:v>
                </c:pt>
                <c:pt idx="5">
                  <c:v>Vik</c:v>
                </c:pt>
                <c:pt idx="6">
                  <c:v>Balestrand</c:v>
                </c:pt>
                <c:pt idx="7">
                  <c:v>Leikanger</c:v>
                </c:pt>
                <c:pt idx="8">
                  <c:v>Sogndal</c:v>
                </c:pt>
                <c:pt idx="9">
                  <c:v>Aurland</c:v>
                </c:pt>
                <c:pt idx="10">
                  <c:v>Lærdal</c:v>
                </c:pt>
                <c:pt idx="11">
                  <c:v>Årdal</c:v>
                </c:pt>
                <c:pt idx="12">
                  <c:v>Luster</c:v>
                </c:pt>
                <c:pt idx="13">
                  <c:v>Askvoll</c:v>
                </c:pt>
                <c:pt idx="14">
                  <c:v>Fjaler</c:v>
                </c:pt>
                <c:pt idx="15">
                  <c:v>Gaular</c:v>
                </c:pt>
                <c:pt idx="16">
                  <c:v>Jølster</c:v>
                </c:pt>
                <c:pt idx="17">
                  <c:v>Førde</c:v>
                </c:pt>
                <c:pt idx="18">
                  <c:v>Naustdal</c:v>
                </c:pt>
                <c:pt idx="19">
                  <c:v>Bremanger</c:v>
                </c:pt>
                <c:pt idx="20">
                  <c:v>Vågsøy</c:v>
                </c:pt>
                <c:pt idx="21">
                  <c:v>Selje</c:v>
                </c:pt>
                <c:pt idx="22">
                  <c:v>Eid</c:v>
                </c:pt>
                <c:pt idx="23">
                  <c:v>Hornindal</c:v>
                </c:pt>
                <c:pt idx="24">
                  <c:v>Gloppen</c:v>
                </c:pt>
                <c:pt idx="25">
                  <c:v>Stryn</c:v>
                </c:pt>
              </c:strCache>
            </c:strRef>
          </c:cat>
          <c:val>
            <c:numRef>
              <c:f>kommuner!$E$233:$E$258</c:f>
              <c:numCache>
                <c:formatCode>0.0\ %</c:formatCode>
                <c:ptCount val="26"/>
                <c:pt idx="0">
                  <c:v>1.0757830085727023</c:v>
                </c:pt>
                <c:pt idx="1">
                  <c:v>1.0457979843295784</c:v>
                </c:pt>
                <c:pt idx="2">
                  <c:v>1.0192912975443751</c:v>
                </c:pt>
                <c:pt idx="3">
                  <c:v>0.99689161171889507</c:v>
                </c:pt>
                <c:pt idx="4">
                  <c:v>0.8525630218426522</c:v>
                </c:pt>
                <c:pt idx="5">
                  <c:v>0.84762681605782553</c:v>
                </c:pt>
                <c:pt idx="6">
                  <c:v>0.80761998010102798</c:v>
                </c:pt>
                <c:pt idx="7">
                  <c:v>0.98808791340028901</c:v>
                </c:pt>
                <c:pt idx="8">
                  <c:v>0.91930069873998899</c:v>
                </c:pt>
                <c:pt idx="9">
                  <c:v>1.0005354596593989</c:v>
                </c:pt>
                <c:pt idx="10">
                  <c:v>0.91290035245304968</c:v>
                </c:pt>
                <c:pt idx="11">
                  <c:v>1.0257874912795866</c:v>
                </c:pt>
                <c:pt idx="12">
                  <c:v>0.83657271542030109</c:v>
                </c:pt>
                <c:pt idx="13">
                  <c:v>0.94017120612080041</c:v>
                </c:pt>
                <c:pt idx="14">
                  <c:v>0.79515043028471355</c:v>
                </c:pt>
                <c:pt idx="15">
                  <c:v>0.78798737886032688</c:v>
                </c:pt>
                <c:pt idx="16">
                  <c:v>0.85027096889959008</c:v>
                </c:pt>
                <c:pt idx="17">
                  <c:v>1.0044266695130675</c:v>
                </c:pt>
                <c:pt idx="18">
                  <c:v>0.85758165714240109</c:v>
                </c:pt>
                <c:pt idx="19">
                  <c:v>0.8883931822288027</c:v>
                </c:pt>
                <c:pt idx="20">
                  <c:v>1.0099158750241639</c:v>
                </c:pt>
                <c:pt idx="21">
                  <c:v>1.0226401378160406</c:v>
                </c:pt>
                <c:pt idx="22">
                  <c:v>0.86452615753907125</c:v>
                </c:pt>
                <c:pt idx="23">
                  <c:v>0.75861987977013956</c:v>
                </c:pt>
                <c:pt idx="24">
                  <c:v>0.85115487423963265</c:v>
                </c:pt>
                <c:pt idx="25">
                  <c:v>0.84498493905550498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22D-425C-BE85-3B15D21B47A5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kommuner!$B$233:$B$258</c:f>
              <c:strCache>
                <c:ptCount val="26"/>
                <c:pt idx="0">
                  <c:v>Flora</c:v>
                </c:pt>
                <c:pt idx="1">
                  <c:v>Gulen</c:v>
                </c:pt>
                <c:pt idx="2">
                  <c:v>Solund</c:v>
                </c:pt>
                <c:pt idx="3">
                  <c:v>Hyllestad</c:v>
                </c:pt>
                <c:pt idx="4">
                  <c:v>Høyanger</c:v>
                </c:pt>
                <c:pt idx="5">
                  <c:v>Vik</c:v>
                </c:pt>
                <c:pt idx="6">
                  <c:v>Balestrand</c:v>
                </c:pt>
                <c:pt idx="7">
                  <c:v>Leikanger</c:v>
                </c:pt>
                <c:pt idx="8">
                  <c:v>Sogndal</c:v>
                </c:pt>
                <c:pt idx="9">
                  <c:v>Aurland</c:v>
                </c:pt>
                <c:pt idx="10">
                  <c:v>Lærdal</c:v>
                </c:pt>
                <c:pt idx="11">
                  <c:v>Årdal</c:v>
                </c:pt>
                <c:pt idx="12">
                  <c:v>Luster</c:v>
                </c:pt>
                <c:pt idx="13">
                  <c:v>Askvoll</c:v>
                </c:pt>
                <c:pt idx="14">
                  <c:v>Fjaler</c:v>
                </c:pt>
                <c:pt idx="15">
                  <c:v>Gaular</c:v>
                </c:pt>
                <c:pt idx="16">
                  <c:v>Jølster</c:v>
                </c:pt>
                <c:pt idx="17">
                  <c:v>Førde</c:v>
                </c:pt>
                <c:pt idx="18">
                  <c:v>Naustdal</c:v>
                </c:pt>
                <c:pt idx="19">
                  <c:v>Bremanger</c:v>
                </c:pt>
                <c:pt idx="20">
                  <c:v>Vågsøy</c:v>
                </c:pt>
                <c:pt idx="21">
                  <c:v>Selje</c:v>
                </c:pt>
                <c:pt idx="22">
                  <c:v>Eid</c:v>
                </c:pt>
                <c:pt idx="23">
                  <c:v>Hornindal</c:v>
                </c:pt>
                <c:pt idx="24">
                  <c:v>Gloppen</c:v>
                </c:pt>
                <c:pt idx="25">
                  <c:v>Stryn</c:v>
                </c:pt>
              </c:strCache>
            </c:strRef>
          </c:cat>
          <c:val>
            <c:numRef>
              <c:f>kommuner!$O$233:$O$258</c:f>
              <c:numCache>
                <c:formatCode>0.0\ %</c:formatCode>
                <c:ptCount val="26"/>
                <c:pt idx="0">
                  <c:v>1.021389245350701</c:v>
                </c:pt>
                <c:pt idx="1">
                  <c:v>1.0093952356534515</c:v>
                </c:pt>
                <c:pt idx="2">
                  <c:v>0.99879256093937008</c:v>
                </c:pt>
                <c:pt idx="3">
                  <c:v>0.98983268660917811</c:v>
                </c:pt>
                <c:pt idx="4">
                  <c:v>0.94870419301375275</c:v>
                </c:pt>
                <c:pt idx="5">
                  <c:v>0.9484573827245113</c:v>
                </c:pt>
                <c:pt idx="6">
                  <c:v>0.94645704092667138</c:v>
                </c:pt>
                <c:pt idx="7">
                  <c:v>0.9863112072817356</c:v>
                </c:pt>
                <c:pt idx="8">
                  <c:v>0.95879632141761573</c:v>
                </c:pt>
                <c:pt idx="9">
                  <c:v>0.99129022578537973</c:v>
                </c:pt>
                <c:pt idx="10">
                  <c:v>0.95623618290283996</c:v>
                </c:pt>
                <c:pt idx="11">
                  <c:v>1.0013910384334548</c:v>
                </c:pt>
                <c:pt idx="12">
                  <c:v>0.94790467769263531</c:v>
                </c:pt>
                <c:pt idx="13">
                  <c:v>0.96714452436994025</c:v>
                </c:pt>
                <c:pt idx="14">
                  <c:v>0.9458335634358559</c:v>
                </c:pt>
                <c:pt idx="15">
                  <c:v>0.94547541086463649</c:v>
                </c:pt>
                <c:pt idx="16">
                  <c:v>0.94858959036659973</c:v>
                </c:pt>
                <c:pt idx="17">
                  <c:v>0.99284670972684708</c:v>
                </c:pt>
                <c:pt idx="18">
                  <c:v>0.94895512477874022</c:v>
                </c:pt>
                <c:pt idx="19">
                  <c:v>0.95049570103306025</c:v>
                </c:pt>
                <c:pt idx="20">
                  <c:v>0.99504239193128574</c:v>
                </c:pt>
                <c:pt idx="21">
                  <c:v>1.0001320970480365</c:v>
                </c:pt>
                <c:pt idx="22">
                  <c:v>0.94930234979857375</c:v>
                </c:pt>
                <c:pt idx="23">
                  <c:v>0.94400703591012702</c:v>
                </c:pt>
                <c:pt idx="24">
                  <c:v>0.94863378563360179</c:v>
                </c:pt>
                <c:pt idx="25">
                  <c:v>0.94832528887439538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22D-425C-BE85-3B15D21B4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695424"/>
        <c:axId val="162697600"/>
      </c:lineChart>
      <c:catAx>
        <c:axId val="16269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62697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2697600"/>
        <c:scaling>
          <c:orientation val="minMax"/>
          <c:max val="1.5"/>
          <c:min val="0.7000000000000000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62695424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97563391086377"/>
          <c:y val="6.6194101623821847E-2"/>
          <c:w val="0.22287410554619091"/>
          <c:h val="0.151300484602545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 2019)</c:v>
            </c:pt>
          </c:strCache>
        </c:strRef>
      </c:tx>
      <c:layout>
        <c:manualLayout>
          <c:xMode val="edge"/>
          <c:yMode val="edge"/>
          <c:x val="0.18823549997426792"/>
          <c:y val="3.432494279176201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2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8627516685352219E-2"/>
          <c:y val="0.17848970251716248"/>
          <c:w val="0.91176557881967946"/>
          <c:h val="0.61327231121281467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 2019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kommuner!$B$259:$B$293</c:f>
              <c:strCache>
                <c:ptCount val="35"/>
                <c:pt idx="0">
                  <c:v>Molde</c:v>
                </c:pt>
                <c:pt idx="1">
                  <c:v>Ålesund</c:v>
                </c:pt>
                <c:pt idx="2">
                  <c:v>Kristiansund</c:v>
                </c:pt>
                <c:pt idx="3">
                  <c:v>Vanylven</c:v>
                </c:pt>
                <c:pt idx="4">
                  <c:v>Sande</c:v>
                </c:pt>
                <c:pt idx="5">
                  <c:v>Herøy</c:v>
                </c:pt>
                <c:pt idx="6">
                  <c:v>Ulstein</c:v>
                </c:pt>
                <c:pt idx="7">
                  <c:v>Hareid</c:v>
                </c:pt>
                <c:pt idx="8">
                  <c:v>Volda</c:v>
                </c:pt>
                <c:pt idx="9">
                  <c:v>Ørsta</c:v>
                </c:pt>
                <c:pt idx="10">
                  <c:v>Ørskog</c:v>
                </c:pt>
                <c:pt idx="11">
                  <c:v>Norddal</c:v>
                </c:pt>
                <c:pt idx="12">
                  <c:v>Stranda</c:v>
                </c:pt>
                <c:pt idx="13">
                  <c:v>Stordal</c:v>
                </c:pt>
                <c:pt idx="14">
                  <c:v>Sykkylven</c:v>
                </c:pt>
                <c:pt idx="15">
                  <c:v>Skodje</c:v>
                </c:pt>
                <c:pt idx="16">
                  <c:v>Sula</c:v>
                </c:pt>
                <c:pt idx="17">
                  <c:v>Giske</c:v>
                </c:pt>
                <c:pt idx="18">
                  <c:v>Haram</c:v>
                </c:pt>
                <c:pt idx="19">
                  <c:v>Vestnes</c:v>
                </c:pt>
                <c:pt idx="20">
                  <c:v>Rauma</c:v>
                </c:pt>
                <c:pt idx="21">
                  <c:v>Nesset</c:v>
                </c:pt>
                <c:pt idx="22">
                  <c:v>Midsund</c:v>
                </c:pt>
                <c:pt idx="23">
                  <c:v>Sandøy</c:v>
                </c:pt>
                <c:pt idx="24">
                  <c:v>Aukra</c:v>
                </c:pt>
                <c:pt idx="25">
                  <c:v>Fræna</c:v>
                </c:pt>
                <c:pt idx="26">
                  <c:v>Eide</c:v>
                </c:pt>
                <c:pt idx="27">
                  <c:v>Averøy</c:v>
                </c:pt>
                <c:pt idx="28">
                  <c:v>Gjemnes</c:v>
                </c:pt>
                <c:pt idx="29">
                  <c:v>Tingvoll</c:v>
                </c:pt>
                <c:pt idx="30">
                  <c:v>Sunndal</c:v>
                </c:pt>
                <c:pt idx="31">
                  <c:v>Surnadal</c:v>
                </c:pt>
                <c:pt idx="32">
                  <c:v>Halsa</c:v>
                </c:pt>
                <c:pt idx="33">
                  <c:v>Smøla</c:v>
                </c:pt>
                <c:pt idx="34">
                  <c:v>Aure</c:v>
                </c:pt>
              </c:strCache>
            </c:strRef>
          </c:cat>
          <c:val>
            <c:numRef>
              <c:f>kommuner!$E$259:$E$293</c:f>
              <c:numCache>
                <c:formatCode>0.0\ %</c:formatCode>
                <c:ptCount val="35"/>
                <c:pt idx="0">
                  <c:v>0.98994045168091449</c:v>
                </c:pt>
                <c:pt idx="1">
                  <c:v>1.0547669709276801</c:v>
                </c:pt>
                <c:pt idx="2">
                  <c:v>0.91162143355939418</c:v>
                </c:pt>
                <c:pt idx="3">
                  <c:v>0.88681222910169344</c:v>
                </c:pt>
                <c:pt idx="4">
                  <c:v>1.0298368341316735</c:v>
                </c:pt>
                <c:pt idx="5">
                  <c:v>1.2639511401025521</c:v>
                </c:pt>
                <c:pt idx="6">
                  <c:v>1.0777532696725698</c:v>
                </c:pt>
                <c:pt idx="7">
                  <c:v>0.88630073462751402</c:v>
                </c:pt>
                <c:pt idx="8">
                  <c:v>0.83511983479061103</c:v>
                </c:pt>
                <c:pt idx="9">
                  <c:v>0.88362516416974546</c:v>
                </c:pt>
                <c:pt idx="10">
                  <c:v>0.89749774032248986</c:v>
                </c:pt>
                <c:pt idx="11">
                  <c:v>0.7803596436140614</c:v>
                </c:pt>
                <c:pt idx="12">
                  <c:v>0.98271345212890415</c:v>
                </c:pt>
                <c:pt idx="13">
                  <c:v>0.81487523814496421</c:v>
                </c:pt>
                <c:pt idx="14">
                  <c:v>0.8543804421416169</c:v>
                </c:pt>
                <c:pt idx="15">
                  <c:v>0.91264380970900882</c:v>
                </c:pt>
                <c:pt idx="16">
                  <c:v>0.92215192532083301</c:v>
                </c:pt>
                <c:pt idx="17">
                  <c:v>1.0034906572542557</c:v>
                </c:pt>
                <c:pt idx="18">
                  <c:v>1.0342571938982852</c:v>
                </c:pt>
                <c:pt idx="19">
                  <c:v>0.99653333970571645</c:v>
                </c:pt>
                <c:pt idx="20">
                  <c:v>0.88754144581441585</c:v>
                </c:pt>
                <c:pt idx="21">
                  <c:v>0.79935613178160436</c:v>
                </c:pt>
                <c:pt idx="22">
                  <c:v>1.1276307468748288</c:v>
                </c:pt>
                <c:pt idx="23">
                  <c:v>1.239660831229239</c:v>
                </c:pt>
                <c:pt idx="24">
                  <c:v>1.0105710921308808</c:v>
                </c:pt>
                <c:pt idx="25">
                  <c:v>0.8614051557410729</c:v>
                </c:pt>
                <c:pt idx="26">
                  <c:v>0.87372147101776276</c:v>
                </c:pt>
                <c:pt idx="27">
                  <c:v>1.0313924847775713</c:v>
                </c:pt>
                <c:pt idx="28">
                  <c:v>0.78840884081217599</c:v>
                </c:pt>
                <c:pt idx="29">
                  <c:v>0.79118419796338246</c:v>
                </c:pt>
                <c:pt idx="30">
                  <c:v>0.88105212444066894</c:v>
                </c:pt>
                <c:pt idx="31">
                  <c:v>0.77600502452330244</c:v>
                </c:pt>
                <c:pt idx="32">
                  <c:v>0.84828938590356828</c:v>
                </c:pt>
                <c:pt idx="33">
                  <c:v>0.97239511402281853</c:v>
                </c:pt>
                <c:pt idx="34">
                  <c:v>0.89133476468393102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0CD-4F34-B315-ADA79CCB2E05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kommuner!$B$259:$B$293</c:f>
              <c:strCache>
                <c:ptCount val="35"/>
                <c:pt idx="0">
                  <c:v>Molde</c:v>
                </c:pt>
                <c:pt idx="1">
                  <c:v>Ålesund</c:v>
                </c:pt>
                <c:pt idx="2">
                  <c:v>Kristiansund</c:v>
                </c:pt>
                <c:pt idx="3">
                  <c:v>Vanylven</c:v>
                </c:pt>
                <c:pt idx="4">
                  <c:v>Sande</c:v>
                </c:pt>
                <c:pt idx="5">
                  <c:v>Herøy</c:v>
                </c:pt>
                <c:pt idx="6">
                  <c:v>Ulstein</c:v>
                </c:pt>
                <c:pt idx="7">
                  <c:v>Hareid</c:v>
                </c:pt>
                <c:pt idx="8">
                  <c:v>Volda</c:v>
                </c:pt>
                <c:pt idx="9">
                  <c:v>Ørsta</c:v>
                </c:pt>
                <c:pt idx="10">
                  <c:v>Ørskog</c:v>
                </c:pt>
                <c:pt idx="11">
                  <c:v>Norddal</c:v>
                </c:pt>
                <c:pt idx="12">
                  <c:v>Stranda</c:v>
                </c:pt>
                <c:pt idx="13">
                  <c:v>Stordal</c:v>
                </c:pt>
                <c:pt idx="14">
                  <c:v>Sykkylven</c:v>
                </c:pt>
                <c:pt idx="15">
                  <c:v>Skodje</c:v>
                </c:pt>
                <c:pt idx="16">
                  <c:v>Sula</c:v>
                </c:pt>
                <c:pt idx="17">
                  <c:v>Giske</c:v>
                </c:pt>
                <c:pt idx="18">
                  <c:v>Haram</c:v>
                </c:pt>
                <c:pt idx="19">
                  <c:v>Vestnes</c:v>
                </c:pt>
                <c:pt idx="20">
                  <c:v>Rauma</c:v>
                </c:pt>
                <c:pt idx="21">
                  <c:v>Nesset</c:v>
                </c:pt>
                <c:pt idx="22">
                  <c:v>Midsund</c:v>
                </c:pt>
                <c:pt idx="23">
                  <c:v>Sandøy</c:v>
                </c:pt>
                <c:pt idx="24">
                  <c:v>Aukra</c:v>
                </c:pt>
                <c:pt idx="25">
                  <c:v>Fræna</c:v>
                </c:pt>
                <c:pt idx="26">
                  <c:v>Eide</c:v>
                </c:pt>
                <c:pt idx="27">
                  <c:v>Averøy</c:v>
                </c:pt>
                <c:pt idx="28">
                  <c:v>Gjemnes</c:v>
                </c:pt>
                <c:pt idx="29">
                  <c:v>Tingvoll</c:v>
                </c:pt>
                <c:pt idx="30">
                  <c:v>Sunndal</c:v>
                </c:pt>
                <c:pt idx="31">
                  <c:v>Surnadal</c:v>
                </c:pt>
                <c:pt idx="32">
                  <c:v>Halsa</c:v>
                </c:pt>
                <c:pt idx="33">
                  <c:v>Smøla</c:v>
                </c:pt>
                <c:pt idx="34">
                  <c:v>Aure</c:v>
                </c:pt>
              </c:strCache>
            </c:strRef>
          </c:cat>
          <c:val>
            <c:numRef>
              <c:f>kommuner!$O$259:$O$293</c:f>
              <c:numCache>
                <c:formatCode>0.0\ %</c:formatCode>
                <c:ptCount val="35"/>
                <c:pt idx="0">
                  <c:v>0.98705222259398595</c:v>
                </c:pt>
                <c:pt idx="1">
                  <c:v>1.0129828302926922</c:v>
                </c:pt>
                <c:pt idx="2">
                  <c:v>0.95572461534537778</c:v>
                </c:pt>
                <c:pt idx="3">
                  <c:v>0.95041665337670489</c:v>
                </c:pt>
                <c:pt idx="4">
                  <c:v>1.0030107755742894</c:v>
                </c:pt>
                <c:pt idx="5">
                  <c:v>1.0966564979626408</c:v>
                </c:pt>
                <c:pt idx="6">
                  <c:v>1.0221773497906481</c:v>
                </c:pt>
                <c:pt idx="7">
                  <c:v>0.95039107865299566</c:v>
                </c:pt>
                <c:pt idx="8">
                  <c:v>0.94783203366115065</c:v>
                </c:pt>
                <c:pt idx="9">
                  <c:v>0.95025730013010745</c:v>
                </c:pt>
                <c:pt idx="10">
                  <c:v>0.95095092893774458</c:v>
                </c:pt>
                <c:pt idx="11">
                  <c:v>0.94509402410232324</c:v>
                </c:pt>
                <c:pt idx="12">
                  <c:v>0.98416142277318197</c:v>
                </c:pt>
                <c:pt idx="13">
                  <c:v>0.94681980382886832</c:v>
                </c:pt>
                <c:pt idx="14">
                  <c:v>0.94879506402870084</c:v>
                </c:pt>
                <c:pt idx="15">
                  <c:v>0.95613356580522357</c:v>
                </c:pt>
                <c:pt idx="16">
                  <c:v>0.95993681204995318</c:v>
                </c:pt>
                <c:pt idx="17">
                  <c:v>0.99247230482332249</c:v>
                </c:pt>
                <c:pt idx="18">
                  <c:v>1.0047789194809345</c:v>
                </c:pt>
                <c:pt idx="19">
                  <c:v>0.98968937780390676</c:v>
                </c:pt>
                <c:pt idx="20">
                  <c:v>0.95045311421234091</c:v>
                </c:pt>
                <c:pt idx="21">
                  <c:v>0.94604384851070022</c:v>
                </c:pt>
                <c:pt idx="22">
                  <c:v>1.0421283406715518</c:v>
                </c:pt>
                <c:pt idx="23">
                  <c:v>1.0869403744133155</c:v>
                </c:pt>
                <c:pt idx="24">
                  <c:v>0.99530447877397243</c:v>
                </c:pt>
                <c:pt idx="25">
                  <c:v>0.9491462997086737</c:v>
                </c:pt>
                <c:pt idx="26">
                  <c:v>0.94976211547250811</c:v>
                </c:pt>
                <c:pt idx="27">
                  <c:v>1.0036330358326486</c:v>
                </c:pt>
                <c:pt idx="28">
                  <c:v>0.94549648396222896</c:v>
                </c:pt>
                <c:pt idx="29">
                  <c:v>0.94563525181978914</c:v>
                </c:pt>
                <c:pt idx="30">
                  <c:v>0.9501286481436535</c:v>
                </c:pt>
                <c:pt idx="31">
                  <c:v>0.9448762931477851</c:v>
                </c:pt>
                <c:pt idx="32">
                  <c:v>0.9484905112167985</c:v>
                </c:pt>
                <c:pt idx="33">
                  <c:v>0.98003408753074761</c:v>
                </c:pt>
                <c:pt idx="34">
                  <c:v>0.9506427801558166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0CD-4F34-B315-ADA79CCB2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805632"/>
        <c:axId val="162807808"/>
      </c:lineChart>
      <c:catAx>
        <c:axId val="162805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62807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2807808"/>
        <c:scaling>
          <c:orientation val="minMax"/>
          <c:max val="1.3"/>
          <c:min val="0.7000000000000000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62805632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254984303432654"/>
          <c:y val="2.7459954233409609E-2"/>
          <c:w val="0.16862765683701297"/>
          <c:h val="0.146453089244851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 2019)</c:v>
            </c:pt>
          </c:strCache>
        </c:strRef>
      </c:tx>
      <c:layout>
        <c:manualLayout>
          <c:xMode val="edge"/>
          <c:yMode val="edge"/>
          <c:x val="0.20332376341520358"/>
          <c:y val="3.29411764705882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5.669604630228027E-2"/>
          <c:y val="0.15529411764705883"/>
          <c:w val="0.928642137709763"/>
          <c:h val="0.57882352941176474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 2019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kommuner!$B$294:$B$337</c:f>
              <c:strCache>
                <c:ptCount val="44"/>
                <c:pt idx="0">
                  <c:v>Bodø</c:v>
                </c:pt>
                <c:pt idx="1">
                  <c:v>Narvik</c:v>
                </c:pt>
                <c:pt idx="2">
                  <c:v>Bindal</c:v>
                </c:pt>
                <c:pt idx="3">
                  <c:v>Sømna</c:v>
                </c:pt>
                <c:pt idx="4">
                  <c:v>Brønnøy</c:v>
                </c:pt>
                <c:pt idx="5">
                  <c:v>Vega</c:v>
                </c:pt>
                <c:pt idx="6">
                  <c:v>Vevelstad</c:v>
                </c:pt>
                <c:pt idx="7">
                  <c:v>Herøy</c:v>
                </c:pt>
                <c:pt idx="8">
                  <c:v>Alstahaug</c:v>
                </c:pt>
                <c:pt idx="9">
                  <c:v>Leirfjord</c:v>
                </c:pt>
                <c:pt idx="10">
                  <c:v>Vefsn</c:v>
                </c:pt>
                <c:pt idx="11">
                  <c:v>Grane</c:v>
                </c:pt>
                <c:pt idx="12">
                  <c:v>Hattfjelldal</c:v>
                </c:pt>
                <c:pt idx="13">
                  <c:v>Dønna</c:v>
                </c:pt>
                <c:pt idx="14">
                  <c:v>Nesna</c:v>
                </c:pt>
                <c:pt idx="15">
                  <c:v>Hemnes</c:v>
                </c:pt>
                <c:pt idx="16">
                  <c:v>Rana</c:v>
                </c:pt>
                <c:pt idx="17">
                  <c:v>Lurøy</c:v>
                </c:pt>
                <c:pt idx="18">
                  <c:v>Træna</c:v>
                </c:pt>
                <c:pt idx="19">
                  <c:v>Rødøy</c:v>
                </c:pt>
                <c:pt idx="20">
                  <c:v>Meløy</c:v>
                </c:pt>
                <c:pt idx="21">
                  <c:v>Gildeskål</c:v>
                </c:pt>
                <c:pt idx="22">
                  <c:v>Beiarn</c:v>
                </c:pt>
                <c:pt idx="23">
                  <c:v>Saltdal</c:v>
                </c:pt>
                <c:pt idx="24">
                  <c:v>Fauske</c:v>
                </c:pt>
                <c:pt idx="25">
                  <c:v>Sørfold</c:v>
                </c:pt>
                <c:pt idx="26">
                  <c:v>Steigen</c:v>
                </c:pt>
                <c:pt idx="27">
                  <c:v>Hamarøy</c:v>
                </c:pt>
                <c:pt idx="28">
                  <c:v>Tysfjord</c:v>
                </c:pt>
                <c:pt idx="29">
                  <c:v>Lødingen</c:v>
                </c:pt>
                <c:pt idx="30">
                  <c:v>Tjeldsund</c:v>
                </c:pt>
                <c:pt idx="31">
                  <c:v>Evenes</c:v>
                </c:pt>
                <c:pt idx="32">
                  <c:v>Ballangen</c:v>
                </c:pt>
                <c:pt idx="33">
                  <c:v>Røst</c:v>
                </c:pt>
                <c:pt idx="34">
                  <c:v>Værøy</c:v>
                </c:pt>
                <c:pt idx="35">
                  <c:v>Flakstad</c:v>
                </c:pt>
                <c:pt idx="36">
                  <c:v>Vestvågøy</c:v>
                </c:pt>
                <c:pt idx="37">
                  <c:v>Vågan</c:v>
                </c:pt>
                <c:pt idx="38">
                  <c:v>Hadsel</c:v>
                </c:pt>
                <c:pt idx="39">
                  <c:v>Bø</c:v>
                </c:pt>
                <c:pt idx="40">
                  <c:v>Øksnes</c:v>
                </c:pt>
                <c:pt idx="41">
                  <c:v>Sortland</c:v>
                </c:pt>
                <c:pt idx="42">
                  <c:v>Andøy</c:v>
                </c:pt>
                <c:pt idx="43">
                  <c:v>Moskenes</c:v>
                </c:pt>
              </c:strCache>
            </c:strRef>
          </c:cat>
          <c:val>
            <c:numRef>
              <c:f>kommuner!$E$294:$E$337</c:f>
              <c:numCache>
                <c:formatCode>0.0\ %</c:formatCode>
                <c:ptCount val="44"/>
                <c:pt idx="0">
                  <c:v>1.0576243787824002</c:v>
                </c:pt>
                <c:pt idx="1">
                  <c:v>0.93854927176182379</c:v>
                </c:pt>
                <c:pt idx="2">
                  <c:v>0.75153003905607518</c:v>
                </c:pt>
                <c:pt idx="3">
                  <c:v>0.70015679633867478</c:v>
                </c:pt>
                <c:pt idx="4">
                  <c:v>0.84219785280884507</c:v>
                </c:pt>
                <c:pt idx="5">
                  <c:v>0.65666361986188548</c:v>
                </c:pt>
                <c:pt idx="6">
                  <c:v>0.66317202297997413</c:v>
                </c:pt>
                <c:pt idx="7">
                  <c:v>0.85554633911686973</c:v>
                </c:pt>
                <c:pt idx="8">
                  <c:v>0.86525012913258947</c:v>
                </c:pt>
                <c:pt idx="9">
                  <c:v>0.68439353683335591</c:v>
                </c:pt>
                <c:pt idx="10">
                  <c:v>0.86085055798721588</c:v>
                </c:pt>
                <c:pt idx="11">
                  <c:v>0.72706843851259351</c:v>
                </c:pt>
                <c:pt idx="12">
                  <c:v>0.65950785265562017</c:v>
                </c:pt>
                <c:pt idx="13">
                  <c:v>0.88544217242023338</c:v>
                </c:pt>
                <c:pt idx="14">
                  <c:v>0.7417200126311142</c:v>
                </c:pt>
                <c:pt idx="15">
                  <c:v>0.70079899691757086</c:v>
                </c:pt>
                <c:pt idx="16">
                  <c:v>0.90225252881433271</c:v>
                </c:pt>
                <c:pt idx="17">
                  <c:v>0.98080390647681204</c:v>
                </c:pt>
                <c:pt idx="18">
                  <c:v>0.89398864755247087</c:v>
                </c:pt>
                <c:pt idx="19">
                  <c:v>0.74732079567167675</c:v>
                </c:pt>
                <c:pt idx="20">
                  <c:v>0.92330995506076508</c:v>
                </c:pt>
                <c:pt idx="21">
                  <c:v>0.82823940376009597</c:v>
                </c:pt>
                <c:pt idx="22">
                  <c:v>0.6151702552201993</c:v>
                </c:pt>
                <c:pt idx="23">
                  <c:v>0.81119681416062295</c:v>
                </c:pt>
                <c:pt idx="24">
                  <c:v>0.88138969221731867</c:v>
                </c:pt>
                <c:pt idx="25">
                  <c:v>0.77174008315533182</c:v>
                </c:pt>
                <c:pt idx="26">
                  <c:v>0.77248923532669012</c:v>
                </c:pt>
                <c:pt idx="27">
                  <c:v>0.85049375535330085</c:v>
                </c:pt>
                <c:pt idx="28">
                  <c:v>0.79792950112496097</c:v>
                </c:pt>
                <c:pt idx="29">
                  <c:v>0.86721999783473291</c:v>
                </c:pt>
                <c:pt idx="30">
                  <c:v>0.7173192302609207</c:v>
                </c:pt>
                <c:pt idx="31">
                  <c:v>0.69792749295159118</c:v>
                </c:pt>
                <c:pt idx="32">
                  <c:v>0.74168735288685883</c:v>
                </c:pt>
                <c:pt idx="33">
                  <c:v>0.82783030157617743</c:v>
                </c:pt>
                <c:pt idx="34">
                  <c:v>1.1328524056934788</c:v>
                </c:pt>
                <c:pt idx="35">
                  <c:v>0.93986290856580179</c:v>
                </c:pt>
                <c:pt idx="36">
                  <c:v>0.83823658997517203</c:v>
                </c:pt>
                <c:pt idx="37">
                  <c:v>0.91821435826520337</c:v>
                </c:pt>
                <c:pt idx="38">
                  <c:v>0.86994825283607535</c:v>
                </c:pt>
                <c:pt idx="39">
                  <c:v>0.78227906581150508</c:v>
                </c:pt>
                <c:pt idx="40">
                  <c:v>1.0621556787979534</c:v>
                </c:pt>
                <c:pt idx="41">
                  <c:v>0.9186269856347965</c:v>
                </c:pt>
                <c:pt idx="42">
                  <c:v>0.88265779221620011</c:v>
                </c:pt>
                <c:pt idx="43">
                  <c:v>1.0596925022363599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26F-4EFE-A99A-69712F9C4B30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kommuner!$B$294:$B$337</c:f>
              <c:strCache>
                <c:ptCount val="44"/>
                <c:pt idx="0">
                  <c:v>Bodø</c:v>
                </c:pt>
                <c:pt idx="1">
                  <c:v>Narvik</c:v>
                </c:pt>
                <c:pt idx="2">
                  <c:v>Bindal</c:v>
                </c:pt>
                <c:pt idx="3">
                  <c:v>Sømna</c:v>
                </c:pt>
                <c:pt idx="4">
                  <c:v>Brønnøy</c:v>
                </c:pt>
                <c:pt idx="5">
                  <c:v>Vega</c:v>
                </c:pt>
                <c:pt idx="6">
                  <c:v>Vevelstad</c:v>
                </c:pt>
                <c:pt idx="7">
                  <c:v>Herøy</c:v>
                </c:pt>
                <c:pt idx="8">
                  <c:v>Alstahaug</c:v>
                </c:pt>
                <c:pt idx="9">
                  <c:v>Leirfjord</c:v>
                </c:pt>
                <c:pt idx="10">
                  <c:v>Vefsn</c:v>
                </c:pt>
                <c:pt idx="11">
                  <c:v>Grane</c:v>
                </c:pt>
                <c:pt idx="12">
                  <c:v>Hattfjelldal</c:v>
                </c:pt>
                <c:pt idx="13">
                  <c:v>Dønna</c:v>
                </c:pt>
                <c:pt idx="14">
                  <c:v>Nesna</c:v>
                </c:pt>
                <c:pt idx="15">
                  <c:v>Hemnes</c:v>
                </c:pt>
                <c:pt idx="16">
                  <c:v>Rana</c:v>
                </c:pt>
                <c:pt idx="17">
                  <c:v>Lurøy</c:v>
                </c:pt>
                <c:pt idx="18">
                  <c:v>Træna</c:v>
                </c:pt>
                <c:pt idx="19">
                  <c:v>Rødøy</c:v>
                </c:pt>
                <c:pt idx="20">
                  <c:v>Meløy</c:v>
                </c:pt>
                <c:pt idx="21">
                  <c:v>Gildeskål</c:v>
                </c:pt>
                <c:pt idx="22">
                  <c:v>Beiarn</c:v>
                </c:pt>
                <c:pt idx="23">
                  <c:v>Saltdal</c:v>
                </c:pt>
                <c:pt idx="24">
                  <c:v>Fauske</c:v>
                </c:pt>
                <c:pt idx="25">
                  <c:v>Sørfold</c:v>
                </c:pt>
                <c:pt idx="26">
                  <c:v>Steigen</c:v>
                </c:pt>
                <c:pt idx="27">
                  <c:v>Hamarøy</c:v>
                </c:pt>
                <c:pt idx="28">
                  <c:v>Tysfjord</c:v>
                </c:pt>
                <c:pt idx="29">
                  <c:v>Lødingen</c:v>
                </c:pt>
                <c:pt idx="30">
                  <c:v>Tjeldsund</c:v>
                </c:pt>
                <c:pt idx="31">
                  <c:v>Evenes</c:v>
                </c:pt>
                <c:pt idx="32">
                  <c:v>Ballangen</c:v>
                </c:pt>
                <c:pt idx="33">
                  <c:v>Røst</c:v>
                </c:pt>
                <c:pt idx="34">
                  <c:v>Værøy</c:v>
                </c:pt>
                <c:pt idx="35">
                  <c:v>Flakstad</c:v>
                </c:pt>
                <c:pt idx="36">
                  <c:v>Vestvågøy</c:v>
                </c:pt>
                <c:pt idx="37">
                  <c:v>Vågan</c:v>
                </c:pt>
                <c:pt idx="38">
                  <c:v>Hadsel</c:v>
                </c:pt>
                <c:pt idx="39">
                  <c:v>Bø</c:v>
                </c:pt>
                <c:pt idx="40">
                  <c:v>Øksnes</c:v>
                </c:pt>
                <c:pt idx="41">
                  <c:v>Sortland</c:v>
                </c:pt>
                <c:pt idx="42">
                  <c:v>Andøy</c:v>
                </c:pt>
                <c:pt idx="43">
                  <c:v>Moskenes</c:v>
                </c:pt>
              </c:strCache>
            </c:strRef>
          </c:cat>
          <c:val>
            <c:numRef>
              <c:f>kommuner!$O$294:$O$337</c:f>
              <c:numCache>
                <c:formatCode>0.0\ %</c:formatCode>
                <c:ptCount val="44"/>
                <c:pt idx="0">
                  <c:v>1.0141257934345802</c:v>
                </c:pt>
                <c:pt idx="1">
                  <c:v>0.96649575062634963</c:v>
                </c:pt>
                <c:pt idx="2">
                  <c:v>0.94365254387442388</c:v>
                </c:pt>
                <c:pt idx="3">
                  <c:v>0.94108388173855373</c:v>
                </c:pt>
                <c:pt idx="4">
                  <c:v>0.94818593456206235</c:v>
                </c:pt>
                <c:pt idx="5">
                  <c:v>0.93890922291471446</c:v>
                </c:pt>
                <c:pt idx="6">
                  <c:v>0.93923464307061888</c:v>
                </c:pt>
                <c:pt idx="7">
                  <c:v>0.94885335887746358</c:v>
                </c:pt>
                <c:pt idx="8">
                  <c:v>0.9493385483782496</c:v>
                </c:pt>
                <c:pt idx="9">
                  <c:v>0.94029571876328777</c:v>
                </c:pt>
                <c:pt idx="10">
                  <c:v>0.94911856982098086</c:v>
                </c:pt>
                <c:pt idx="11">
                  <c:v>0.94242946384724968</c:v>
                </c:pt>
                <c:pt idx="12">
                  <c:v>0.93905143455440099</c:v>
                </c:pt>
                <c:pt idx="13">
                  <c:v>0.95034815054263189</c:v>
                </c:pt>
                <c:pt idx="14">
                  <c:v>0.94316204255317571</c:v>
                </c:pt>
                <c:pt idx="15">
                  <c:v>0.94111599176749849</c:v>
                </c:pt>
                <c:pt idx="16">
                  <c:v>0.95197705344735317</c:v>
                </c:pt>
                <c:pt idx="17">
                  <c:v>0.98339760451234492</c:v>
                </c:pt>
                <c:pt idx="18">
                  <c:v>0.95077547429924347</c:v>
                </c:pt>
                <c:pt idx="19">
                  <c:v>0.94344208170520383</c:v>
                </c:pt>
                <c:pt idx="20">
                  <c:v>0.96040002394592616</c:v>
                </c:pt>
                <c:pt idx="21">
                  <c:v>0.94748801210962486</c:v>
                </c:pt>
                <c:pt idx="22">
                  <c:v>0.93683455468263011</c:v>
                </c:pt>
                <c:pt idx="23">
                  <c:v>0.94663588262965126</c:v>
                </c:pt>
                <c:pt idx="24">
                  <c:v>0.95014552653248607</c:v>
                </c:pt>
                <c:pt idx="25">
                  <c:v>0.94466304607938667</c:v>
                </c:pt>
                <c:pt idx="26">
                  <c:v>0.94470050368795455</c:v>
                </c:pt>
                <c:pt idx="27">
                  <c:v>0.9486007296892851</c:v>
                </c:pt>
                <c:pt idx="28">
                  <c:v>0.94597251697786811</c:v>
                </c:pt>
                <c:pt idx="29">
                  <c:v>0.94943704181335675</c:v>
                </c:pt>
                <c:pt idx="30">
                  <c:v>0.94194200343466616</c:v>
                </c:pt>
                <c:pt idx="31">
                  <c:v>0.94097241656919961</c:v>
                </c:pt>
                <c:pt idx="32">
                  <c:v>0.94316040956596303</c:v>
                </c:pt>
                <c:pt idx="33">
                  <c:v>0.94746755700042884</c:v>
                </c:pt>
                <c:pt idx="34">
                  <c:v>1.0442170041990118</c:v>
                </c:pt>
                <c:pt idx="35">
                  <c:v>0.96702120534794078</c:v>
                </c:pt>
                <c:pt idx="36">
                  <c:v>0.94798787142037866</c:v>
                </c:pt>
                <c:pt idx="37">
                  <c:v>0.95836178522770143</c:v>
                </c:pt>
                <c:pt idx="38">
                  <c:v>0.94957345456342379</c:v>
                </c:pt>
                <c:pt idx="39">
                  <c:v>0.94518999521219538</c:v>
                </c:pt>
                <c:pt idx="40">
                  <c:v>1.0159383134408015</c:v>
                </c:pt>
                <c:pt idx="41">
                  <c:v>0.95852683617553869</c:v>
                </c:pt>
                <c:pt idx="42">
                  <c:v>0.95020893153243002</c:v>
                </c:pt>
                <c:pt idx="43">
                  <c:v>1.0149530428161639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26F-4EFE-A99A-69712F9C4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839168"/>
        <c:axId val="162854016"/>
      </c:lineChart>
      <c:catAx>
        <c:axId val="162839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62854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2854016"/>
        <c:scaling>
          <c:orientation val="minMax"/>
          <c:max val="1.4"/>
          <c:min val="0.6000000000000000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62839168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065565484666315"/>
          <c:y val="2.1176470588235293E-2"/>
          <c:w val="0.28543530299181807"/>
          <c:h val="0.150588235294117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 2019)</c:v>
            </c:pt>
          </c:strCache>
        </c:strRef>
      </c:tx>
      <c:layout>
        <c:manualLayout>
          <c:xMode val="edge"/>
          <c:yMode val="edge"/>
          <c:x val="0.18963852392351249"/>
          <c:y val="3.440366972477064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6160269429299381E-2"/>
          <c:y val="0.16323671219929625"/>
          <c:w val="0.90615922279678984"/>
          <c:h val="0.62156032911984971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 2019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kommuner!$B$338:$B$361</c:f>
              <c:strCache>
                <c:ptCount val="24"/>
                <c:pt idx="0">
                  <c:v>Tromsø</c:v>
                </c:pt>
                <c:pt idx="1">
                  <c:v>Harstad</c:v>
                </c:pt>
                <c:pt idx="2">
                  <c:v>Kvæfjord</c:v>
                </c:pt>
                <c:pt idx="3">
                  <c:v>Skånland</c:v>
                </c:pt>
                <c:pt idx="4">
                  <c:v>Ibestad</c:v>
                </c:pt>
                <c:pt idx="5">
                  <c:v>Gratangen</c:v>
                </c:pt>
                <c:pt idx="6">
                  <c:v>Lavangen</c:v>
                </c:pt>
                <c:pt idx="7">
                  <c:v>Bardu</c:v>
                </c:pt>
                <c:pt idx="8">
                  <c:v>Salangen</c:v>
                </c:pt>
                <c:pt idx="9">
                  <c:v>Målselv</c:v>
                </c:pt>
                <c:pt idx="10">
                  <c:v>Sørreisa</c:v>
                </c:pt>
                <c:pt idx="11">
                  <c:v>Dyrøy</c:v>
                </c:pt>
                <c:pt idx="12">
                  <c:v>Tranøy</c:v>
                </c:pt>
                <c:pt idx="13">
                  <c:v>Torsken</c:v>
                </c:pt>
                <c:pt idx="14">
                  <c:v>Berg</c:v>
                </c:pt>
                <c:pt idx="15">
                  <c:v>Lenvik</c:v>
                </c:pt>
                <c:pt idx="16">
                  <c:v>Balsfjord</c:v>
                </c:pt>
                <c:pt idx="17">
                  <c:v>Karlsøy</c:v>
                </c:pt>
                <c:pt idx="18">
                  <c:v>Lyngen</c:v>
                </c:pt>
                <c:pt idx="19">
                  <c:v>Storfjord</c:v>
                </c:pt>
                <c:pt idx="20">
                  <c:v>Kåfjord</c:v>
                </c:pt>
                <c:pt idx="21">
                  <c:v>Skjervøy</c:v>
                </c:pt>
                <c:pt idx="22">
                  <c:v>Nordreisa</c:v>
                </c:pt>
                <c:pt idx="23">
                  <c:v>Kvænangen</c:v>
                </c:pt>
              </c:strCache>
            </c:strRef>
          </c:cat>
          <c:val>
            <c:numRef>
              <c:f>kommuner!$E$338:$E$361</c:f>
              <c:numCache>
                <c:formatCode>0.0\ %</c:formatCode>
                <c:ptCount val="24"/>
                <c:pt idx="0">
                  <c:v>1.0688362578709278</c:v>
                </c:pt>
                <c:pt idx="1">
                  <c:v>0.93175706527117264</c:v>
                </c:pt>
                <c:pt idx="2">
                  <c:v>0.78133508813705643</c:v>
                </c:pt>
                <c:pt idx="3">
                  <c:v>0.82161400856716649</c:v>
                </c:pt>
                <c:pt idx="4">
                  <c:v>0.82597445655464385</c:v>
                </c:pt>
                <c:pt idx="5">
                  <c:v>0.7416497959274756</c:v>
                </c:pt>
                <c:pt idx="6">
                  <c:v>0.6414513004494814</c:v>
                </c:pt>
                <c:pt idx="7">
                  <c:v>1.0670624743419079</c:v>
                </c:pt>
                <c:pt idx="8">
                  <c:v>0.82282274356778828</c:v>
                </c:pt>
                <c:pt idx="9">
                  <c:v>1.1246141554578184</c:v>
                </c:pt>
                <c:pt idx="10">
                  <c:v>0.93683863503938847</c:v>
                </c:pt>
                <c:pt idx="11">
                  <c:v>0.8215665811588041</c:v>
                </c:pt>
                <c:pt idx="12">
                  <c:v>0.8788419926480221</c:v>
                </c:pt>
                <c:pt idx="13">
                  <c:v>0.78822604633213555</c:v>
                </c:pt>
                <c:pt idx="14">
                  <c:v>1.0208578608876744</c:v>
                </c:pt>
                <c:pt idx="15">
                  <c:v>0.94354544041294575</c:v>
                </c:pt>
                <c:pt idx="16">
                  <c:v>0.76921035018554351</c:v>
                </c:pt>
                <c:pt idx="17">
                  <c:v>0.78022178828448796</c:v>
                </c:pt>
                <c:pt idx="18">
                  <c:v>0.82820612548372474</c:v>
                </c:pt>
                <c:pt idx="19">
                  <c:v>0.84190364153466757</c:v>
                </c:pt>
                <c:pt idx="20">
                  <c:v>0.74827450685746533</c:v>
                </c:pt>
                <c:pt idx="21">
                  <c:v>0.89735513423160618</c:v>
                </c:pt>
                <c:pt idx="22">
                  <c:v>0.78583127811247788</c:v>
                </c:pt>
                <c:pt idx="23">
                  <c:v>0.78632170567268633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890-4AE8-BCC8-109204122A8B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kommuner!$B$338:$B$361</c:f>
              <c:strCache>
                <c:ptCount val="24"/>
                <c:pt idx="0">
                  <c:v>Tromsø</c:v>
                </c:pt>
                <c:pt idx="1">
                  <c:v>Harstad</c:v>
                </c:pt>
                <c:pt idx="2">
                  <c:v>Kvæfjord</c:v>
                </c:pt>
                <c:pt idx="3">
                  <c:v>Skånland</c:v>
                </c:pt>
                <c:pt idx="4">
                  <c:v>Ibestad</c:v>
                </c:pt>
                <c:pt idx="5">
                  <c:v>Gratangen</c:v>
                </c:pt>
                <c:pt idx="6">
                  <c:v>Lavangen</c:v>
                </c:pt>
                <c:pt idx="7">
                  <c:v>Bardu</c:v>
                </c:pt>
                <c:pt idx="8">
                  <c:v>Salangen</c:v>
                </c:pt>
                <c:pt idx="9">
                  <c:v>Målselv</c:v>
                </c:pt>
                <c:pt idx="10">
                  <c:v>Sørreisa</c:v>
                </c:pt>
                <c:pt idx="11">
                  <c:v>Dyrøy</c:v>
                </c:pt>
                <c:pt idx="12">
                  <c:v>Tranøy</c:v>
                </c:pt>
                <c:pt idx="13">
                  <c:v>Torsken</c:v>
                </c:pt>
                <c:pt idx="14">
                  <c:v>Berg</c:v>
                </c:pt>
                <c:pt idx="15">
                  <c:v>Lenvik</c:v>
                </c:pt>
                <c:pt idx="16">
                  <c:v>Balsfjord</c:v>
                </c:pt>
                <c:pt idx="17">
                  <c:v>Karlsøy</c:v>
                </c:pt>
                <c:pt idx="18">
                  <c:v>Lyngen</c:v>
                </c:pt>
                <c:pt idx="19">
                  <c:v>Storfjord</c:v>
                </c:pt>
                <c:pt idx="20">
                  <c:v>Kåfjord</c:v>
                </c:pt>
                <c:pt idx="21">
                  <c:v>Skjervøy</c:v>
                </c:pt>
                <c:pt idx="22">
                  <c:v>Nordreisa</c:v>
                </c:pt>
                <c:pt idx="23">
                  <c:v>Kvænangen</c:v>
                </c:pt>
              </c:strCache>
            </c:strRef>
          </c:cat>
          <c:val>
            <c:numRef>
              <c:f>kommuner!$O$338:$O$361</c:f>
              <c:numCache>
                <c:formatCode>0.0\ %</c:formatCode>
                <c:ptCount val="24"/>
                <c:pt idx="0">
                  <c:v>1.0186105450699912</c:v>
                </c:pt>
                <c:pt idx="1">
                  <c:v>0.96377886803008916</c:v>
                </c:pt>
                <c:pt idx="2">
                  <c:v>0.94514279632847298</c:v>
                </c:pt>
                <c:pt idx="3">
                  <c:v>0.9471567423499786</c:v>
                </c:pt>
                <c:pt idx="4">
                  <c:v>0.94737476474935234</c:v>
                </c:pt>
                <c:pt idx="5">
                  <c:v>0.9431585317179938</c:v>
                </c:pt>
                <c:pt idx="6">
                  <c:v>0.93814860694409408</c:v>
                </c:pt>
                <c:pt idx="7">
                  <c:v>1.0179010316583832</c:v>
                </c:pt>
                <c:pt idx="8">
                  <c:v>0.94721717910000947</c:v>
                </c:pt>
                <c:pt idx="9">
                  <c:v>1.0409217041047474</c:v>
                </c:pt>
                <c:pt idx="10">
                  <c:v>0.96581149593737547</c:v>
                </c:pt>
                <c:pt idx="11">
                  <c:v>0.94715437097956034</c:v>
                </c:pt>
                <c:pt idx="12">
                  <c:v>0.95001814155402142</c:v>
                </c:pt>
                <c:pt idx="13">
                  <c:v>0.94548734423822689</c:v>
                </c:pt>
                <c:pt idx="14">
                  <c:v>0.99941918627668991</c:v>
                </c:pt>
                <c:pt idx="15">
                  <c:v>0.96849421808679859</c:v>
                </c:pt>
                <c:pt idx="16">
                  <c:v>0.94453655943089732</c:v>
                </c:pt>
                <c:pt idx="17">
                  <c:v>0.94508713133584443</c:v>
                </c:pt>
                <c:pt idx="18">
                  <c:v>0.94748634819580635</c:v>
                </c:pt>
                <c:pt idx="19">
                  <c:v>0.94817122399835341</c:v>
                </c:pt>
                <c:pt idx="20">
                  <c:v>0.9434897672644933</c:v>
                </c:pt>
                <c:pt idx="21">
                  <c:v>0.95094379863320044</c:v>
                </c:pt>
                <c:pt idx="22">
                  <c:v>0.94536760582724388</c:v>
                </c:pt>
                <c:pt idx="23">
                  <c:v>0.94539212720525434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890-4AE8-BCC8-109204122A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766208"/>
        <c:axId val="162784768"/>
      </c:lineChart>
      <c:catAx>
        <c:axId val="162766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62784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2784768"/>
        <c:scaling>
          <c:orientation val="minMax"/>
          <c:max val="1.4"/>
          <c:min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62766208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810433519856936"/>
          <c:y val="5.5045871559633031E-2"/>
          <c:w val="0.2179865200134441"/>
          <c:h val="0.146789231621276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 2019)</c:v>
            </c:pt>
          </c:strCache>
        </c:strRef>
      </c:tx>
      <c:layout>
        <c:manualLayout>
          <c:xMode val="edge"/>
          <c:yMode val="edge"/>
          <c:x val="0.18963852392351249"/>
          <c:y val="3.409090909090908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2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6246407096170019E-2"/>
          <c:y val="0.16590909090909092"/>
          <c:w val="0.90127163259831744"/>
          <c:h val="0.59090909090909094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 2019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kommuner!$B$362:$B$380</c:f>
              <c:strCache>
                <c:ptCount val="19"/>
                <c:pt idx="0">
                  <c:v>Vardø</c:v>
                </c:pt>
                <c:pt idx="1">
                  <c:v>Vadsø</c:v>
                </c:pt>
                <c:pt idx="2">
                  <c:v>Hammerfest</c:v>
                </c:pt>
                <c:pt idx="3">
                  <c:v>Kautokeino</c:v>
                </c:pt>
                <c:pt idx="4">
                  <c:v>Alta</c:v>
                </c:pt>
                <c:pt idx="5">
                  <c:v>Loppa</c:v>
                </c:pt>
                <c:pt idx="6">
                  <c:v>Hasvik</c:v>
                </c:pt>
                <c:pt idx="7">
                  <c:v>Kvalsund</c:v>
                </c:pt>
                <c:pt idx="8">
                  <c:v>Måsøy</c:v>
                </c:pt>
                <c:pt idx="9">
                  <c:v>Nordkapp</c:v>
                </c:pt>
                <c:pt idx="10">
                  <c:v>Porsanger</c:v>
                </c:pt>
                <c:pt idx="11">
                  <c:v>Karasjok</c:v>
                </c:pt>
                <c:pt idx="12">
                  <c:v>Lebesby</c:v>
                </c:pt>
                <c:pt idx="13">
                  <c:v>Gamvik</c:v>
                </c:pt>
                <c:pt idx="14">
                  <c:v>Berlevåg</c:v>
                </c:pt>
                <c:pt idx="15">
                  <c:v>Deatnu-Tana</c:v>
                </c:pt>
                <c:pt idx="16">
                  <c:v>Nesseby</c:v>
                </c:pt>
                <c:pt idx="17">
                  <c:v>Båtsfjord</c:v>
                </c:pt>
                <c:pt idx="18">
                  <c:v>Sør-Varanger</c:v>
                </c:pt>
              </c:strCache>
            </c:strRef>
          </c:cat>
          <c:val>
            <c:numRef>
              <c:f>kommuner!$E$362:$E$380</c:f>
              <c:numCache>
                <c:formatCode>0.0\ %</c:formatCode>
                <c:ptCount val="19"/>
                <c:pt idx="0">
                  <c:v>0.80770638740943801</c:v>
                </c:pt>
                <c:pt idx="1">
                  <c:v>0.89647006030641685</c:v>
                </c:pt>
                <c:pt idx="2">
                  <c:v>1.0703786477827422</c:v>
                </c:pt>
                <c:pt idx="3">
                  <c:v>0.64711259688180267</c:v>
                </c:pt>
                <c:pt idx="4">
                  <c:v>0.92878513823759323</c:v>
                </c:pt>
                <c:pt idx="5">
                  <c:v>0.75525973628942178</c:v>
                </c:pt>
                <c:pt idx="6">
                  <c:v>0.81139648377120344</c:v>
                </c:pt>
                <c:pt idx="7">
                  <c:v>0.82655043235992487</c:v>
                </c:pt>
                <c:pt idx="8">
                  <c:v>1.0172928398275998</c:v>
                </c:pt>
                <c:pt idx="9">
                  <c:v>0.96362354027770281</c:v>
                </c:pt>
                <c:pt idx="10">
                  <c:v>0.90926369967519105</c:v>
                </c:pt>
                <c:pt idx="11">
                  <c:v>0.78329687164159212</c:v>
                </c:pt>
                <c:pt idx="12">
                  <c:v>0.79127922497006353</c:v>
                </c:pt>
                <c:pt idx="13">
                  <c:v>0.77142064182613101</c:v>
                </c:pt>
                <c:pt idx="14">
                  <c:v>0.98998926215378413</c:v>
                </c:pt>
                <c:pt idx="15">
                  <c:v>0.82675554947775176</c:v>
                </c:pt>
                <c:pt idx="16">
                  <c:v>0.65974380150109524</c:v>
                </c:pt>
                <c:pt idx="17">
                  <c:v>1.0926803839303383</c:v>
                </c:pt>
                <c:pt idx="18">
                  <c:v>0.96575970047696269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E88-454A-BCF9-D927B012DAF5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kommuner!$B$362:$B$380</c:f>
              <c:strCache>
                <c:ptCount val="19"/>
                <c:pt idx="0">
                  <c:v>Vardø</c:v>
                </c:pt>
                <c:pt idx="1">
                  <c:v>Vadsø</c:v>
                </c:pt>
                <c:pt idx="2">
                  <c:v>Hammerfest</c:v>
                </c:pt>
                <c:pt idx="3">
                  <c:v>Kautokeino</c:v>
                </c:pt>
                <c:pt idx="4">
                  <c:v>Alta</c:v>
                </c:pt>
                <c:pt idx="5">
                  <c:v>Loppa</c:v>
                </c:pt>
                <c:pt idx="6">
                  <c:v>Hasvik</c:v>
                </c:pt>
                <c:pt idx="7">
                  <c:v>Kvalsund</c:v>
                </c:pt>
                <c:pt idx="8">
                  <c:v>Måsøy</c:v>
                </c:pt>
                <c:pt idx="9">
                  <c:v>Nordkapp</c:v>
                </c:pt>
                <c:pt idx="10">
                  <c:v>Porsanger</c:v>
                </c:pt>
                <c:pt idx="11">
                  <c:v>Karasjok</c:v>
                </c:pt>
                <c:pt idx="12">
                  <c:v>Lebesby</c:v>
                </c:pt>
                <c:pt idx="13">
                  <c:v>Gamvik</c:v>
                </c:pt>
                <c:pt idx="14">
                  <c:v>Berlevåg</c:v>
                </c:pt>
                <c:pt idx="15">
                  <c:v>Deatnu-Tana</c:v>
                </c:pt>
                <c:pt idx="16">
                  <c:v>Nesseby</c:v>
                </c:pt>
                <c:pt idx="17">
                  <c:v>Båtsfjord</c:v>
                </c:pt>
                <c:pt idx="18">
                  <c:v>Sør-Varanger</c:v>
                </c:pt>
              </c:strCache>
            </c:strRef>
          </c:cat>
          <c:val>
            <c:numRef>
              <c:f>kommuner!$O$362:$O$380</c:f>
              <c:numCache>
                <c:formatCode>0.0\ %</c:formatCode>
                <c:ptCount val="19"/>
                <c:pt idx="0">
                  <c:v>0.94646136129209191</c:v>
                </c:pt>
                <c:pt idx="1">
                  <c:v>0.95089954493694095</c:v>
                </c:pt>
                <c:pt idx="2">
                  <c:v>1.0192275010347169</c:v>
                </c:pt>
                <c:pt idx="3">
                  <c:v>0.9384316717657103</c:v>
                </c:pt>
                <c:pt idx="4">
                  <c:v>0.96259009721665734</c:v>
                </c:pt>
                <c:pt idx="5">
                  <c:v>0.94383902873609116</c:v>
                </c:pt>
                <c:pt idx="6">
                  <c:v>0.9466458661101802</c:v>
                </c:pt>
                <c:pt idx="7">
                  <c:v>0.9474035635396163</c:v>
                </c:pt>
                <c:pt idx="8">
                  <c:v>0.99799317785265995</c:v>
                </c:pt>
                <c:pt idx="9">
                  <c:v>0.9765254580327013</c:v>
                </c:pt>
                <c:pt idx="10">
                  <c:v>0.95478152179169651</c:v>
                </c:pt>
                <c:pt idx="11">
                  <c:v>0.94524088550369978</c:v>
                </c:pt>
                <c:pt idx="12">
                  <c:v>0.94564000317012342</c:v>
                </c:pt>
                <c:pt idx="13">
                  <c:v>0.94464707401292647</c:v>
                </c:pt>
                <c:pt idx="14">
                  <c:v>0.98707174678313381</c:v>
                </c:pt>
                <c:pt idx="15">
                  <c:v>0.94741381939550773</c:v>
                </c:pt>
                <c:pt idx="16">
                  <c:v>0.93906323199667496</c:v>
                </c:pt>
                <c:pt idx="17">
                  <c:v>1.0281481954937552</c:v>
                </c:pt>
                <c:pt idx="18">
                  <c:v>0.97737992211240521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E88-454A-BCF9-D927B012D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101504"/>
        <c:axId val="162107776"/>
      </c:lineChart>
      <c:catAx>
        <c:axId val="162101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621077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2107776"/>
        <c:scaling>
          <c:orientation val="minMax"/>
          <c:max val="1.2"/>
          <c:min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62101504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953151017413134"/>
          <c:y val="4.3181818181818182E-2"/>
          <c:w val="0.22776169107893773"/>
          <c:h val="0.145454545454545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6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Skatt pr innb.</c:v>
          </c:tx>
          <c:cat>
            <c:strRef>
              <c:f>kommuner!$B$381:$B$427</c:f>
              <c:strCache>
                <c:ptCount val="47"/>
                <c:pt idx="0">
                  <c:v>Trondheim</c:v>
                </c:pt>
                <c:pt idx="1">
                  <c:v>Steinkjer</c:v>
                </c:pt>
                <c:pt idx="2">
                  <c:v>Namsos</c:v>
                </c:pt>
                <c:pt idx="3">
                  <c:v>Hemne</c:v>
                </c:pt>
                <c:pt idx="4">
                  <c:v>Snillfjord</c:v>
                </c:pt>
                <c:pt idx="5">
                  <c:v>Hitra</c:v>
                </c:pt>
                <c:pt idx="6">
                  <c:v>Frøya</c:v>
                </c:pt>
                <c:pt idx="7">
                  <c:v>Ørland</c:v>
                </c:pt>
                <c:pt idx="8">
                  <c:v>Agdenes</c:v>
                </c:pt>
                <c:pt idx="9">
                  <c:v>Bjugn</c:v>
                </c:pt>
                <c:pt idx="10">
                  <c:v>Åfjord</c:v>
                </c:pt>
                <c:pt idx="11">
                  <c:v>Roan</c:v>
                </c:pt>
                <c:pt idx="12">
                  <c:v>Osen</c:v>
                </c:pt>
                <c:pt idx="13">
                  <c:v>Oppdal</c:v>
                </c:pt>
                <c:pt idx="14">
                  <c:v>Rennebu</c:v>
                </c:pt>
                <c:pt idx="15">
                  <c:v>Meldal</c:v>
                </c:pt>
                <c:pt idx="16">
                  <c:v>Orkdal</c:v>
                </c:pt>
                <c:pt idx="17">
                  <c:v>Røros</c:v>
                </c:pt>
                <c:pt idx="18">
                  <c:v>Holtålen</c:v>
                </c:pt>
                <c:pt idx="19">
                  <c:v>Midtre Gauldal</c:v>
                </c:pt>
                <c:pt idx="20">
                  <c:v>Melhus</c:v>
                </c:pt>
                <c:pt idx="21">
                  <c:v>Skaun</c:v>
                </c:pt>
                <c:pt idx="22">
                  <c:v>Klæbu</c:v>
                </c:pt>
                <c:pt idx="23">
                  <c:v>Malvik</c:v>
                </c:pt>
                <c:pt idx="24">
                  <c:v>Selbu</c:v>
                </c:pt>
                <c:pt idx="25">
                  <c:v>Tydal</c:v>
                </c:pt>
                <c:pt idx="26">
                  <c:v>Meråker</c:v>
                </c:pt>
                <c:pt idx="27">
                  <c:v>Stjørdal</c:v>
                </c:pt>
                <c:pt idx="28">
                  <c:v>Frosta</c:v>
                </c:pt>
                <c:pt idx="29">
                  <c:v>Levanger</c:v>
                </c:pt>
                <c:pt idx="30">
                  <c:v>Verdal</c:v>
                </c:pt>
                <c:pt idx="31">
                  <c:v>Verran</c:v>
                </c:pt>
                <c:pt idx="32">
                  <c:v>Namdalseid</c:v>
                </c:pt>
                <c:pt idx="33">
                  <c:v>Snåsa</c:v>
                </c:pt>
                <c:pt idx="34">
                  <c:v>Lierne</c:v>
                </c:pt>
                <c:pt idx="35">
                  <c:v>Røyrvik</c:v>
                </c:pt>
                <c:pt idx="36">
                  <c:v>Namsskogan</c:v>
                </c:pt>
                <c:pt idx="37">
                  <c:v>Grong</c:v>
                </c:pt>
                <c:pt idx="38">
                  <c:v>Høylandet</c:v>
                </c:pt>
                <c:pt idx="39">
                  <c:v>Overhalla</c:v>
                </c:pt>
                <c:pt idx="40">
                  <c:v>Fosnes</c:v>
                </c:pt>
                <c:pt idx="41">
                  <c:v>Flatanger</c:v>
                </c:pt>
                <c:pt idx="42">
                  <c:v>Vikna</c:v>
                </c:pt>
                <c:pt idx="43">
                  <c:v>Nærøy</c:v>
                </c:pt>
                <c:pt idx="44">
                  <c:v>Leka</c:v>
                </c:pt>
                <c:pt idx="45">
                  <c:v>Inderøy</c:v>
                </c:pt>
                <c:pt idx="46">
                  <c:v>Indre Fosen</c:v>
                </c:pt>
              </c:strCache>
            </c:strRef>
          </c:cat>
          <c:val>
            <c:numRef>
              <c:f>kommuner!$E$381:$E$427</c:f>
              <c:numCache>
                <c:formatCode>0.0\ %</c:formatCode>
                <c:ptCount val="47"/>
                <c:pt idx="0">
                  <c:v>1.0473421609432032</c:v>
                </c:pt>
                <c:pt idx="1">
                  <c:v>0.78077438857599057</c:v>
                </c:pt>
                <c:pt idx="2">
                  <c:v>0.85816103666660426</c:v>
                </c:pt>
                <c:pt idx="3">
                  <c:v>0.91296387638148246</c:v>
                </c:pt>
                <c:pt idx="4">
                  <c:v>0.90821850733784415</c:v>
                </c:pt>
                <c:pt idx="5">
                  <c:v>0.91175128976978159</c:v>
                </c:pt>
                <c:pt idx="6">
                  <c:v>1.7362327644994291</c:v>
                </c:pt>
                <c:pt idx="7">
                  <c:v>1.0339994671591968</c:v>
                </c:pt>
                <c:pt idx="8">
                  <c:v>0.76863652323414666</c:v>
                </c:pt>
                <c:pt idx="9">
                  <c:v>0.80437285893608246</c:v>
                </c:pt>
                <c:pt idx="10">
                  <c:v>0.91418180082569422</c:v>
                </c:pt>
                <c:pt idx="11">
                  <c:v>0.74401572739073363</c:v>
                </c:pt>
                <c:pt idx="12">
                  <c:v>0.96835821045224113</c:v>
                </c:pt>
                <c:pt idx="13">
                  <c:v>0.81605434135791377</c:v>
                </c:pt>
                <c:pt idx="14">
                  <c:v>0.71504876672769646</c:v>
                </c:pt>
                <c:pt idx="15">
                  <c:v>0.71285463632980051</c:v>
                </c:pt>
                <c:pt idx="16">
                  <c:v>0.81164733564850122</c:v>
                </c:pt>
                <c:pt idx="17">
                  <c:v>0.8612216705230874</c:v>
                </c:pt>
                <c:pt idx="18">
                  <c:v>0.79564712108650593</c:v>
                </c:pt>
                <c:pt idx="19">
                  <c:v>0.76641598898938468</c:v>
                </c:pt>
                <c:pt idx="20">
                  <c:v>0.85770082007475434</c:v>
                </c:pt>
                <c:pt idx="21">
                  <c:v>0.8541295781597219</c:v>
                </c:pt>
                <c:pt idx="22">
                  <c:v>0.88449805151154903</c:v>
                </c:pt>
                <c:pt idx="23">
                  <c:v>0.95830349153951822</c:v>
                </c:pt>
                <c:pt idx="24">
                  <c:v>0.77211325197944958</c:v>
                </c:pt>
                <c:pt idx="25">
                  <c:v>0.70244111868063719</c:v>
                </c:pt>
                <c:pt idx="26">
                  <c:v>0.70021185293670929</c:v>
                </c:pt>
                <c:pt idx="27">
                  <c:v>0.86296838697031264</c:v>
                </c:pt>
                <c:pt idx="28">
                  <c:v>0.70811965510689368</c:v>
                </c:pt>
                <c:pt idx="29">
                  <c:v>0.80981659323147182</c:v>
                </c:pt>
                <c:pt idx="30">
                  <c:v>0.77979585439813381</c:v>
                </c:pt>
                <c:pt idx="31">
                  <c:v>0.69331210291866829</c:v>
                </c:pt>
                <c:pt idx="32">
                  <c:v>0.65859126957073155</c:v>
                </c:pt>
                <c:pt idx="33">
                  <c:v>0.67048242802861302</c:v>
                </c:pt>
                <c:pt idx="34">
                  <c:v>0.78262963227781435</c:v>
                </c:pt>
                <c:pt idx="35">
                  <c:v>0.66308863658201367</c:v>
                </c:pt>
                <c:pt idx="36">
                  <c:v>0.89653974138868697</c:v>
                </c:pt>
                <c:pt idx="37">
                  <c:v>0.84353344734522928</c:v>
                </c:pt>
                <c:pt idx="38">
                  <c:v>0.70026752745391363</c:v>
                </c:pt>
                <c:pt idx="39">
                  <c:v>0.81188512473104624</c:v>
                </c:pt>
                <c:pt idx="40">
                  <c:v>0.66599631919077507</c:v>
                </c:pt>
                <c:pt idx="41">
                  <c:v>0.8437921156639121</c:v>
                </c:pt>
                <c:pt idx="42">
                  <c:v>0.90936245447054631</c:v>
                </c:pt>
                <c:pt idx="43">
                  <c:v>0.82711500853661557</c:v>
                </c:pt>
                <c:pt idx="44">
                  <c:v>0.73241811426047521</c:v>
                </c:pt>
                <c:pt idx="45">
                  <c:v>0.78279117443957114</c:v>
                </c:pt>
                <c:pt idx="46">
                  <c:v>0.7987976016599414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3A1-4455-9666-452796D15CE4}"/>
            </c:ext>
          </c:extLst>
        </c:ser>
        <c:ser>
          <c:idx val="1"/>
          <c:order val="1"/>
          <c:tx>
            <c:v>Skatt og skatteutjevn. pr innb.</c:v>
          </c:tx>
          <c:marker>
            <c:symbol val="circle"/>
            <c:size val="7"/>
          </c:marker>
          <c:cat>
            <c:strRef>
              <c:f>kommuner!$B$381:$B$427</c:f>
              <c:strCache>
                <c:ptCount val="47"/>
                <c:pt idx="0">
                  <c:v>Trondheim</c:v>
                </c:pt>
                <c:pt idx="1">
                  <c:v>Steinkjer</c:v>
                </c:pt>
                <c:pt idx="2">
                  <c:v>Namsos</c:v>
                </c:pt>
                <c:pt idx="3">
                  <c:v>Hemne</c:v>
                </c:pt>
                <c:pt idx="4">
                  <c:v>Snillfjord</c:v>
                </c:pt>
                <c:pt idx="5">
                  <c:v>Hitra</c:v>
                </c:pt>
                <c:pt idx="6">
                  <c:v>Frøya</c:v>
                </c:pt>
                <c:pt idx="7">
                  <c:v>Ørland</c:v>
                </c:pt>
                <c:pt idx="8">
                  <c:v>Agdenes</c:v>
                </c:pt>
                <c:pt idx="9">
                  <c:v>Bjugn</c:v>
                </c:pt>
                <c:pt idx="10">
                  <c:v>Åfjord</c:v>
                </c:pt>
                <c:pt idx="11">
                  <c:v>Roan</c:v>
                </c:pt>
                <c:pt idx="12">
                  <c:v>Osen</c:v>
                </c:pt>
                <c:pt idx="13">
                  <c:v>Oppdal</c:v>
                </c:pt>
                <c:pt idx="14">
                  <c:v>Rennebu</c:v>
                </c:pt>
                <c:pt idx="15">
                  <c:v>Meldal</c:v>
                </c:pt>
                <c:pt idx="16">
                  <c:v>Orkdal</c:v>
                </c:pt>
                <c:pt idx="17">
                  <c:v>Røros</c:v>
                </c:pt>
                <c:pt idx="18">
                  <c:v>Holtålen</c:v>
                </c:pt>
                <c:pt idx="19">
                  <c:v>Midtre Gauldal</c:v>
                </c:pt>
                <c:pt idx="20">
                  <c:v>Melhus</c:v>
                </c:pt>
                <c:pt idx="21">
                  <c:v>Skaun</c:v>
                </c:pt>
                <c:pt idx="22">
                  <c:v>Klæbu</c:v>
                </c:pt>
                <c:pt idx="23">
                  <c:v>Malvik</c:v>
                </c:pt>
                <c:pt idx="24">
                  <c:v>Selbu</c:v>
                </c:pt>
                <c:pt idx="25">
                  <c:v>Tydal</c:v>
                </c:pt>
                <c:pt idx="26">
                  <c:v>Meråker</c:v>
                </c:pt>
                <c:pt idx="27">
                  <c:v>Stjørdal</c:v>
                </c:pt>
                <c:pt idx="28">
                  <c:v>Frosta</c:v>
                </c:pt>
                <c:pt idx="29">
                  <c:v>Levanger</c:v>
                </c:pt>
                <c:pt idx="30">
                  <c:v>Verdal</c:v>
                </c:pt>
                <c:pt idx="31">
                  <c:v>Verran</c:v>
                </c:pt>
                <c:pt idx="32">
                  <c:v>Namdalseid</c:v>
                </c:pt>
                <c:pt idx="33">
                  <c:v>Snåsa</c:v>
                </c:pt>
                <c:pt idx="34">
                  <c:v>Lierne</c:v>
                </c:pt>
                <c:pt idx="35">
                  <c:v>Røyrvik</c:v>
                </c:pt>
                <c:pt idx="36">
                  <c:v>Namsskogan</c:v>
                </c:pt>
                <c:pt idx="37">
                  <c:v>Grong</c:v>
                </c:pt>
                <c:pt idx="38">
                  <c:v>Høylandet</c:v>
                </c:pt>
                <c:pt idx="39">
                  <c:v>Overhalla</c:v>
                </c:pt>
                <c:pt idx="40">
                  <c:v>Fosnes</c:v>
                </c:pt>
                <c:pt idx="41">
                  <c:v>Flatanger</c:v>
                </c:pt>
                <c:pt idx="42">
                  <c:v>Vikna</c:v>
                </c:pt>
                <c:pt idx="43">
                  <c:v>Nærøy</c:v>
                </c:pt>
                <c:pt idx="44">
                  <c:v>Leka</c:v>
                </c:pt>
                <c:pt idx="45">
                  <c:v>Inderøy</c:v>
                </c:pt>
                <c:pt idx="46">
                  <c:v>Indre Fosen</c:v>
                </c:pt>
              </c:strCache>
            </c:strRef>
          </c:cat>
          <c:val>
            <c:numRef>
              <c:f>kommuner!$O$381:$O$427</c:f>
              <c:numCache>
                <c:formatCode>0.0\ %</c:formatCode>
                <c:ptCount val="47"/>
                <c:pt idx="0">
                  <c:v>1.0100129062989014</c:v>
                </c:pt>
                <c:pt idx="1">
                  <c:v>0.94511476135041972</c:v>
                </c:pt>
                <c:pt idx="2">
                  <c:v>0.9489840937549503</c:v>
                </c:pt>
                <c:pt idx="3">
                  <c:v>0.95626159247421305</c:v>
                </c:pt>
                <c:pt idx="4">
                  <c:v>0.95436344485675761</c:v>
                </c:pt>
                <c:pt idx="5">
                  <c:v>0.95577655782953275</c:v>
                </c:pt>
                <c:pt idx="6">
                  <c:v>1.285569147721392</c:v>
                </c:pt>
                <c:pt idx="7">
                  <c:v>1.0046758287852988</c:v>
                </c:pt>
                <c:pt idx="8">
                  <c:v>0.94450786808332743</c:v>
                </c:pt>
                <c:pt idx="9">
                  <c:v>0.94629468486842427</c:v>
                </c:pt>
                <c:pt idx="10">
                  <c:v>0.95674876225189787</c:v>
                </c:pt>
                <c:pt idx="11">
                  <c:v>0.94327682829115667</c:v>
                </c:pt>
                <c:pt idx="12">
                  <c:v>0.97841932610251658</c:v>
                </c:pt>
                <c:pt idx="13">
                  <c:v>0.94687875898951568</c:v>
                </c:pt>
                <c:pt idx="14">
                  <c:v>0.94182848025800492</c:v>
                </c:pt>
                <c:pt idx="15">
                  <c:v>0.94171877373811019</c:v>
                </c:pt>
                <c:pt idx="16">
                  <c:v>0.94665840870404505</c:v>
                </c:pt>
                <c:pt idx="17">
                  <c:v>0.94913712544777451</c:v>
                </c:pt>
                <c:pt idx="18">
                  <c:v>0.94585839797594551</c:v>
                </c:pt>
                <c:pt idx="19">
                  <c:v>0.94439684137108926</c:v>
                </c:pt>
                <c:pt idx="20">
                  <c:v>0.94896108292535786</c:v>
                </c:pt>
                <c:pt idx="21">
                  <c:v>0.94878252082960612</c:v>
                </c:pt>
                <c:pt idx="22">
                  <c:v>0.95030094449719738</c:v>
                </c:pt>
                <c:pt idx="23">
                  <c:v>0.97439743853742744</c:v>
                </c:pt>
                <c:pt idx="24">
                  <c:v>0.94468170452059252</c:v>
                </c:pt>
                <c:pt idx="25">
                  <c:v>0.94119809785565189</c:v>
                </c:pt>
                <c:pt idx="26">
                  <c:v>0.94108663456845554</c:v>
                </c:pt>
                <c:pt idx="27">
                  <c:v>0.94922446127013582</c:v>
                </c:pt>
                <c:pt idx="28">
                  <c:v>0.94148202467696462</c:v>
                </c:pt>
                <c:pt idx="29">
                  <c:v>0.94656687158319353</c:v>
                </c:pt>
                <c:pt idx="30">
                  <c:v>0.94506583464152671</c:v>
                </c:pt>
                <c:pt idx="31">
                  <c:v>0.94074164706755348</c:v>
                </c:pt>
                <c:pt idx="32">
                  <c:v>0.93900560540015676</c:v>
                </c:pt>
                <c:pt idx="33">
                  <c:v>0.93960016332305085</c:v>
                </c:pt>
                <c:pt idx="34">
                  <c:v>0.94520752353551085</c:v>
                </c:pt>
                <c:pt idx="35">
                  <c:v>0.93923047375072077</c:v>
                </c:pt>
                <c:pt idx="36">
                  <c:v>0.95090302899105439</c:v>
                </c:pt>
                <c:pt idx="37">
                  <c:v>0.94825271428888147</c:v>
                </c:pt>
                <c:pt idx="38">
                  <c:v>0.94108941829431592</c:v>
                </c:pt>
                <c:pt idx="39">
                  <c:v>0.94667029815817239</c:v>
                </c:pt>
                <c:pt idx="40">
                  <c:v>0.93937585788115874</c:v>
                </c:pt>
                <c:pt idx="41">
                  <c:v>0.9482656477048157</c:v>
                </c:pt>
                <c:pt idx="42">
                  <c:v>0.95482102370983857</c:v>
                </c:pt>
                <c:pt idx="43">
                  <c:v>0.94743179234845099</c:v>
                </c:pt>
                <c:pt idx="44">
                  <c:v>0.94269694763464373</c:v>
                </c:pt>
                <c:pt idx="45">
                  <c:v>0.94521560064359855</c:v>
                </c:pt>
                <c:pt idx="46">
                  <c:v>0.94601592200461726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A1-4455-9666-452796D15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139136"/>
        <c:axId val="162145024"/>
      </c:lineChart>
      <c:catAx>
        <c:axId val="162139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2145024"/>
        <c:crosses val="autoZero"/>
        <c:auto val="1"/>
        <c:lblAlgn val="ctr"/>
        <c:lblOffset val="100"/>
        <c:noMultiLvlLbl val="0"/>
      </c:catAx>
      <c:valAx>
        <c:axId val="162145024"/>
        <c:scaling>
          <c:orientation val="minMax"/>
          <c:max val="1.2"/>
          <c:min val="0.60000000000000009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62139136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b-NO" sz="1200" b="0"/>
              <a:t>Skatt</a:t>
            </a:r>
            <a:r>
              <a:rPr lang="nb-NO" sz="1200" b="0" baseline="0"/>
              <a:t> og skatteutjevning januar 2019</a:t>
            </a:r>
            <a:endParaRPr lang="nb-NO" sz="1200" b="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Skatt</c:v>
          </c:tx>
          <c:cat>
            <c:strRef>
              <c:f>fylker!$B$7:$B$24</c:f>
              <c:strCache>
                <c:ptCount val="18"/>
                <c:pt idx="0">
                  <c:v>ØSTFOLD</c:v>
                </c:pt>
                <c:pt idx="1">
                  <c:v>AKERSHUS</c:v>
                </c:pt>
                <c:pt idx="2">
                  <c:v>OSLO</c:v>
                </c:pt>
                <c:pt idx="3">
                  <c:v>HEDMARK</c:v>
                </c:pt>
                <c:pt idx="4">
                  <c:v>OPPLAND</c:v>
                </c:pt>
                <c:pt idx="5">
                  <c:v>BUSKERUD</c:v>
                </c:pt>
                <c:pt idx="6">
                  <c:v>VESTFOLD</c:v>
                </c:pt>
                <c:pt idx="7">
                  <c:v>TELEMARK</c:v>
                </c:pt>
                <c:pt idx="8">
                  <c:v>AUST-AGDER</c:v>
                </c:pt>
                <c:pt idx="9">
                  <c:v>VEST-AGDER</c:v>
                </c:pt>
                <c:pt idx="10">
                  <c:v>ROGALAND</c:v>
                </c:pt>
                <c:pt idx="11">
                  <c:v>HORDALAND</c:v>
                </c:pt>
                <c:pt idx="12">
                  <c:v>SOGN OG FJORDANE</c:v>
                </c:pt>
                <c:pt idx="13">
                  <c:v>MØRE OG ROMSDAL</c:v>
                </c:pt>
                <c:pt idx="14">
                  <c:v>NORDLAND</c:v>
                </c:pt>
                <c:pt idx="15">
                  <c:v>TROMS</c:v>
                </c:pt>
                <c:pt idx="16">
                  <c:v>FINNMARK</c:v>
                </c:pt>
                <c:pt idx="17">
                  <c:v>TRØNDELAG</c:v>
                </c:pt>
              </c:strCache>
            </c:strRef>
          </c:cat>
          <c:val>
            <c:numRef>
              <c:f>fylker!$E$7:$E$24</c:f>
              <c:numCache>
                <c:formatCode>0.0\ %</c:formatCode>
                <c:ptCount val="18"/>
                <c:pt idx="0">
                  <c:v>0.85581216705001928</c:v>
                </c:pt>
                <c:pt idx="1">
                  <c:v>1.1289505278739045</c:v>
                </c:pt>
                <c:pt idx="2">
                  <c:v>1.2011965658739094</c:v>
                </c:pt>
                <c:pt idx="3">
                  <c:v>0.84267520553690467</c:v>
                </c:pt>
                <c:pt idx="4">
                  <c:v>0.8555507182051022</c:v>
                </c:pt>
                <c:pt idx="5">
                  <c:v>0.95645639272323013</c:v>
                </c:pt>
                <c:pt idx="6">
                  <c:v>0.89770544731721724</c:v>
                </c:pt>
                <c:pt idx="7">
                  <c:v>0.88735164940286648</c:v>
                </c:pt>
                <c:pt idx="8">
                  <c:v>0.85461362567692745</c:v>
                </c:pt>
                <c:pt idx="9">
                  <c:v>0.86395354236129085</c:v>
                </c:pt>
                <c:pt idx="10">
                  <c:v>1.0707082133836681</c:v>
                </c:pt>
                <c:pt idx="11">
                  <c:v>1.0138185423441548</c:v>
                </c:pt>
                <c:pt idx="12">
                  <c:v>0.94367672142855352</c:v>
                </c:pt>
                <c:pt idx="13">
                  <c:v>0.976240653637512</c:v>
                </c:pt>
                <c:pt idx="14">
                  <c:v>0.93743152566697185</c:v>
                </c:pt>
                <c:pt idx="15">
                  <c:v>1.0028097564233327</c:v>
                </c:pt>
                <c:pt idx="16">
                  <c:v>0.96238154213782001</c:v>
                </c:pt>
                <c:pt idx="17">
                  <c:v>0.94228689585737946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306-4957-8C68-6CE7435EBB69}"/>
            </c:ext>
          </c:extLst>
        </c:ser>
        <c:ser>
          <c:idx val="1"/>
          <c:order val="1"/>
          <c:tx>
            <c:v>skatt + skatteutjevning</c:v>
          </c:tx>
          <c:cat>
            <c:strRef>
              <c:f>fylker!$B$7:$B$24</c:f>
              <c:strCache>
                <c:ptCount val="18"/>
                <c:pt idx="0">
                  <c:v>ØSTFOLD</c:v>
                </c:pt>
                <c:pt idx="1">
                  <c:v>AKERSHUS</c:v>
                </c:pt>
                <c:pt idx="2">
                  <c:v>OSLO</c:v>
                </c:pt>
                <c:pt idx="3">
                  <c:v>HEDMARK</c:v>
                </c:pt>
                <c:pt idx="4">
                  <c:v>OPPLAND</c:v>
                </c:pt>
                <c:pt idx="5">
                  <c:v>BUSKERUD</c:v>
                </c:pt>
                <c:pt idx="6">
                  <c:v>VESTFOLD</c:v>
                </c:pt>
                <c:pt idx="7">
                  <c:v>TELEMARK</c:v>
                </c:pt>
                <c:pt idx="8">
                  <c:v>AUST-AGDER</c:v>
                </c:pt>
                <c:pt idx="9">
                  <c:v>VEST-AGDER</c:v>
                </c:pt>
                <c:pt idx="10">
                  <c:v>ROGALAND</c:v>
                </c:pt>
                <c:pt idx="11">
                  <c:v>HORDALAND</c:v>
                </c:pt>
                <c:pt idx="12">
                  <c:v>SOGN OG FJORDANE</c:v>
                </c:pt>
                <c:pt idx="13">
                  <c:v>MØRE OG ROMSDAL</c:v>
                </c:pt>
                <c:pt idx="14">
                  <c:v>NORDLAND</c:v>
                </c:pt>
                <c:pt idx="15">
                  <c:v>TROMS</c:v>
                </c:pt>
                <c:pt idx="16">
                  <c:v>FINNMARK</c:v>
                </c:pt>
                <c:pt idx="17">
                  <c:v>TRØNDELAG</c:v>
                </c:pt>
              </c:strCache>
            </c:strRef>
          </c:cat>
          <c:val>
            <c:numRef>
              <c:f>fylker!$K$7:$K$24</c:f>
              <c:numCache>
                <c:formatCode>0.0\ %</c:formatCode>
                <c:ptCount val="18"/>
                <c:pt idx="0">
                  <c:v>0.98197652088125253</c:v>
                </c:pt>
                <c:pt idx="1">
                  <c:v>1.016118815984238</c:v>
                </c:pt>
                <c:pt idx="2">
                  <c:v>1.0251495707342388</c:v>
                </c:pt>
                <c:pt idx="3">
                  <c:v>0.98033440069211297</c:v>
                </c:pt>
                <c:pt idx="4">
                  <c:v>0.98194383977563771</c:v>
                </c:pt>
                <c:pt idx="5">
                  <c:v>0.99455704909040388</c:v>
                </c:pt>
                <c:pt idx="6">
                  <c:v>0.98721318091465204</c:v>
                </c:pt>
                <c:pt idx="7">
                  <c:v>0.9859189561753583</c:v>
                </c:pt>
                <c:pt idx="8">
                  <c:v>0.98182670320961563</c:v>
                </c:pt>
                <c:pt idx="9">
                  <c:v>0.98299419279516143</c:v>
                </c:pt>
                <c:pt idx="10">
                  <c:v>1.0088385266729585</c:v>
                </c:pt>
                <c:pt idx="11">
                  <c:v>1.0017273177930195</c:v>
                </c:pt>
                <c:pt idx="12">
                  <c:v>0.99295959017856938</c:v>
                </c:pt>
                <c:pt idx="13">
                  <c:v>0.99703008170468899</c:v>
                </c:pt>
                <c:pt idx="14">
                  <c:v>0.99217894070837154</c:v>
                </c:pt>
                <c:pt idx="15">
                  <c:v>1.0003512195529167</c:v>
                </c:pt>
                <c:pt idx="16">
                  <c:v>0.99529769276722768</c:v>
                </c:pt>
                <c:pt idx="17">
                  <c:v>0.99278586198217222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306-4957-8C68-6CE7435EB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167808"/>
        <c:axId val="155321088"/>
      </c:lineChart>
      <c:catAx>
        <c:axId val="162167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nb-NO"/>
          </a:p>
        </c:txPr>
        <c:crossAx val="155321088"/>
        <c:crosses val="autoZero"/>
        <c:auto val="1"/>
        <c:lblAlgn val="ctr"/>
        <c:lblOffset val="100"/>
        <c:noMultiLvlLbl val="0"/>
      </c:catAx>
      <c:valAx>
        <c:axId val="155321088"/>
        <c:scaling>
          <c:orientation val="minMax"/>
          <c:max val="1.3"/>
          <c:min val="0.70000000000000007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62167808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'fylker gml'!$B$32</c:f>
          <c:strCache>
            <c:ptCount val="1"/>
            <c:pt idx="0">
              <c:v>Skatt og inntektsutjevning  - pst av landsgjennomsnittet (januar 2015)</c:v>
            </c:pt>
          </c:strCache>
        </c:strRef>
      </c:tx>
      <c:layout>
        <c:manualLayout>
          <c:xMode val="edge"/>
          <c:yMode val="edge"/>
          <c:x val="0.17303833499685778"/>
          <c:y val="2.85132382892057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9.4567450880797918E-2"/>
          <c:y val="0.11608961303462322"/>
          <c:w val="0.85211309463867901"/>
          <c:h val="0.61303462321792257"/>
        </c:manualLayout>
      </c:layout>
      <c:lineChart>
        <c:grouping val="standard"/>
        <c:varyColors val="0"/>
        <c:ser>
          <c:idx val="0"/>
          <c:order val="0"/>
          <c:tx>
            <c:strRef>
              <c:f>'fylker gml'!$B$33</c:f>
              <c:strCache>
                <c:ptCount val="1"/>
                <c:pt idx="0">
                  <c:v>Skatt januar 2015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'fylker gml'!$B$7:$B$25</c:f>
              <c:strCache>
                <c:ptCount val="19"/>
                <c:pt idx="0">
                  <c:v>ØSTFOLD</c:v>
                </c:pt>
                <c:pt idx="1">
                  <c:v>AKERSHUS</c:v>
                </c:pt>
                <c:pt idx="2">
                  <c:v>OSLO</c:v>
                </c:pt>
                <c:pt idx="3">
                  <c:v>HEDMARK</c:v>
                </c:pt>
                <c:pt idx="4">
                  <c:v>OPPLAND</c:v>
                </c:pt>
                <c:pt idx="5">
                  <c:v>BUSKERUD</c:v>
                </c:pt>
                <c:pt idx="6">
                  <c:v>VESTFOLD</c:v>
                </c:pt>
                <c:pt idx="7">
                  <c:v>TELEMARK</c:v>
                </c:pt>
                <c:pt idx="8">
                  <c:v>AUST-AGDER</c:v>
                </c:pt>
                <c:pt idx="9">
                  <c:v>VEST-AGDER</c:v>
                </c:pt>
                <c:pt idx="10">
                  <c:v>ROGALAND</c:v>
                </c:pt>
                <c:pt idx="11">
                  <c:v>HORDALAND</c:v>
                </c:pt>
                <c:pt idx="12">
                  <c:v>SOGN OG FJORDANE</c:v>
                </c:pt>
                <c:pt idx="13">
                  <c:v>MØRE OG ROMSDAL</c:v>
                </c:pt>
                <c:pt idx="14">
                  <c:v>SØR-TRØNDELAG</c:v>
                </c:pt>
                <c:pt idx="15">
                  <c:v>NORD-TRØNDELAG</c:v>
                </c:pt>
                <c:pt idx="16">
                  <c:v>NORDLAND</c:v>
                </c:pt>
                <c:pt idx="17">
                  <c:v>TROMS</c:v>
                </c:pt>
                <c:pt idx="18">
                  <c:v>FINNMARK</c:v>
                </c:pt>
              </c:strCache>
            </c:strRef>
          </c:cat>
          <c:val>
            <c:numRef>
              <c:f>'fylker gml'!$E$7:$E$25</c:f>
              <c:numCache>
                <c:formatCode>0.0\ %</c:formatCode>
                <c:ptCount val="19"/>
                <c:pt idx="0">
                  <c:v>0.82670302020816766</c:v>
                </c:pt>
                <c:pt idx="1">
                  <c:v>1.1322920696035814</c:v>
                </c:pt>
                <c:pt idx="2">
                  <c:v>1.2021668216502228</c:v>
                </c:pt>
                <c:pt idx="3">
                  <c:v>0.7953932344879695</c:v>
                </c:pt>
                <c:pt idx="4">
                  <c:v>0.80892164957880042</c:v>
                </c:pt>
                <c:pt idx="5">
                  <c:v>0.96634509735664254</c:v>
                </c:pt>
                <c:pt idx="6">
                  <c:v>0.88728290369523954</c:v>
                </c:pt>
                <c:pt idx="7">
                  <c:v>0.86756615130423409</c:v>
                </c:pt>
                <c:pt idx="8">
                  <c:v>0.85923092399283874</c:v>
                </c:pt>
                <c:pt idx="9">
                  <c:v>0.88600833785783806</c:v>
                </c:pt>
                <c:pt idx="10">
                  <c:v>1.1568870526357697</c:v>
                </c:pt>
                <c:pt idx="11">
                  <c:v>1.0427411341171327</c:v>
                </c:pt>
                <c:pt idx="12">
                  <c:v>0.91865659246538978</c:v>
                </c:pt>
                <c:pt idx="13">
                  <c:v>0.98495368478415601</c:v>
                </c:pt>
                <c:pt idx="14">
                  <c:v>0.97156111802689105</c:v>
                </c:pt>
                <c:pt idx="15">
                  <c:v>0.81314560729279406</c:v>
                </c:pt>
                <c:pt idx="16">
                  <c:v>0.90470300941205994</c:v>
                </c:pt>
                <c:pt idx="17">
                  <c:v>0.95481708308979252</c:v>
                </c:pt>
                <c:pt idx="18">
                  <c:v>0.94760841606626922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E7C-4902-B853-7B92DC68C144}"/>
            </c:ext>
          </c:extLst>
        </c:ser>
        <c:ser>
          <c:idx val="1"/>
          <c:order val="1"/>
          <c:tx>
            <c:v>Skatt og netto utjevning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'fylker gml'!$B$7:$B$25</c:f>
              <c:strCache>
                <c:ptCount val="19"/>
                <c:pt idx="0">
                  <c:v>ØSTFOLD</c:v>
                </c:pt>
                <c:pt idx="1">
                  <c:v>AKERSHUS</c:v>
                </c:pt>
                <c:pt idx="2">
                  <c:v>OSLO</c:v>
                </c:pt>
                <c:pt idx="3">
                  <c:v>HEDMARK</c:v>
                </c:pt>
                <c:pt idx="4">
                  <c:v>OPPLAND</c:v>
                </c:pt>
                <c:pt idx="5">
                  <c:v>BUSKERUD</c:v>
                </c:pt>
                <c:pt idx="6">
                  <c:v>VESTFOLD</c:v>
                </c:pt>
                <c:pt idx="7">
                  <c:v>TELEMARK</c:v>
                </c:pt>
                <c:pt idx="8">
                  <c:v>AUST-AGDER</c:v>
                </c:pt>
                <c:pt idx="9">
                  <c:v>VEST-AGDER</c:v>
                </c:pt>
                <c:pt idx="10">
                  <c:v>ROGALAND</c:v>
                </c:pt>
                <c:pt idx="11">
                  <c:v>HORDALAND</c:v>
                </c:pt>
                <c:pt idx="12">
                  <c:v>SOGN OG FJORDANE</c:v>
                </c:pt>
                <c:pt idx="13">
                  <c:v>MØRE OG ROMSDAL</c:v>
                </c:pt>
                <c:pt idx="14">
                  <c:v>SØR-TRØNDELAG</c:v>
                </c:pt>
                <c:pt idx="15">
                  <c:v>NORD-TRØNDELAG</c:v>
                </c:pt>
                <c:pt idx="16">
                  <c:v>NORDLAND</c:v>
                </c:pt>
                <c:pt idx="17">
                  <c:v>TROMS</c:v>
                </c:pt>
                <c:pt idx="18">
                  <c:v>FINNMARK</c:v>
                </c:pt>
              </c:strCache>
            </c:strRef>
          </c:cat>
          <c:val>
            <c:numRef>
              <c:f>'fylker gml'!$M$7:$M$25</c:f>
              <c:numCache>
                <c:formatCode>0.0\ %</c:formatCode>
                <c:ptCount val="19"/>
                <c:pt idx="0">
                  <c:v>0.98242579815845088</c:v>
                </c:pt>
                <c:pt idx="1">
                  <c:v>1.0129847030979924</c:v>
                </c:pt>
                <c:pt idx="2">
                  <c:v>1.0219223177878571</c:v>
                </c:pt>
                <c:pt idx="3">
                  <c:v>0.97929481958643128</c:v>
                </c:pt>
                <c:pt idx="4">
                  <c:v>0.98064766109551438</c:v>
                </c:pt>
                <c:pt idx="5">
                  <c:v>0.99639000587329851</c:v>
                </c:pt>
                <c:pt idx="6">
                  <c:v>0.98848378650715818</c:v>
                </c:pt>
                <c:pt idx="7">
                  <c:v>0.9865121112680576</c:v>
                </c:pt>
                <c:pt idx="8">
                  <c:v>0.98567858853691814</c:v>
                </c:pt>
                <c:pt idx="9">
                  <c:v>0.98835632992341804</c:v>
                </c:pt>
                <c:pt idx="10">
                  <c:v>1.0154442014012113</c:v>
                </c:pt>
                <c:pt idx="11">
                  <c:v>1.0040296095493475</c:v>
                </c:pt>
                <c:pt idx="12">
                  <c:v>0.99162115538417328</c:v>
                </c:pt>
                <c:pt idx="13">
                  <c:v>0.99825086461604973</c:v>
                </c:pt>
                <c:pt idx="14">
                  <c:v>0.99691160794032352</c:v>
                </c:pt>
                <c:pt idx="15">
                  <c:v>0.98107005686691373</c:v>
                </c:pt>
                <c:pt idx="16">
                  <c:v>0.99022579707884029</c:v>
                </c:pt>
                <c:pt idx="17">
                  <c:v>0.99523720444661368</c:v>
                </c:pt>
                <c:pt idx="18">
                  <c:v>0.99451633774426118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E7C-4902-B853-7B92DC68C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461888"/>
        <c:axId val="155476352"/>
      </c:lineChart>
      <c:catAx>
        <c:axId val="155461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55476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476352"/>
        <c:scaling>
          <c:orientation val="minMax"/>
          <c:max val="1.4"/>
          <c:min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55461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84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</c:legendEntry>
      <c:layout>
        <c:manualLayout>
          <c:xMode val="edge"/>
          <c:yMode val="edge"/>
          <c:x val="0.84607688123491609"/>
          <c:y val="0.10590631364562118"/>
          <c:w val="0.10865201708941308"/>
          <c:h val="0.203665987780040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 2019)</c:v>
            </c:pt>
          </c:strCache>
        </c:strRef>
      </c:tx>
      <c:layout>
        <c:manualLayout>
          <c:xMode val="edge"/>
          <c:yMode val="edge"/>
          <c:x val="0.20332376341520358"/>
          <c:y val="3.3096926713947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6246407096170019E-2"/>
          <c:y val="0.11583951093267705"/>
          <c:w val="0.84262055021664817"/>
          <c:h val="0.65721191916906574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 2019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kommuner!$B$25:$B$47</c:f>
              <c:strCache>
                <c:ptCount val="23"/>
                <c:pt idx="0">
                  <c:v>Vestby</c:v>
                </c:pt>
                <c:pt idx="1">
                  <c:v>Ski</c:v>
                </c:pt>
                <c:pt idx="2">
                  <c:v>Ås</c:v>
                </c:pt>
                <c:pt idx="3">
                  <c:v>Frogn</c:v>
                </c:pt>
                <c:pt idx="4">
                  <c:v>Nesodden</c:v>
                </c:pt>
                <c:pt idx="5">
                  <c:v>Oppegård</c:v>
                </c:pt>
                <c:pt idx="6">
                  <c:v>Bærum</c:v>
                </c:pt>
                <c:pt idx="7">
                  <c:v>Asker</c:v>
                </c:pt>
                <c:pt idx="8">
                  <c:v>Aurskog-Høland</c:v>
                </c:pt>
                <c:pt idx="9">
                  <c:v>Sørum</c:v>
                </c:pt>
                <c:pt idx="10">
                  <c:v>Fet</c:v>
                </c:pt>
                <c:pt idx="11">
                  <c:v>Rælingen</c:v>
                </c:pt>
                <c:pt idx="12">
                  <c:v>Enebakk</c:v>
                </c:pt>
                <c:pt idx="13">
                  <c:v>Lørenskog</c:v>
                </c:pt>
                <c:pt idx="14">
                  <c:v>Skedsmo</c:v>
                </c:pt>
                <c:pt idx="15">
                  <c:v>Nittedal</c:v>
                </c:pt>
                <c:pt idx="16">
                  <c:v>Gjerdrum</c:v>
                </c:pt>
                <c:pt idx="17">
                  <c:v>Ullensaker</c:v>
                </c:pt>
                <c:pt idx="18">
                  <c:v>Nes</c:v>
                </c:pt>
                <c:pt idx="19">
                  <c:v>Eidsvoll</c:v>
                </c:pt>
                <c:pt idx="20">
                  <c:v>Nannestad</c:v>
                </c:pt>
                <c:pt idx="21">
                  <c:v>Hurdal</c:v>
                </c:pt>
                <c:pt idx="22">
                  <c:v>Oslo</c:v>
                </c:pt>
              </c:strCache>
            </c:strRef>
          </c:cat>
          <c:val>
            <c:numRef>
              <c:f>kommuner!$E$25:$E$47</c:f>
              <c:numCache>
                <c:formatCode>0.0\ %</c:formatCode>
                <c:ptCount val="23"/>
                <c:pt idx="0">
                  <c:v>0.98752296535094375</c:v>
                </c:pt>
                <c:pt idx="1">
                  <c:v>1.081690409986549</c:v>
                </c:pt>
                <c:pt idx="2">
                  <c:v>0.96155237428016771</c:v>
                </c:pt>
                <c:pt idx="3">
                  <c:v>1.1487177530392936</c:v>
                </c:pt>
                <c:pt idx="4">
                  <c:v>1.0375202309610434</c:v>
                </c:pt>
                <c:pt idx="5">
                  <c:v>1.2311388199639424</c:v>
                </c:pt>
                <c:pt idx="6">
                  <c:v>1.4452039157337184</c:v>
                </c:pt>
                <c:pt idx="7">
                  <c:v>1.3579403421402108</c:v>
                </c:pt>
                <c:pt idx="8">
                  <c:v>0.82138677153790896</c:v>
                </c:pt>
                <c:pt idx="9">
                  <c:v>1.0105727187742917</c:v>
                </c:pt>
                <c:pt idx="10">
                  <c:v>1.0294155784838064</c:v>
                </c:pt>
                <c:pt idx="11">
                  <c:v>1.0248886474898353</c:v>
                </c:pt>
                <c:pt idx="12">
                  <c:v>0.92264393738850337</c:v>
                </c:pt>
                <c:pt idx="13">
                  <c:v>1.0379687157237409</c:v>
                </c:pt>
                <c:pt idx="14">
                  <c:v>1.0461965750807727</c:v>
                </c:pt>
                <c:pt idx="15">
                  <c:v>1.0862052661723893</c:v>
                </c:pt>
                <c:pt idx="16">
                  <c:v>1.1051213003207561</c:v>
                </c:pt>
                <c:pt idx="17">
                  <c:v>0.9574606910603134</c:v>
                </c:pt>
                <c:pt idx="18">
                  <c:v>0.8458675266426311</c:v>
                </c:pt>
                <c:pt idx="19">
                  <c:v>0.86049586271768919</c:v>
                </c:pt>
                <c:pt idx="20">
                  <c:v>0.8769720617145278</c:v>
                </c:pt>
                <c:pt idx="21">
                  <c:v>0.77786276518180808</c:v>
                </c:pt>
                <c:pt idx="22">
                  <c:v>1.2787141616790254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3F6-4818-A7E2-ED01121732DB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kommuner!$B$25:$B$47</c:f>
              <c:strCache>
                <c:ptCount val="23"/>
                <c:pt idx="0">
                  <c:v>Vestby</c:v>
                </c:pt>
                <c:pt idx="1">
                  <c:v>Ski</c:v>
                </c:pt>
                <c:pt idx="2">
                  <c:v>Ås</c:v>
                </c:pt>
                <c:pt idx="3">
                  <c:v>Frogn</c:v>
                </c:pt>
                <c:pt idx="4">
                  <c:v>Nesodden</c:v>
                </c:pt>
                <c:pt idx="5">
                  <c:v>Oppegård</c:v>
                </c:pt>
                <c:pt idx="6">
                  <c:v>Bærum</c:v>
                </c:pt>
                <c:pt idx="7">
                  <c:v>Asker</c:v>
                </c:pt>
                <c:pt idx="8">
                  <c:v>Aurskog-Høland</c:v>
                </c:pt>
                <c:pt idx="9">
                  <c:v>Sørum</c:v>
                </c:pt>
                <c:pt idx="10">
                  <c:v>Fet</c:v>
                </c:pt>
                <c:pt idx="11">
                  <c:v>Rælingen</c:v>
                </c:pt>
                <c:pt idx="12">
                  <c:v>Enebakk</c:v>
                </c:pt>
                <c:pt idx="13">
                  <c:v>Lørenskog</c:v>
                </c:pt>
                <c:pt idx="14">
                  <c:v>Skedsmo</c:v>
                </c:pt>
                <c:pt idx="15">
                  <c:v>Nittedal</c:v>
                </c:pt>
                <c:pt idx="16">
                  <c:v>Gjerdrum</c:v>
                </c:pt>
                <c:pt idx="17">
                  <c:v>Ullensaker</c:v>
                </c:pt>
                <c:pt idx="18">
                  <c:v>Nes</c:v>
                </c:pt>
                <c:pt idx="19">
                  <c:v>Eidsvoll</c:v>
                </c:pt>
                <c:pt idx="20">
                  <c:v>Nannestad</c:v>
                </c:pt>
                <c:pt idx="21">
                  <c:v>Hurdal</c:v>
                </c:pt>
                <c:pt idx="22">
                  <c:v>Oslo</c:v>
                </c:pt>
              </c:strCache>
            </c:strRef>
          </c:cat>
          <c:val>
            <c:numRef>
              <c:f>kommuner!$O$25:$O$47</c:f>
              <c:numCache>
                <c:formatCode>0.0\ %</c:formatCode>
                <c:ptCount val="23"/>
                <c:pt idx="0">
                  <c:v>0.98608522806199761</c:v>
                </c:pt>
                <c:pt idx="1">
                  <c:v>1.0237522059162398</c:v>
                </c:pt>
                <c:pt idx="2">
                  <c:v>0.97569699163368728</c:v>
                </c:pt>
                <c:pt idx="3">
                  <c:v>1.0505631431373377</c:v>
                </c:pt>
                <c:pt idx="4">
                  <c:v>1.0060841343060376</c:v>
                </c:pt>
                <c:pt idx="5">
                  <c:v>1.0835315699071972</c:v>
                </c:pt>
                <c:pt idx="6">
                  <c:v>1.1691576082151074</c:v>
                </c:pt>
                <c:pt idx="7">
                  <c:v>1.1342521787777047</c:v>
                </c:pt>
                <c:pt idx="8">
                  <c:v>0.94714538049851549</c:v>
                </c:pt>
                <c:pt idx="9">
                  <c:v>0.99530512943133675</c:v>
                </c:pt>
                <c:pt idx="10">
                  <c:v>1.0028422733151428</c:v>
                </c:pt>
                <c:pt idx="11">
                  <c:v>1.0010315009175543</c:v>
                </c:pt>
                <c:pt idx="12">
                  <c:v>0.96013361687702126</c:v>
                </c:pt>
                <c:pt idx="13">
                  <c:v>1.0062635282111168</c:v>
                </c:pt>
                <c:pt idx="14">
                  <c:v>1.0095546719539292</c:v>
                </c:pt>
                <c:pt idx="15">
                  <c:v>1.025558148390576</c:v>
                </c:pt>
                <c:pt idx="16">
                  <c:v>1.0331245620499225</c:v>
                </c:pt>
                <c:pt idx="17">
                  <c:v>0.97406031834574558</c:v>
                </c:pt>
                <c:pt idx="18">
                  <c:v>0.94836941825375154</c:v>
                </c:pt>
                <c:pt idx="19">
                  <c:v>0.94910083505750442</c:v>
                </c:pt>
                <c:pt idx="20">
                  <c:v>0.94992464500734641</c:v>
                </c:pt>
                <c:pt idx="21">
                  <c:v>0.94496918018071063</c:v>
                </c:pt>
                <c:pt idx="22">
                  <c:v>1.1025617065932303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3F6-4818-A7E2-ED0112173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596864"/>
        <c:axId val="156607232"/>
      </c:lineChart>
      <c:catAx>
        <c:axId val="156596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566072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6607232"/>
        <c:scaling>
          <c:orientation val="minMax"/>
          <c:max val="1.7"/>
          <c:min val="0.7000000000000000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\ 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56596864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313854829729852"/>
          <c:y val="6.3830035429968415E-2"/>
          <c:w val="0.17106569889907453"/>
          <c:h val="0.170213262349298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50" b="1" i="0" u="none" strike="noStrike" baseline="0">
                <a:solidFill>
                  <a:srgbClr val="000080"/>
                </a:solidFill>
                <a:latin typeface="Arial"/>
                <a:ea typeface="Arial"/>
                <a:cs typeface="Arial"/>
              </a:defRPr>
            </a:pPr>
            <a:r>
              <a:rPr lang="nb-NO"/>
              <a:t>Skatteinngang, akkumulert - kommunene - pst-endring fra året før
</a:t>
            </a:r>
          </a:p>
        </c:rich>
      </c:tx>
      <c:layout>
        <c:manualLayout>
          <c:xMode val="edge"/>
          <c:yMode val="edge"/>
          <c:x val="0.15930113185563799"/>
          <c:y val="2.43055846411533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656493719326497E-2"/>
          <c:y val="0.13045875916683486"/>
          <c:w val="0.84358995786836943"/>
          <c:h val="0.67887018526449638"/>
        </c:manualLayout>
      </c:layout>
      <c:barChart>
        <c:barDir val="col"/>
        <c:grouping val="clustered"/>
        <c:varyColors val="0"/>
        <c:ser>
          <c:idx val="1"/>
          <c:order val="0"/>
          <c:tx>
            <c:v>2017-2018</c:v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tabellalle!$A$23:$A$37</c:f>
              <c:strCache>
                <c:ptCount val="15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  <c:pt idx="12">
                  <c:v>Anslag NB2019</c:v>
                </c:pt>
                <c:pt idx="13">
                  <c:v>Anslag RNB2019</c:v>
                </c:pt>
                <c:pt idx="14">
                  <c:v>Anslag NB2020</c:v>
                </c:pt>
              </c:strCache>
            </c:strRef>
          </c:cat>
          <c:val>
            <c:numRef>
              <c:f>tabellalle!$C$23:$C$37</c:f>
              <c:numCache>
                <c:formatCode>0.0\ %</c:formatCode>
                <c:ptCount val="15"/>
                <c:pt idx="0">
                  <c:v>4.9103484239644855E-2</c:v>
                </c:pt>
                <c:pt idx="1">
                  <c:v>4.5865236941296537E-2</c:v>
                </c:pt>
                <c:pt idx="2">
                  <c:v>3.9248145295024808E-2</c:v>
                </c:pt>
                <c:pt idx="3">
                  <c:v>4.6107293275969206E-2</c:v>
                </c:pt>
                <c:pt idx="4">
                  <c:v>3.9351978070671333E-2</c:v>
                </c:pt>
                <c:pt idx="5">
                  <c:v>3.7824573782937063E-2</c:v>
                </c:pt>
                <c:pt idx="6">
                  <c:v>4.0255859949535996E-2</c:v>
                </c:pt>
                <c:pt idx="7">
                  <c:v>3.2705689682058718E-2</c:v>
                </c:pt>
                <c:pt idx="8">
                  <c:v>3.8289238094520478E-2</c:v>
                </c:pt>
                <c:pt idx="9">
                  <c:v>4.5742049579744731E-2</c:v>
                </c:pt>
                <c:pt idx="10">
                  <c:v>3.8921751244789651E-2</c:v>
                </c:pt>
                <c:pt idx="11">
                  <c:v>3.800896552084413E-2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6E9-4B68-9BA3-49A24CF43033}"/>
            </c:ext>
          </c:extLst>
        </c:ser>
        <c:ser>
          <c:idx val="2"/>
          <c:order val="1"/>
          <c:tx>
            <c:v>2018-2019</c:v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1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6E9-4B68-9BA3-49A24CF43033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tabellalle!$A$23:$A$37</c:f>
              <c:strCache>
                <c:ptCount val="15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  <c:pt idx="12">
                  <c:v>Anslag NB2019</c:v>
                </c:pt>
                <c:pt idx="13">
                  <c:v>Anslag RNB2019</c:v>
                </c:pt>
                <c:pt idx="14">
                  <c:v>Anslag NB2020</c:v>
                </c:pt>
              </c:strCache>
            </c:strRef>
          </c:cat>
          <c:val>
            <c:numRef>
              <c:f>tabellalle!$D$23:$D$37</c:f>
              <c:numCache>
                <c:formatCode>0.0\ %</c:formatCode>
                <c:ptCount val="15"/>
                <c:pt idx="0">
                  <c:v>4.9639711769415534E-2</c:v>
                </c:pt>
                <c:pt idx="12">
                  <c:v>3.8646250177252106E-3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D6E9-4B68-9BA3-49A24CF43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570560"/>
        <c:axId val="155572096"/>
      </c:barChart>
      <c:catAx>
        <c:axId val="155570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55572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5572096"/>
        <c:scaling>
          <c:orientation val="minMax"/>
          <c:max val="6.0000000000000012E-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\ 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55570560"/>
        <c:crossesAt val="1"/>
        <c:crossBetween val="between"/>
        <c:majorUnit val="1.0000000000000002E-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176618573081336"/>
          <c:y val="0.27408440234497239"/>
          <c:w val="0.15930113185563799"/>
          <c:h val="0.105902735413972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75" b="1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r>
              <a:rPr lang="nb-NO"/>
              <a:t>Skatteinngang, akkumulert - fylkeskommunene - pst-vis endring </a:t>
            </a:r>
          </a:p>
        </c:rich>
      </c:tx>
      <c:layout>
        <c:manualLayout>
          <c:xMode val="edge"/>
          <c:yMode val="edge"/>
          <c:x val="0.16443987456190648"/>
          <c:y val="2.08332802205026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748201438848921E-2"/>
          <c:y val="0.14409722222222221"/>
          <c:w val="0.92805755395683454"/>
          <c:h val="0.67881944444444442"/>
        </c:manualLayout>
      </c:layout>
      <c:barChart>
        <c:barDir val="col"/>
        <c:grouping val="clustered"/>
        <c:varyColors val="0"/>
        <c:ser>
          <c:idx val="0"/>
          <c:order val="0"/>
          <c:tx>
            <c:v>2017-2018</c:v>
          </c:tx>
          <c:spPr>
            <a:solidFill>
              <a:srgbClr val="007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tabellalle!$A$23:$A$37</c:f>
              <c:strCache>
                <c:ptCount val="15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  <c:pt idx="12">
                  <c:v>Anslag NB2019</c:v>
                </c:pt>
                <c:pt idx="13">
                  <c:v>Anslag RNB2019</c:v>
                </c:pt>
                <c:pt idx="14">
                  <c:v>Anslag NB2020</c:v>
                </c:pt>
              </c:strCache>
            </c:strRef>
          </c:cat>
          <c:val>
            <c:numRef>
              <c:f>tabellalle!$G$23:$G$37</c:f>
              <c:numCache>
                <c:formatCode>0.0\ %</c:formatCode>
                <c:ptCount val="15"/>
                <c:pt idx="0">
                  <c:v>4.1320075431998185E-2</c:v>
                </c:pt>
                <c:pt idx="1">
                  <c:v>3.8524943327311094E-2</c:v>
                </c:pt>
                <c:pt idx="2">
                  <c:v>3.3206145517100619E-2</c:v>
                </c:pt>
                <c:pt idx="3">
                  <c:v>4.012973357675334E-2</c:v>
                </c:pt>
                <c:pt idx="4">
                  <c:v>3.339628059778383E-2</c:v>
                </c:pt>
                <c:pt idx="5">
                  <c:v>3.1675999172740228E-2</c:v>
                </c:pt>
                <c:pt idx="6">
                  <c:v>3.4325777095012035E-2</c:v>
                </c:pt>
                <c:pt idx="7">
                  <c:v>2.679858750973331E-2</c:v>
                </c:pt>
                <c:pt idx="8">
                  <c:v>3.239649424523465E-2</c:v>
                </c:pt>
                <c:pt idx="9">
                  <c:v>3.9742970451783502E-2</c:v>
                </c:pt>
                <c:pt idx="10">
                  <c:v>3.5032410505661492E-2</c:v>
                </c:pt>
                <c:pt idx="11">
                  <c:v>3.4093783432044202E-2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21-46FC-B74D-AA9608428D96}"/>
            </c:ext>
          </c:extLst>
        </c:ser>
        <c:ser>
          <c:idx val="1"/>
          <c:order val="1"/>
          <c:tx>
            <c:v>2018-2019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2"/>
            <c:invertIfNegative val="0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BF21-46FC-B74D-AA9608428D96}"/>
              </c:ext>
            </c:extLst>
          </c:dPt>
          <c:dPt>
            <c:idx val="1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BF21-46FC-B74D-AA9608428D96}"/>
              </c:ext>
            </c:extLst>
          </c:dPt>
          <c:dPt>
            <c:idx val="1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BF21-46FC-B74D-AA9608428D96}"/>
              </c:ext>
            </c:extLst>
          </c:dPt>
          <c:dPt>
            <c:idx val="1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BF21-46FC-B74D-AA9608428D96}"/>
              </c:ext>
            </c:extLst>
          </c:dPt>
          <c:dLbls>
            <c:dLbl>
              <c:idx val="0"/>
              <c:layout>
                <c:manualLayout>
                  <c:x val="9.6483821323684223E-3"/>
                  <c:y val="-1.5824683159226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F21-46FC-B74D-AA9608428D96}"/>
                </c:ext>
              </c:extLst>
            </c:dLbl>
            <c:dLbl>
              <c:idx val="2"/>
              <c:layout>
                <c:manualLayout>
                  <c:x val="0"/>
                  <c:y val="-2.0346021204719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F21-46FC-B74D-AA9608428D96}"/>
                </c:ext>
              </c:extLst>
            </c:dLbl>
            <c:dLbl>
              <c:idx val="12"/>
              <c:layout>
                <c:manualLayout>
                  <c:x val="5.5133612184962415E-3"/>
                  <c:y val="1.13033451137330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F21-46FC-B74D-AA9608428D9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tabellalle!$A$23:$A$37</c:f>
              <c:strCache>
                <c:ptCount val="15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  <c:pt idx="12">
                  <c:v>Anslag NB2019</c:v>
                </c:pt>
                <c:pt idx="13">
                  <c:v>Anslag RNB2019</c:v>
                </c:pt>
                <c:pt idx="14">
                  <c:v>Anslag NB2020</c:v>
                </c:pt>
              </c:strCache>
            </c:strRef>
          </c:cat>
          <c:val>
            <c:numRef>
              <c:f>tabellalle!$H$23:$H$37</c:f>
              <c:numCache>
                <c:formatCode>0.0\ %</c:formatCode>
                <c:ptCount val="15"/>
                <c:pt idx="0">
                  <c:v>4.4899297713702317E-2</c:v>
                </c:pt>
                <c:pt idx="12">
                  <c:v>1.6227806507570948E-2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BF21-46FC-B74D-AA9608428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254208"/>
        <c:axId val="162260096"/>
      </c:barChart>
      <c:catAx>
        <c:axId val="162254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62260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260096"/>
        <c:scaling>
          <c:orientation val="minMax"/>
          <c:max val="5.000000000000001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\ 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622542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69140371478991"/>
          <c:y val="0.19692029237036665"/>
          <c:w val="0.17574515170022342"/>
          <c:h val="0.126736197735608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 2019)</c:v>
            </c:pt>
          </c:strCache>
        </c:strRef>
      </c:tx>
      <c:layout>
        <c:manualLayout>
          <c:xMode val="edge"/>
          <c:yMode val="edge"/>
          <c:x val="0.20078740157480315"/>
          <c:y val="3.341288782816229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3818897637795269E-2"/>
          <c:y val="0.11694510739856802"/>
          <c:w val="0.82086614173228345"/>
          <c:h val="0.61575178997613367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 2019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kommuner!$B$48:$B$69</c:f>
              <c:strCache>
                <c:ptCount val="22"/>
                <c:pt idx="0">
                  <c:v>Kongsvinger</c:v>
                </c:pt>
                <c:pt idx="1">
                  <c:v>Hamar</c:v>
                </c:pt>
                <c:pt idx="2">
                  <c:v>Ringsaker</c:v>
                </c:pt>
                <c:pt idx="3">
                  <c:v>Løten</c:v>
                </c:pt>
                <c:pt idx="4">
                  <c:v>Stange</c:v>
                </c:pt>
                <c:pt idx="5">
                  <c:v>Nord-Odal</c:v>
                </c:pt>
                <c:pt idx="6">
                  <c:v>Sør-Odal</c:v>
                </c:pt>
                <c:pt idx="7">
                  <c:v>Eidskog</c:v>
                </c:pt>
                <c:pt idx="8">
                  <c:v>Grue</c:v>
                </c:pt>
                <c:pt idx="9">
                  <c:v>Åsnes</c:v>
                </c:pt>
                <c:pt idx="10">
                  <c:v>Våler</c:v>
                </c:pt>
                <c:pt idx="11">
                  <c:v>Elverum</c:v>
                </c:pt>
                <c:pt idx="12">
                  <c:v>Trysil</c:v>
                </c:pt>
                <c:pt idx="13">
                  <c:v>Åmot</c:v>
                </c:pt>
                <c:pt idx="14">
                  <c:v>Stor-Elvdal</c:v>
                </c:pt>
                <c:pt idx="15">
                  <c:v>Rendalen</c:v>
                </c:pt>
                <c:pt idx="16">
                  <c:v>Engerdal</c:v>
                </c:pt>
                <c:pt idx="17">
                  <c:v>Tolga</c:v>
                </c:pt>
                <c:pt idx="18">
                  <c:v>Tynset</c:v>
                </c:pt>
                <c:pt idx="19">
                  <c:v>Alvdal</c:v>
                </c:pt>
                <c:pt idx="20">
                  <c:v>Folldal</c:v>
                </c:pt>
                <c:pt idx="21">
                  <c:v>Os</c:v>
                </c:pt>
              </c:strCache>
            </c:strRef>
          </c:cat>
          <c:val>
            <c:numRef>
              <c:f>kommuner!$E$48:$E$69</c:f>
              <c:numCache>
                <c:formatCode>0.0\ %</c:formatCode>
                <c:ptCount val="22"/>
                <c:pt idx="0">
                  <c:v>0.89800497879016272</c:v>
                </c:pt>
                <c:pt idx="1">
                  <c:v>0.93185970912604932</c:v>
                </c:pt>
                <c:pt idx="2">
                  <c:v>0.80817077211955668</c:v>
                </c:pt>
                <c:pt idx="3">
                  <c:v>0.76672825828725744</c:v>
                </c:pt>
                <c:pt idx="4">
                  <c:v>0.80819970864717505</c:v>
                </c:pt>
                <c:pt idx="5">
                  <c:v>0.72389797030728253</c:v>
                </c:pt>
                <c:pt idx="6">
                  <c:v>0.80508782055984651</c:v>
                </c:pt>
                <c:pt idx="7">
                  <c:v>0.71104177906644039</c:v>
                </c:pt>
                <c:pt idx="8">
                  <c:v>0.73397241296086124</c:v>
                </c:pt>
                <c:pt idx="9">
                  <c:v>0.70551131719038662</c:v>
                </c:pt>
                <c:pt idx="10">
                  <c:v>0.71565203404329336</c:v>
                </c:pt>
                <c:pt idx="11">
                  <c:v>0.84752276754273348</c:v>
                </c:pt>
                <c:pt idx="12">
                  <c:v>0.78059185127365849</c:v>
                </c:pt>
                <c:pt idx="13">
                  <c:v>0.88130913463335547</c:v>
                </c:pt>
                <c:pt idx="14">
                  <c:v>0.72042108737614519</c:v>
                </c:pt>
                <c:pt idx="15">
                  <c:v>0.70295087570887205</c:v>
                </c:pt>
                <c:pt idx="16">
                  <c:v>0.68406881504798633</c:v>
                </c:pt>
                <c:pt idx="17">
                  <c:v>0.6281969694531705</c:v>
                </c:pt>
                <c:pt idx="18">
                  <c:v>0.80007296352203117</c:v>
                </c:pt>
                <c:pt idx="19">
                  <c:v>0.78187767434155853</c:v>
                </c:pt>
                <c:pt idx="20">
                  <c:v>0.63484006590894859</c:v>
                </c:pt>
                <c:pt idx="21">
                  <c:v>0.73627105791806335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6C2-49EA-97C7-EE13011D5043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kommuner!$B$48:$B$69</c:f>
              <c:strCache>
                <c:ptCount val="22"/>
                <c:pt idx="0">
                  <c:v>Kongsvinger</c:v>
                </c:pt>
                <c:pt idx="1">
                  <c:v>Hamar</c:v>
                </c:pt>
                <c:pt idx="2">
                  <c:v>Ringsaker</c:v>
                </c:pt>
                <c:pt idx="3">
                  <c:v>Løten</c:v>
                </c:pt>
                <c:pt idx="4">
                  <c:v>Stange</c:v>
                </c:pt>
                <c:pt idx="5">
                  <c:v>Nord-Odal</c:v>
                </c:pt>
                <c:pt idx="6">
                  <c:v>Sør-Odal</c:v>
                </c:pt>
                <c:pt idx="7">
                  <c:v>Eidskog</c:v>
                </c:pt>
                <c:pt idx="8">
                  <c:v>Grue</c:v>
                </c:pt>
                <c:pt idx="9">
                  <c:v>Åsnes</c:v>
                </c:pt>
                <c:pt idx="10">
                  <c:v>Våler</c:v>
                </c:pt>
                <c:pt idx="11">
                  <c:v>Elverum</c:v>
                </c:pt>
                <c:pt idx="12">
                  <c:v>Trysil</c:v>
                </c:pt>
                <c:pt idx="13">
                  <c:v>Åmot</c:v>
                </c:pt>
                <c:pt idx="14">
                  <c:v>Stor-Elvdal</c:v>
                </c:pt>
                <c:pt idx="15">
                  <c:v>Rendalen</c:v>
                </c:pt>
                <c:pt idx="16">
                  <c:v>Engerdal</c:v>
                </c:pt>
                <c:pt idx="17">
                  <c:v>Tolga</c:v>
                </c:pt>
                <c:pt idx="18">
                  <c:v>Tynset</c:v>
                </c:pt>
                <c:pt idx="19">
                  <c:v>Alvdal</c:v>
                </c:pt>
                <c:pt idx="20">
                  <c:v>Folldal</c:v>
                </c:pt>
                <c:pt idx="21">
                  <c:v>Os</c:v>
                </c:pt>
              </c:strCache>
            </c:strRef>
          </c:cat>
          <c:val>
            <c:numRef>
              <c:f>kommuner!$O$48:$O$69</c:f>
              <c:numCache>
                <c:formatCode>0.0\ %</c:formatCode>
                <c:ptCount val="22"/>
                <c:pt idx="0">
                  <c:v>0.95097629086112812</c:v>
                </c:pt>
                <c:pt idx="1">
                  <c:v>0.96381992557203977</c:v>
                </c:pt>
                <c:pt idx="2">
                  <c:v>0.94648458052759787</c:v>
                </c:pt>
                <c:pt idx="3">
                  <c:v>0.94441245483598302</c:v>
                </c:pt>
                <c:pt idx="4">
                  <c:v>0.94648602735397869</c:v>
                </c:pt>
                <c:pt idx="5">
                  <c:v>0.94227094043698401</c:v>
                </c:pt>
                <c:pt idx="6">
                  <c:v>0.94633043294961239</c:v>
                </c:pt>
                <c:pt idx="7">
                  <c:v>0.94162813087494213</c:v>
                </c:pt>
                <c:pt idx="8">
                  <c:v>0.94277466256966314</c:v>
                </c:pt>
                <c:pt idx="9">
                  <c:v>0.94135160778113924</c:v>
                </c:pt>
                <c:pt idx="10">
                  <c:v>0.94185864362378469</c:v>
                </c:pt>
                <c:pt idx="11">
                  <c:v>0.94845218029875666</c:v>
                </c:pt>
                <c:pt idx="12">
                  <c:v>0.94510563448530316</c:v>
                </c:pt>
                <c:pt idx="13">
                  <c:v>0.95014149865328779</c:v>
                </c:pt>
                <c:pt idx="14">
                  <c:v>0.94209709629042726</c:v>
                </c:pt>
                <c:pt idx="15">
                  <c:v>0.94122358570706377</c:v>
                </c:pt>
                <c:pt idx="16">
                  <c:v>0.9402794826740194</c:v>
                </c:pt>
                <c:pt idx="17">
                  <c:v>0.93748589039427876</c:v>
                </c:pt>
                <c:pt idx="18">
                  <c:v>0.94607969009772164</c:v>
                </c:pt>
                <c:pt idx="19">
                  <c:v>0.94516992563869806</c:v>
                </c:pt>
                <c:pt idx="20">
                  <c:v>0.93781804521706746</c:v>
                </c:pt>
                <c:pt idx="21">
                  <c:v>0.94288959481752321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6C2-49EA-97C7-EE13011D5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637440"/>
        <c:axId val="156647808"/>
      </c:lineChart>
      <c:catAx>
        <c:axId val="156637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56647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6647808"/>
        <c:scaling>
          <c:orientation val="minMax"/>
          <c:max val="1.1000000000000001"/>
          <c:min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\ 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5663744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504790596827573"/>
          <c:y val="6.3724110435562684E-2"/>
          <c:w val="0.11318897637795278"/>
          <c:h val="0.1527446300715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4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 2019)</c:v>
            </c:pt>
          </c:strCache>
        </c:strRef>
      </c:tx>
      <c:layout>
        <c:manualLayout>
          <c:xMode val="edge"/>
          <c:yMode val="edge"/>
          <c:x val="0.20137534871009494"/>
          <c:y val="3.29411764705882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6620861898359746E-2"/>
          <c:y val="0.16705882352941176"/>
          <c:w val="0.79273122502533744"/>
          <c:h val="0.57411764705882351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 2019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kommuner!$B$96:$B$116</c:f>
              <c:strCache>
                <c:ptCount val="21"/>
                <c:pt idx="0">
                  <c:v>Drammen</c:v>
                </c:pt>
                <c:pt idx="1">
                  <c:v>Kongsberg</c:v>
                </c:pt>
                <c:pt idx="2">
                  <c:v>Ringerike</c:v>
                </c:pt>
                <c:pt idx="3">
                  <c:v>Hole</c:v>
                </c:pt>
                <c:pt idx="4">
                  <c:v>Flå</c:v>
                </c:pt>
                <c:pt idx="5">
                  <c:v>Nes</c:v>
                </c:pt>
                <c:pt idx="6">
                  <c:v>Gol</c:v>
                </c:pt>
                <c:pt idx="7">
                  <c:v>Hemsedal</c:v>
                </c:pt>
                <c:pt idx="8">
                  <c:v>Ål</c:v>
                </c:pt>
                <c:pt idx="9">
                  <c:v>Hol</c:v>
                </c:pt>
                <c:pt idx="10">
                  <c:v>Sigdal</c:v>
                </c:pt>
                <c:pt idx="11">
                  <c:v>Krødsherad</c:v>
                </c:pt>
                <c:pt idx="12">
                  <c:v>Modum</c:v>
                </c:pt>
                <c:pt idx="13">
                  <c:v>Øvre Eiker</c:v>
                </c:pt>
                <c:pt idx="14">
                  <c:v>Nedre Eiker</c:v>
                </c:pt>
                <c:pt idx="15">
                  <c:v>Lier</c:v>
                </c:pt>
                <c:pt idx="16">
                  <c:v>Røyken</c:v>
                </c:pt>
                <c:pt idx="17">
                  <c:v>Hurum</c:v>
                </c:pt>
                <c:pt idx="18">
                  <c:v>Flesberg</c:v>
                </c:pt>
                <c:pt idx="19">
                  <c:v>Rollag</c:v>
                </c:pt>
                <c:pt idx="20">
                  <c:v>Nore og Uvdal</c:v>
                </c:pt>
              </c:strCache>
            </c:strRef>
          </c:cat>
          <c:val>
            <c:numRef>
              <c:f>kommuner!$E$96:$E$116</c:f>
              <c:numCache>
                <c:formatCode>0.0\ %</c:formatCode>
                <c:ptCount val="21"/>
                <c:pt idx="0">
                  <c:v>0.96837149729605654</c:v>
                </c:pt>
                <c:pt idx="1">
                  <c:v>0.99680892896371953</c:v>
                </c:pt>
                <c:pt idx="2">
                  <c:v>0.8579170599292788</c:v>
                </c:pt>
                <c:pt idx="3">
                  <c:v>1.0726939180838844</c:v>
                </c:pt>
                <c:pt idx="4">
                  <c:v>0.93191894524631891</c:v>
                </c:pt>
                <c:pt idx="5">
                  <c:v>0.92733974910923178</c:v>
                </c:pt>
                <c:pt idx="6">
                  <c:v>0.90022520116293459</c:v>
                </c:pt>
                <c:pt idx="7">
                  <c:v>0.89847365581799699</c:v>
                </c:pt>
                <c:pt idx="8">
                  <c:v>0.89277625601079491</c:v>
                </c:pt>
                <c:pt idx="9">
                  <c:v>1.0619213892693686</c:v>
                </c:pt>
                <c:pt idx="10">
                  <c:v>0.88882289315090246</c:v>
                </c:pt>
                <c:pt idx="11">
                  <c:v>1.0798702433154372</c:v>
                </c:pt>
                <c:pt idx="12">
                  <c:v>0.83178795810020056</c:v>
                </c:pt>
                <c:pt idx="13">
                  <c:v>0.92277930200382041</c:v>
                </c:pt>
                <c:pt idx="14">
                  <c:v>0.87300381027527463</c:v>
                </c:pt>
                <c:pt idx="15">
                  <c:v>1.0683167619854785</c:v>
                </c:pt>
                <c:pt idx="16">
                  <c:v>1.0113645950519441</c:v>
                </c:pt>
                <c:pt idx="17">
                  <c:v>0.90649613455331135</c:v>
                </c:pt>
                <c:pt idx="18">
                  <c:v>0.87338862396358807</c:v>
                </c:pt>
                <c:pt idx="19">
                  <c:v>0.8118468761445824</c:v>
                </c:pt>
                <c:pt idx="20">
                  <c:v>0.76628324909961765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271-428C-9941-9436E1949558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kommuner!$B$96:$B$116</c:f>
              <c:strCache>
                <c:ptCount val="21"/>
                <c:pt idx="0">
                  <c:v>Drammen</c:v>
                </c:pt>
                <c:pt idx="1">
                  <c:v>Kongsberg</c:v>
                </c:pt>
                <c:pt idx="2">
                  <c:v>Ringerike</c:v>
                </c:pt>
                <c:pt idx="3">
                  <c:v>Hole</c:v>
                </c:pt>
                <c:pt idx="4">
                  <c:v>Flå</c:v>
                </c:pt>
                <c:pt idx="5">
                  <c:v>Nes</c:v>
                </c:pt>
                <c:pt idx="6">
                  <c:v>Gol</c:v>
                </c:pt>
                <c:pt idx="7">
                  <c:v>Hemsedal</c:v>
                </c:pt>
                <c:pt idx="8">
                  <c:v>Ål</c:v>
                </c:pt>
                <c:pt idx="9">
                  <c:v>Hol</c:v>
                </c:pt>
                <c:pt idx="10">
                  <c:v>Sigdal</c:v>
                </c:pt>
                <c:pt idx="11">
                  <c:v>Krødsherad</c:v>
                </c:pt>
                <c:pt idx="12">
                  <c:v>Modum</c:v>
                </c:pt>
                <c:pt idx="13">
                  <c:v>Øvre Eiker</c:v>
                </c:pt>
                <c:pt idx="14">
                  <c:v>Nedre Eiker</c:v>
                </c:pt>
                <c:pt idx="15">
                  <c:v>Lier</c:v>
                </c:pt>
                <c:pt idx="16">
                  <c:v>Røyken</c:v>
                </c:pt>
                <c:pt idx="17">
                  <c:v>Hurum</c:v>
                </c:pt>
                <c:pt idx="18">
                  <c:v>Flesberg</c:v>
                </c:pt>
                <c:pt idx="19">
                  <c:v>Rollag</c:v>
                </c:pt>
                <c:pt idx="20">
                  <c:v>Nore og Uvdal</c:v>
                </c:pt>
              </c:strCache>
            </c:strRef>
          </c:cat>
          <c:val>
            <c:numRef>
              <c:f>kommuner!$O$96:$O$116</c:f>
              <c:numCache>
                <c:formatCode>0.0\ %</c:formatCode>
                <c:ptCount val="21"/>
                <c:pt idx="0">
                  <c:v>0.97842464084004266</c:v>
                </c:pt>
                <c:pt idx="1">
                  <c:v>0.98979961350710799</c:v>
                </c:pt>
                <c:pt idx="2">
                  <c:v>0.94897189491808409</c:v>
                </c:pt>
                <c:pt idx="3">
                  <c:v>1.0201536091551739</c:v>
                </c:pt>
                <c:pt idx="4">
                  <c:v>0.96384362002014767</c:v>
                </c:pt>
                <c:pt idx="5">
                  <c:v>0.96201194156531278</c:v>
                </c:pt>
                <c:pt idx="6">
                  <c:v>0.95116612238679388</c:v>
                </c:pt>
                <c:pt idx="7">
                  <c:v>0.95099972471252003</c:v>
                </c:pt>
                <c:pt idx="8">
                  <c:v>0.95071485472215966</c:v>
                </c:pt>
                <c:pt idx="9">
                  <c:v>1.0158445976293677</c:v>
                </c:pt>
                <c:pt idx="10">
                  <c:v>0.95051718657916517</c:v>
                </c:pt>
                <c:pt idx="11">
                  <c:v>1.023024139247795</c:v>
                </c:pt>
                <c:pt idx="12">
                  <c:v>0.94766543982663021</c:v>
                </c:pt>
                <c:pt idx="13">
                  <c:v>0.96018776272314843</c:v>
                </c:pt>
                <c:pt idx="14">
                  <c:v>0.94972623243538368</c:v>
                </c:pt>
                <c:pt idx="15">
                  <c:v>1.0184027467158114</c:v>
                </c:pt>
                <c:pt idx="16">
                  <c:v>0.99562187994239759</c:v>
                </c:pt>
                <c:pt idx="17">
                  <c:v>0.95367449574294472</c:v>
                </c:pt>
                <c:pt idx="18">
                  <c:v>0.9497454731197994</c:v>
                </c:pt>
                <c:pt idx="19">
                  <c:v>0.94666838572884926</c:v>
                </c:pt>
                <c:pt idx="20">
                  <c:v>0.94439020437660104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271-428C-9941-9436E1949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686208"/>
        <c:axId val="156692480"/>
      </c:lineChart>
      <c:catAx>
        <c:axId val="156686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566924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6692480"/>
        <c:scaling>
          <c:orientation val="minMax"/>
          <c:max val="1.4"/>
          <c:min val="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\ 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56686208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665805553833331"/>
          <c:y val="8.8235170603674556E-2"/>
          <c:w val="0.11296670430930911"/>
          <c:h val="0.150588235294117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 2019)</c:v>
            </c:pt>
          </c:strCache>
        </c:strRef>
      </c:tx>
      <c:layout>
        <c:manualLayout>
          <c:xMode val="edge"/>
          <c:yMode val="edge"/>
          <c:x val="0.20332376341520358"/>
          <c:y val="3.32541567695961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7.2336334937392069E-2"/>
          <c:y val="0.11401438401683123"/>
          <c:w val="0.82991281570061981"/>
          <c:h val="0.62707911209257172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 2019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kommuner!$B$70:$B$95</c:f>
              <c:strCache>
                <c:ptCount val="26"/>
                <c:pt idx="0">
                  <c:v>Lillehammer</c:v>
                </c:pt>
                <c:pt idx="1">
                  <c:v>Gjøvik</c:v>
                </c:pt>
                <c:pt idx="2">
                  <c:v>Dovre</c:v>
                </c:pt>
                <c:pt idx="3">
                  <c:v>Lesja</c:v>
                </c:pt>
                <c:pt idx="4">
                  <c:v>Skjåk</c:v>
                </c:pt>
                <c:pt idx="5">
                  <c:v>Lom</c:v>
                </c:pt>
                <c:pt idx="6">
                  <c:v>Vågå</c:v>
                </c:pt>
                <c:pt idx="7">
                  <c:v>Nord-Fron</c:v>
                </c:pt>
                <c:pt idx="8">
                  <c:v>Sel</c:v>
                </c:pt>
                <c:pt idx="9">
                  <c:v>Sør-Fron</c:v>
                </c:pt>
                <c:pt idx="10">
                  <c:v>Ringebu</c:v>
                </c:pt>
                <c:pt idx="11">
                  <c:v>Øyer</c:v>
                </c:pt>
                <c:pt idx="12">
                  <c:v>Gausdal</c:v>
                </c:pt>
                <c:pt idx="13">
                  <c:v>Østre Toten</c:v>
                </c:pt>
                <c:pt idx="14">
                  <c:v>Vestre Toten</c:v>
                </c:pt>
                <c:pt idx="15">
                  <c:v>Jevnaker</c:v>
                </c:pt>
                <c:pt idx="16">
                  <c:v>Lunner</c:v>
                </c:pt>
                <c:pt idx="17">
                  <c:v>Gran</c:v>
                </c:pt>
                <c:pt idx="18">
                  <c:v>Søndre Land</c:v>
                </c:pt>
                <c:pt idx="19">
                  <c:v>Nordre Land</c:v>
                </c:pt>
                <c:pt idx="20">
                  <c:v>Sør-Aurdal</c:v>
                </c:pt>
                <c:pt idx="21">
                  <c:v>Etnedal</c:v>
                </c:pt>
                <c:pt idx="22">
                  <c:v>Nord-Aurdal</c:v>
                </c:pt>
                <c:pt idx="23">
                  <c:v>Vestre Slidre</c:v>
                </c:pt>
                <c:pt idx="24">
                  <c:v>Øystre Slidre</c:v>
                </c:pt>
                <c:pt idx="25">
                  <c:v>Vang</c:v>
                </c:pt>
              </c:strCache>
            </c:strRef>
          </c:cat>
          <c:val>
            <c:numRef>
              <c:f>kommuner!$E$70:$E$95</c:f>
              <c:numCache>
                <c:formatCode>0.0\ %</c:formatCode>
                <c:ptCount val="26"/>
                <c:pt idx="0">
                  <c:v>0.95141742199917068</c:v>
                </c:pt>
                <c:pt idx="1">
                  <c:v>0.86293118611485997</c:v>
                </c:pt>
                <c:pt idx="2">
                  <c:v>0.76076734147611946</c:v>
                </c:pt>
                <c:pt idx="3">
                  <c:v>0.73277506835400397</c:v>
                </c:pt>
                <c:pt idx="4">
                  <c:v>0.70550748201432911</c:v>
                </c:pt>
                <c:pt idx="5">
                  <c:v>0.75079659438088009</c:v>
                </c:pt>
                <c:pt idx="6">
                  <c:v>0.7618512577784311</c:v>
                </c:pt>
                <c:pt idx="7">
                  <c:v>0.85135649770765676</c:v>
                </c:pt>
                <c:pt idx="8">
                  <c:v>0.71745316636697098</c:v>
                </c:pt>
                <c:pt idx="9">
                  <c:v>0.82137338406564231</c:v>
                </c:pt>
                <c:pt idx="10">
                  <c:v>0.80864428201049499</c:v>
                </c:pt>
                <c:pt idx="11">
                  <c:v>0.91332856337346391</c:v>
                </c:pt>
                <c:pt idx="12">
                  <c:v>0.8231260123174251</c:v>
                </c:pt>
                <c:pt idx="13">
                  <c:v>0.81027656652539526</c:v>
                </c:pt>
                <c:pt idx="14">
                  <c:v>0.81631588967081126</c:v>
                </c:pt>
                <c:pt idx="15">
                  <c:v>0.82390639078357641</c:v>
                </c:pt>
                <c:pt idx="16">
                  <c:v>0.9387294707080549</c:v>
                </c:pt>
                <c:pt idx="17">
                  <c:v>0.84399641589162977</c:v>
                </c:pt>
                <c:pt idx="18">
                  <c:v>0.73746496124482197</c:v>
                </c:pt>
                <c:pt idx="19">
                  <c:v>0.74552317146451152</c:v>
                </c:pt>
                <c:pt idx="20">
                  <c:v>0.72326222694257936</c:v>
                </c:pt>
                <c:pt idx="21">
                  <c:v>0.68458235588561922</c:v>
                </c:pt>
                <c:pt idx="22">
                  <c:v>0.83695571825750503</c:v>
                </c:pt>
                <c:pt idx="23">
                  <c:v>0.85141667967682322</c:v>
                </c:pt>
                <c:pt idx="24">
                  <c:v>0.88821894795993783</c:v>
                </c:pt>
                <c:pt idx="25">
                  <c:v>0.79389568646544839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4A2-4A63-BBDD-AAD200644A99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kommuner!$B$70:$B$95</c:f>
              <c:strCache>
                <c:ptCount val="26"/>
                <c:pt idx="0">
                  <c:v>Lillehammer</c:v>
                </c:pt>
                <c:pt idx="1">
                  <c:v>Gjøvik</c:v>
                </c:pt>
                <c:pt idx="2">
                  <c:v>Dovre</c:v>
                </c:pt>
                <c:pt idx="3">
                  <c:v>Lesja</c:v>
                </c:pt>
                <c:pt idx="4">
                  <c:v>Skjåk</c:v>
                </c:pt>
                <c:pt idx="5">
                  <c:v>Lom</c:v>
                </c:pt>
                <c:pt idx="6">
                  <c:v>Vågå</c:v>
                </c:pt>
                <c:pt idx="7">
                  <c:v>Nord-Fron</c:v>
                </c:pt>
                <c:pt idx="8">
                  <c:v>Sel</c:v>
                </c:pt>
                <c:pt idx="9">
                  <c:v>Sør-Fron</c:v>
                </c:pt>
                <c:pt idx="10">
                  <c:v>Ringebu</c:v>
                </c:pt>
                <c:pt idx="11">
                  <c:v>Øyer</c:v>
                </c:pt>
                <c:pt idx="12">
                  <c:v>Gausdal</c:v>
                </c:pt>
                <c:pt idx="13">
                  <c:v>Østre Toten</c:v>
                </c:pt>
                <c:pt idx="14">
                  <c:v>Vestre Toten</c:v>
                </c:pt>
                <c:pt idx="15">
                  <c:v>Jevnaker</c:v>
                </c:pt>
                <c:pt idx="16">
                  <c:v>Lunner</c:v>
                </c:pt>
                <c:pt idx="17">
                  <c:v>Gran</c:v>
                </c:pt>
                <c:pt idx="18">
                  <c:v>Søndre Land</c:v>
                </c:pt>
                <c:pt idx="19">
                  <c:v>Nordre Land</c:v>
                </c:pt>
                <c:pt idx="20">
                  <c:v>Sør-Aurdal</c:v>
                </c:pt>
                <c:pt idx="21">
                  <c:v>Etnedal</c:v>
                </c:pt>
                <c:pt idx="22">
                  <c:v>Nord-Aurdal</c:v>
                </c:pt>
                <c:pt idx="23">
                  <c:v>Vestre Slidre</c:v>
                </c:pt>
                <c:pt idx="24">
                  <c:v>Øystre Slidre</c:v>
                </c:pt>
                <c:pt idx="25">
                  <c:v>Vang</c:v>
                </c:pt>
              </c:strCache>
            </c:strRef>
          </c:cat>
          <c:val>
            <c:numRef>
              <c:f>kommuner!$O$70:$O$95</c:f>
              <c:numCache>
                <c:formatCode>0.0\ %</c:formatCode>
                <c:ptCount val="26"/>
                <c:pt idx="0">
                  <c:v>0.97164301072128845</c:v>
                </c:pt>
                <c:pt idx="1">
                  <c:v>0.94922260122736302</c:v>
                </c:pt>
                <c:pt idx="2">
                  <c:v>0.94411440899542598</c:v>
                </c:pt>
                <c:pt idx="3">
                  <c:v>0.94271479533932034</c:v>
                </c:pt>
                <c:pt idx="4">
                  <c:v>0.94135141602233652</c:v>
                </c:pt>
                <c:pt idx="5">
                  <c:v>0.94361587164066418</c:v>
                </c:pt>
                <c:pt idx="6">
                  <c:v>0.94416860481054155</c:v>
                </c:pt>
                <c:pt idx="7">
                  <c:v>0.94864386680700274</c:v>
                </c:pt>
                <c:pt idx="8">
                  <c:v>0.94194870023996857</c:v>
                </c:pt>
                <c:pt idx="9">
                  <c:v>0.94714471112490228</c:v>
                </c:pt>
                <c:pt idx="10">
                  <c:v>0.94650825602214472</c:v>
                </c:pt>
                <c:pt idx="11">
                  <c:v>0.95640746727100567</c:v>
                </c:pt>
                <c:pt idx="12">
                  <c:v>0.94723234253749122</c:v>
                </c:pt>
                <c:pt idx="13">
                  <c:v>0.94658987024788988</c:v>
                </c:pt>
                <c:pt idx="14">
                  <c:v>0.94689183640516061</c:v>
                </c:pt>
                <c:pt idx="15">
                  <c:v>0.94727136146079882</c:v>
                </c:pt>
                <c:pt idx="16">
                  <c:v>0.96656783020484205</c:v>
                </c:pt>
                <c:pt idx="17">
                  <c:v>0.94827586271620157</c:v>
                </c:pt>
                <c:pt idx="18">
                  <c:v>0.94294928998386107</c:v>
                </c:pt>
                <c:pt idx="19">
                  <c:v>0.94335220049484558</c:v>
                </c:pt>
                <c:pt idx="20">
                  <c:v>0.94223915326874907</c:v>
                </c:pt>
                <c:pt idx="21">
                  <c:v>0.94030515971590101</c:v>
                </c:pt>
                <c:pt idx="22">
                  <c:v>0.94792382783449536</c:v>
                </c:pt>
                <c:pt idx="23">
                  <c:v>0.94864687590546126</c:v>
                </c:pt>
                <c:pt idx="24">
                  <c:v>0.95048698931961706</c:v>
                </c:pt>
                <c:pt idx="25">
                  <c:v>0.94577082624489262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4A2-4A63-BBDD-AAD200644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010560"/>
        <c:axId val="157012736"/>
      </c:lineChart>
      <c:catAx>
        <c:axId val="157010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57012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7012736"/>
        <c:scaling>
          <c:orientation val="minMax"/>
          <c:max val="1.2"/>
          <c:min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\ 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5701056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367627827009432"/>
          <c:y val="5.1603297698618905E-2"/>
          <c:w val="0.11241456987964482"/>
          <c:h val="0.152019251750300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4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 2019)</c:v>
            </c:pt>
          </c:strCache>
        </c:strRef>
      </c:tx>
      <c:layout>
        <c:manualLayout>
          <c:xMode val="edge"/>
          <c:yMode val="edge"/>
          <c:x val="0.20332376341520358"/>
          <c:y val="3.3096926713947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8.4066551413725918E-2"/>
          <c:y val="0.16312094396642279"/>
          <c:w val="0.77908187763650649"/>
          <c:h val="0.57919755466338529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 2019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kommuner!$B$117:$B$125</c:f>
              <c:strCache>
                <c:ptCount val="9"/>
                <c:pt idx="0">
                  <c:v>Horten</c:v>
                </c:pt>
                <c:pt idx="1">
                  <c:v>Tønsberg</c:v>
                </c:pt>
                <c:pt idx="2">
                  <c:v>Sandefjord</c:v>
                </c:pt>
                <c:pt idx="3">
                  <c:v>Svelvik</c:v>
                </c:pt>
                <c:pt idx="4">
                  <c:v>Larvik</c:v>
                </c:pt>
                <c:pt idx="5">
                  <c:v>Sande</c:v>
                </c:pt>
                <c:pt idx="6">
                  <c:v>Holmestrand</c:v>
                </c:pt>
                <c:pt idx="7">
                  <c:v>Re</c:v>
                </c:pt>
                <c:pt idx="8">
                  <c:v>Færder</c:v>
                </c:pt>
              </c:strCache>
            </c:strRef>
          </c:cat>
          <c:val>
            <c:numRef>
              <c:f>kommuner!$E$117:$E$125</c:f>
              <c:numCache>
                <c:formatCode>0.0\ %</c:formatCode>
                <c:ptCount val="9"/>
                <c:pt idx="0">
                  <c:v>0.83879858364315729</c:v>
                </c:pt>
                <c:pt idx="1">
                  <c:v>0.94717846255208238</c:v>
                </c:pt>
                <c:pt idx="2">
                  <c:v>0.86003837067857836</c:v>
                </c:pt>
                <c:pt idx="3">
                  <c:v>0.88570071685042318</c:v>
                </c:pt>
                <c:pt idx="4">
                  <c:v>0.85204276068434914</c:v>
                </c:pt>
                <c:pt idx="5">
                  <c:v>0.91557412821991646</c:v>
                </c:pt>
                <c:pt idx="6">
                  <c:v>0.8536732845416023</c:v>
                </c:pt>
                <c:pt idx="7">
                  <c:v>0.8620106319904598</c:v>
                </c:pt>
                <c:pt idx="8">
                  <c:v>0.97776021324108942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806-4A49-B958-EA9C63A3A110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kommuner!$B$117:$B$125</c:f>
              <c:strCache>
                <c:ptCount val="9"/>
                <c:pt idx="0">
                  <c:v>Horten</c:v>
                </c:pt>
                <c:pt idx="1">
                  <c:v>Tønsberg</c:v>
                </c:pt>
                <c:pt idx="2">
                  <c:v>Sandefjord</c:v>
                </c:pt>
                <c:pt idx="3">
                  <c:v>Svelvik</c:v>
                </c:pt>
                <c:pt idx="4">
                  <c:v>Larvik</c:v>
                </c:pt>
                <c:pt idx="5">
                  <c:v>Sande</c:v>
                </c:pt>
                <c:pt idx="6">
                  <c:v>Holmestrand</c:v>
                </c:pt>
                <c:pt idx="7">
                  <c:v>Re</c:v>
                </c:pt>
                <c:pt idx="8">
                  <c:v>Færder</c:v>
                </c:pt>
              </c:strCache>
            </c:strRef>
          </c:cat>
          <c:val>
            <c:numRef>
              <c:f>kommuner!$O$117:$O$125</c:f>
              <c:numCache>
                <c:formatCode>0.0\ %</c:formatCode>
                <c:ptCount val="9"/>
                <c:pt idx="0">
                  <c:v>0.948015971103778</c:v>
                </c:pt>
                <c:pt idx="1">
                  <c:v>0.96994742694245317</c:v>
                </c:pt>
                <c:pt idx="2">
                  <c:v>0.94907796045554904</c:v>
                </c:pt>
                <c:pt idx="3">
                  <c:v>0.95036107776414114</c:v>
                </c:pt>
                <c:pt idx="4">
                  <c:v>0.94867817995583736</c:v>
                </c:pt>
                <c:pt idx="5">
                  <c:v>0.95730569320958669</c:v>
                </c:pt>
                <c:pt idx="6">
                  <c:v>0.9487597061487002</c:v>
                </c:pt>
                <c:pt idx="7">
                  <c:v>0.94917657352114304</c:v>
                </c:pt>
                <c:pt idx="8">
                  <c:v>0.98218012721805603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06-4A49-B958-EA9C63A3A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045120"/>
        <c:axId val="157047040"/>
      </c:lineChart>
      <c:catAx>
        <c:axId val="157045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570470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7047040"/>
        <c:scaling>
          <c:orientation val="minMax"/>
          <c:max val="1.1000000000000001"/>
          <c:min val="0.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\ 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5704512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368999606756469"/>
          <c:y val="0.10990389359224838"/>
          <c:w val="0.11241456987964482"/>
          <c:h val="0.15130048460254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 2019)</c:v>
            </c:pt>
          </c:strCache>
        </c:strRef>
      </c:tx>
      <c:layout>
        <c:manualLayout>
          <c:xMode val="edge"/>
          <c:yMode val="edge"/>
          <c:x val="0.20332376341520358"/>
          <c:y val="3.294117647058823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75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8.5044069453420412E-2"/>
          <c:y val="0.1976470588235294"/>
          <c:w val="0.80156479254947965"/>
          <c:h val="0.53647058823529414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 2019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kommuner!$B$126:$B$143</c:f>
              <c:strCache>
                <c:ptCount val="18"/>
                <c:pt idx="0">
                  <c:v>Porsgrunn</c:v>
                </c:pt>
                <c:pt idx="1">
                  <c:v>Skien</c:v>
                </c:pt>
                <c:pt idx="2">
                  <c:v>Notodden</c:v>
                </c:pt>
                <c:pt idx="3">
                  <c:v>Siljan</c:v>
                </c:pt>
                <c:pt idx="4">
                  <c:v>Bamble</c:v>
                </c:pt>
                <c:pt idx="5">
                  <c:v>Kragerø</c:v>
                </c:pt>
                <c:pt idx="6">
                  <c:v>Drangedal</c:v>
                </c:pt>
                <c:pt idx="7">
                  <c:v>Nome</c:v>
                </c:pt>
                <c:pt idx="8">
                  <c:v>Bø</c:v>
                </c:pt>
                <c:pt idx="9">
                  <c:v>Sauherad</c:v>
                </c:pt>
                <c:pt idx="10">
                  <c:v>Tinn</c:v>
                </c:pt>
                <c:pt idx="11">
                  <c:v>Hjartdal</c:v>
                </c:pt>
                <c:pt idx="12">
                  <c:v>Seljord</c:v>
                </c:pt>
                <c:pt idx="13">
                  <c:v>Kviteseid</c:v>
                </c:pt>
                <c:pt idx="14">
                  <c:v>Nissedal</c:v>
                </c:pt>
                <c:pt idx="15">
                  <c:v>Fyresdal</c:v>
                </c:pt>
                <c:pt idx="16">
                  <c:v>Tokke</c:v>
                </c:pt>
                <c:pt idx="17">
                  <c:v>Vinje</c:v>
                </c:pt>
              </c:strCache>
            </c:strRef>
          </c:cat>
          <c:val>
            <c:numRef>
              <c:f>kommuner!$E$126:$E$143</c:f>
              <c:numCache>
                <c:formatCode>0.0\ %</c:formatCode>
                <c:ptCount val="18"/>
                <c:pt idx="0">
                  <c:v>0.92565129285819936</c:v>
                </c:pt>
                <c:pt idx="1">
                  <c:v>0.85688086580090084</c:v>
                </c:pt>
                <c:pt idx="2">
                  <c:v>0.817129769186836</c:v>
                </c:pt>
                <c:pt idx="3">
                  <c:v>0.84516088806355416</c:v>
                </c:pt>
                <c:pt idx="4">
                  <c:v>0.91603676891253283</c:v>
                </c:pt>
                <c:pt idx="5">
                  <c:v>0.83619571531462089</c:v>
                </c:pt>
                <c:pt idx="6">
                  <c:v>0.7454753895402082</c:v>
                </c:pt>
                <c:pt idx="7">
                  <c:v>0.78834755703824666</c:v>
                </c:pt>
                <c:pt idx="8">
                  <c:v>0.76892449443068822</c:v>
                </c:pt>
                <c:pt idx="9">
                  <c:v>0.80430424372198506</c:v>
                </c:pt>
                <c:pt idx="10">
                  <c:v>0.87172464269651628</c:v>
                </c:pt>
                <c:pt idx="11">
                  <c:v>0.85572217938977935</c:v>
                </c:pt>
                <c:pt idx="12">
                  <c:v>0.87343291660421063</c:v>
                </c:pt>
                <c:pt idx="13">
                  <c:v>0.90182430944125991</c:v>
                </c:pt>
                <c:pt idx="14">
                  <c:v>0.84656024257965734</c:v>
                </c:pt>
                <c:pt idx="15">
                  <c:v>0.79034780633121093</c:v>
                </c:pt>
                <c:pt idx="16">
                  <c:v>0.79086775292231837</c:v>
                </c:pt>
                <c:pt idx="17">
                  <c:v>0.8808504643038394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C58-4EA2-A74B-91F34D13CC83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kommuner!$B$126:$B$143</c:f>
              <c:strCache>
                <c:ptCount val="18"/>
                <c:pt idx="0">
                  <c:v>Porsgrunn</c:v>
                </c:pt>
                <c:pt idx="1">
                  <c:v>Skien</c:v>
                </c:pt>
                <c:pt idx="2">
                  <c:v>Notodden</c:v>
                </c:pt>
                <c:pt idx="3">
                  <c:v>Siljan</c:v>
                </c:pt>
                <c:pt idx="4">
                  <c:v>Bamble</c:v>
                </c:pt>
                <c:pt idx="5">
                  <c:v>Kragerø</c:v>
                </c:pt>
                <c:pt idx="6">
                  <c:v>Drangedal</c:v>
                </c:pt>
                <c:pt idx="7">
                  <c:v>Nome</c:v>
                </c:pt>
                <c:pt idx="8">
                  <c:v>Bø</c:v>
                </c:pt>
                <c:pt idx="9">
                  <c:v>Sauherad</c:v>
                </c:pt>
                <c:pt idx="10">
                  <c:v>Tinn</c:v>
                </c:pt>
                <c:pt idx="11">
                  <c:v>Hjartdal</c:v>
                </c:pt>
                <c:pt idx="12">
                  <c:v>Seljord</c:v>
                </c:pt>
                <c:pt idx="13">
                  <c:v>Kviteseid</c:v>
                </c:pt>
                <c:pt idx="14">
                  <c:v>Nissedal</c:v>
                </c:pt>
                <c:pt idx="15">
                  <c:v>Fyresdal</c:v>
                </c:pt>
                <c:pt idx="16">
                  <c:v>Tokke</c:v>
                </c:pt>
                <c:pt idx="17">
                  <c:v>Vinje</c:v>
                </c:pt>
              </c:strCache>
            </c:strRef>
          </c:cat>
          <c:val>
            <c:numRef>
              <c:f>kommuner!$O$126:$O$143</c:f>
              <c:numCache>
                <c:formatCode>0.0\ %</c:formatCode>
                <c:ptCount val="18"/>
                <c:pt idx="0">
                  <c:v>0.9613365590648999</c:v>
                </c:pt>
                <c:pt idx="1">
                  <c:v>0.94892008521166515</c:v>
                </c:pt>
                <c:pt idx="2">
                  <c:v>0.94693253038096192</c:v>
                </c:pt>
                <c:pt idx="3">
                  <c:v>0.94833408632479799</c:v>
                </c:pt>
                <c:pt idx="4">
                  <c:v>0.95749074948663326</c:v>
                </c:pt>
                <c:pt idx="5">
                  <c:v>0.94788582768735119</c:v>
                </c:pt>
                <c:pt idx="6">
                  <c:v>0.94334981139863028</c:v>
                </c:pt>
                <c:pt idx="7">
                  <c:v>0.9454934197735323</c:v>
                </c:pt>
                <c:pt idx="8">
                  <c:v>0.94452226664315442</c:v>
                </c:pt>
                <c:pt idx="9">
                  <c:v>0.9462912541077193</c:v>
                </c:pt>
                <c:pt idx="10">
                  <c:v>0.94966227405644588</c:v>
                </c:pt>
                <c:pt idx="11">
                  <c:v>0.94886215089110904</c:v>
                </c:pt>
                <c:pt idx="12">
                  <c:v>0.94974768775183072</c:v>
                </c:pt>
                <c:pt idx="13">
                  <c:v>0.95180576569812414</c:v>
                </c:pt>
                <c:pt idx="14">
                  <c:v>0.94840405405060302</c:v>
                </c:pt>
                <c:pt idx="15">
                  <c:v>0.9455934322381806</c:v>
                </c:pt>
                <c:pt idx="16">
                  <c:v>0.94561942956773593</c:v>
                </c:pt>
                <c:pt idx="17">
                  <c:v>0.95011856513681214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C58-4EA2-A74B-91F34D13C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085696"/>
        <c:axId val="157087616"/>
      </c:lineChart>
      <c:catAx>
        <c:axId val="157085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570876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7087616"/>
        <c:scaling>
          <c:orientation val="minMax"/>
          <c:max val="1.4"/>
          <c:min val="0.7000000000000000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\ 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57085696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166003639788932"/>
          <c:y val="0.51588241469816276"/>
          <c:w val="0.1494990260363796"/>
          <c:h val="0.145882352941176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 2019)</c:v>
            </c:pt>
          </c:strCache>
        </c:strRef>
      </c:tx>
      <c:layout>
        <c:manualLayout>
          <c:xMode val="edge"/>
          <c:yMode val="edge"/>
          <c:x val="0.18963852392351249"/>
          <c:y val="3.27102803738317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0.14369515183508966"/>
          <c:y val="0.17757009345794392"/>
          <c:w val="0.84164303217695369"/>
          <c:h val="0.55373831775700932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 2019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kommuner!$B$144:$B$158</c:f>
              <c:strCache>
                <c:ptCount val="15"/>
                <c:pt idx="0">
                  <c:v>Risør</c:v>
                </c:pt>
                <c:pt idx="1">
                  <c:v>Grimstad</c:v>
                </c:pt>
                <c:pt idx="2">
                  <c:v>Arendal</c:v>
                </c:pt>
                <c:pt idx="3">
                  <c:v>Gjerstad</c:v>
                </c:pt>
                <c:pt idx="4">
                  <c:v>Vegårshei</c:v>
                </c:pt>
                <c:pt idx="5">
                  <c:v>Tvedestrand</c:v>
                </c:pt>
                <c:pt idx="6">
                  <c:v>Froland</c:v>
                </c:pt>
                <c:pt idx="7">
                  <c:v>Lillesand</c:v>
                </c:pt>
                <c:pt idx="8">
                  <c:v>Birkenes</c:v>
                </c:pt>
                <c:pt idx="9">
                  <c:v>Åmli</c:v>
                </c:pt>
                <c:pt idx="10">
                  <c:v>Iveland</c:v>
                </c:pt>
                <c:pt idx="11">
                  <c:v>Evje og Hornnes</c:v>
                </c:pt>
                <c:pt idx="12">
                  <c:v>Bygland</c:v>
                </c:pt>
                <c:pt idx="13">
                  <c:v>Valle</c:v>
                </c:pt>
                <c:pt idx="14">
                  <c:v>Bykle</c:v>
                </c:pt>
              </c:strCache>
            </c:strRef>
          </c:cat>
          <c:val>
            <c:numRef>
              <c:f>kommuner!$E$144:$E$158</c:f>
              <c:numCache>
                <c:formatCode>0.0\ %</c:formatCode>
                <c:ptCount val="15"/>
                <c:pt idx="0">
                  <c:v>0.78436316642171688</c:v>
                </c:pt>
                <c:pt idx="1">
                  <c:v>0.9178459852945956</c:v>
                </c:pt>
                <c:pt idx="2">
                  <c:v>0.85200337152671302</c:v>
                </c:pt>
                <c:pt idx="3">
                  <c:v>0.76119654041293838</c:v>
                </c:pt>
                <c:pt idx="4">
                  <c:v>0.74242099659655025</c:v>
                </c:pt>
                <c:pt idx="5">
                  <c:v>0.81358368172972428</c:v>
                </c:pt>
                <c:pt idx="6">
                  <c:v>0.80002008969563942</c:v>
                </c:pt>
                <c:pt idx="7">
                  <c:v>0.86011267030652339</c:v>
                </c:pt>
                <c:pt idx="8">
                  <c:v>0.7349527290515846</c:v>
                </c:pt>
                <c:pt idx="9">
                  <c:v>0.73645315651826804</c:v>
                </c:pt>
                <c:pt idx="10">
                  <c:v>0.69376049971834619</c:v>
                </c:pt>
                <c:pt idx="11">
                  <c:v>0.75881467186416518</c:v>
                </c:pt>
                <c:pt idx="12">
                  <c:v>0.75852034847441352</c:v>
                </c:pt>
                <c:pt idx="13">
                  <c:v>0.88422982145194373</c:v>
                </c:pt>
                <c:pt idx="14">
                  <c:v>1.2253734359855073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F70-4812-8576-9A215FC5E257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kommuner!$B$144:$B$158</c:f>
              <c:strCache>
                <c:ptCount val="15"/>
                <c:pt idx="0">
                  <c:v>Risør</c:v>
                </c:pt>
                <c:pt idx="1">
                  <c:v>Grimstad</c:v>
                </c:pt>
                <c:pt idx="2">
                  <c:v>Arendal</c:v>
                </c:pt>
                <c:pt idx="3">
                  <c:v>Gjerstad</c:v>
                </c:pt>
                <c:pt idx="4">
                  <c:v>Vegårshei</c:v>
                </c:pt>
                <c:pt idx="5">
                  <c:v>Tvedestrand</c:v>
                </c:pt>
                <c:pt idx="6">
                  <c:v>Froland</c:v>
                </c:pt>
                <c:pt idx="7">
                  <c:v>Lillesand</c:v>
                </c:pt>
                <c:pt idx="8">
                  <c:v>Birkenes</c:v>
                </c:pt>
                <c:pt idx="9">
                  <c:v>Åmli</c:v>
                </c:pt>
                <c:pt idx="10">
                  <c:v>Iveland</c:v>
                </c:pt>
                <c:pt idx="11">
                  <c:v>Evje og Hornnes</c:v>
                </c:pt>
                <c:pt idx="12">
                  <c:v>Bygland</c:v>
                </c:pt>
                <c:pt idx="13">
                  <c:v>Valle</c:v>
                </c:pt>
                <c:pt idx="14">
                  <c:v>Bykle</c:v>
                </c:pt>
              </c:strCache>
            </c:strRef>
          </c:cat>
          <c:val>
            <c:numRef>
              <c:f>kommuner!$O$144:$O$158</c:f>
              <c:numCache>
                <c:formatCode>0.0\ %</c:formatCode>
                <c:ptCount val="15"/>
                <c:pt idx="0">
                  <c:v>0.94529420024270583</c:v>
                </c:pt>
                <c:pt idx="1">
                  <c:v>0.95821443603945844</c:v>
                </c:pt>
                <c:pt idx="2">
                  <c:v>0.9486762104979557</c:v>
                </c:pt>
                <c:pt idx="3">
                  <c:v>0.94413586894226709</c:v>
                </c:pt>
                <c:pt idx="4">
                  <c:v>0.94319709175144772</c:v>
                </c:pt>
                <c:pt idx="5">
                  <c:v>0.94675522600810635</c:v>
                </c:pt>
                <c:pt idx="6">
                  <c:v>0.94607704640640222</c:v>
                </c:pt>
                <c:pt idx="7">
                  <c:v>0.94908167543694633</c:v>
                </c:pt>
                <c:pt idx="8">
                  <c:v>0.94282367837419934</c:v>
                </c:pt>
                <c:pt idx="9">
                  <c:v>0.94289869974753349</c:v>
                </c:pt>
                <c:pt idx="10">
                  <c:v>0.94076406690753733</c:v>
                </c:pt>
                <c:pt idx="11">
                  <c:v>0.94401677551482843</c:v>
                </c:pt>
                <c:pt idx="12">
                  <c:v>0.94400205934534076</c:v>
                </c:pt>
                <c:pt idx="13">
                  <c:v>0.95028753299421742</c:v>
                </c:pt>
                <c:pt idx="14">
                  <c:v>1.081225416315823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F70-4812-8576-9A215FC5E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426240"/>
        <c:axId val="162440704"/>
      </c:lineChart>
      <c:catAx>
        <c:axId val="162426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624407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2440704"/>
        <c:scaling>
          <c:orientation val="minMax"/>
          <c:max val="1.4"/>
          <c:min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6242624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36358564935481"/>
          <c:y val="6.8729150791634927E-2"/>
          <c:w val="0.12817754488006072"/>
          <c:h val="0.149532710280373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kommuner!$B$437</c:f>
          <c:strCache>
            <c:ptCount val="1"/>
            <c:pt idx="0">
              <c:v>Skatt og inntektsutjevning - pst av landsgjennomsnittet (januar 2019)</c:v>
            </c:pt>
          </c:strCache>
        </c:strRef>
      </c:tx>
      <c:layout>
        <c:manualLayout>
          <c:xMode val="edge"/>
          <c:yMode val="edge"/>
          <c:x val="0.18963852392351249"/>
          <c:y val="3.240740740740740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6.7448744738919639E-2"/>
          <c:y val="0.20138934414185505"/>
          <c:w val="0.81916011726398041"/>
          <c:h val="0.5324086109497318"/>
        </c:manualLayout>
      </c:layout>
      <c:lineChart>
        <c:grouping val="standard"/>
        <c:varyColors val="0"/>
        <c:ser>
          <c:idx val="0"/>
          <c:order val="0"/>
          <c:tx>
            <c:strRef>
              <c:f>kommuner!$B$438</c:f>
              <c:strCache>
                <c:ptCount val="1"/>
                <c:pt idx="0">
                  <c:v>Skatt januar 2019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kommuner!$B$159:$B$173</c:f>
              <c:strCache>
                <c:ptCount val="15"/>
                <c:pt idx="0">
                  <c:v>Kristiansand</c:v>
                </c:pt>
                <c:pt idx="1">
                  <c:v>Mandal</c:v>
                </c:pt>
                <c:pt idx="2">
                  <c:v>Farsund</c:v>
                </c:pt>
                <c:pt idx="3">
                  <c:v>Flekkefjord</c:v>
                </c:pt>
                <c:pt idx="4">
                  <c:v>Vennesla</c:v>
                </c:pt>
                <c:pt idx="5">
                  <c:v>Songdalen</c:v>
                </c:pt>
                <c:pt idx="6">
                  <c:v>Søgne</c:v>
                </c:pt>
                <c:pt idx="7">
                  <c:v>Marnardal</c:v>
                </c:pt>
                <c:pt idx="8">
                  <c:v>Åseral</c:v>
                </c:pt>
                <c:pt idx="9">
                  <c:v>Audnedal</c:v>
                </c:pt>
                <c:pt idx="10">
                  <c:v>Lindesnes</c:v>
                </c:pt>
                <c:pt idx="11">
                  <c:v>Lyngdal</c:v>
                </c:pt>
                <c:pt idx="12">
                  <c:v>Hægebostad</c:v>
                </c:pt>
                <c:pt idx="13">
                  <c:v>Kvinesdal</c:v>
                </c:pt>
                <c:pt idx="14">
                  <c:v>Sirdal</c:v>
                </c:pt>
              </c:strCache>
            </c:strRef>
          </c:cat>
          <c:val>
            <c:numRef>
              <c:f>kommuner!$E$159:$E$173</c:f>
              <c:numCache>
                <c:formatCode>0.0\ %</c:formatCode>
                <c:ptCount val="15"/>
                <c:pt idx="0">
                  <c:v>0.89204839711878714</c:v>
                </c:pt>
                <c:pt idx="1">
                  <c:v>0.86728030903474329</c:v>
                </c:pt>
                <c:pt idx="2">
                  <c:v>0.84205156374508017</c:v>
                </c:pt>
                <c:pt idx="3">
                  <c:v>0.92146296734302535</c:v>
                </c:pt>
                <c:pt idx="4">
                  <c:v>0.75952991640233747</c:v>
                </c:pt>
                <c:pt idx="5">
                  <c:v>0.72219182239002977</c:v>
                </c:pt>
                <c:pt idx="6">
                  <c:v>0.87644309878230209</c:v>
                </c:pt>
                <c:pt idx="7">
                  <c:v>0.74353901290219215</c:v>
                </c:pt>
                <c:pt idx="8">
                  <c:v>0.88871638272911113</c:v>
                </c:pt>
                <c:pt idx="9">
                  <c:v>0.76739287614607732</c:v>
                </c:pt>
                <c:pt idx="10">
                  <c:v>0.77349067152399764</c:v>
                </c:pt>
                <c:pt idx="11">
                  <c:v>0.7789218200378536</c:v>
                </c:pt>
                <c:pt idx="12">
                  <c:v>0.79819097632530012</c:v>
                </c:pt>
                <c:pt idx="13">
                  <c:v>0.81262774833207829</c:v>
                </c:pt>
                <c:pt idx="14">
                  <c:v>1.132667893935404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B0D-43CD-8748-DCCD619D22A0}"/>
            </c:ext>
          </c:extLst>
        </c:ser>
        <c:ser>
          <c:idx val="1"/>
          <c:order val="1"/>
          <c:tx>
            <c:v>Skatt etter utjevning</c:v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kommuner!$B$159:$B$173</c:f>
              <c:strCache>
                <c:ptCount val="15"/>
                <c:pt idx="0">
                  <c:v>Kristiansand</c:v>
                </c:pt>
                <c:pt idx="1">
                  <c:v>Mandal</c:v>
                </c:pt>
                <c:pt idx="2">
                  <c:v>Farsund</c:v>
                </c:pt>
                <c:pt idx="3">
                  <c:v>Flekkefjord</c:v>
                </c:pt>
                <c:pt idx="4">
                  <c:v>Vennesla</c:v>
                </c:pt>
                <c:pt idx="5">
                  <c:v>Songdalen</c:v>
                </c:pt>
                <c:pt idx="6">
                  <c:v>Søgne</c:v>
                </c:pt>
                <c:pt idx="7">
                  <c:v>Marnardal</c:v>
                </c:pt>
                <c:pt idx="8">
                  <c:v>Åseral</c:v>
                </c:pt>
                <c:pt idx="9">
                  <c:v>Audnedal</c:v>
                </c:pt>
                <c:pt idx="10">
                  <c:v>Lindesnes</c:v>
                </c:pt>
                <c:pt idx="11">
                  <c:v>Lyngdal</c:v>
                </c:pt>
                <c:pt idx="12">
                  <c:v>Hægebostad</c:v>
                </c:pt>
                <c:pt idx="13">
                  <c:v>Kvinesdal</c:v>
                </c:pt>
                <c:pt idx="14">
                  <c:v>Sirdal</c:v>
                </c:pt>
              </c:strCache>
            </c:strRef>
          </c:cat>
          <c:val>
            <c:numRef>
              <c:f>kommuner!$O$159:$O$173</c:f>
              <c:numCache>
                <c:formatCode>0.0\ %</c:formatCode>
                <c:ptCount val="15"/>
                <c:pt idx="0">
                  <c:v>0.95067846177755955</c:v>
                </c:pt>
                <c:pt idx="1">
                  <c:v>0.94944005737335724</c:v>
                </c:pt>
                <c:pt idx="2">
                  <c:v>0.94817862010887421</c:v>
                </c:pt>
                <c:pt idx="3">
                  <c:v>0.95966122885883032</c:v>
                </c:pt>
                <c:pt idx="4">
                  <c:v>0.94405253774173714</c:v>
                </c:pt>
                <c:pt idx="5">
                  <c:v>0.94218563304112157</c:v>
                </c:pt>
                <c:pt idx="6">
                  <c:v>0.94989819686073529</c:v>
                </c:pt>
                <c:pt idx="7">
                  <c:v>0.94325299256672968</c:v>
                </c:pt>
                <c:pt idx="8">
                  <c:v>0.95051186105807561</c:v>
                </c:pt>
                <c:pt idx="9">
                  <c:v>0.94444568572892384</c:v>
                </c:pt>
                <c:pt idx="10">
                  <c:v>0.94475057549781982</c:v>
                </c:pt>
                <c:pt idx="11">
                  <c:v>0.94502213292351289</c:v>
                </c:pt>
                <c:pt idx="12">
                  <c:v>0.94598559073788513</c:v>
                </c:pt>
                <c:pt idx="13">
                  <c:v>0.94670742933822394</c:v>
                </c:pt>
                <c:pt idx="14">
                  <c:v>1.0441431994957817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B0D-43CD-8748-DCCD619D2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486912"/>
        <c:axId val="162489088"/>
      </c:lineChart>
      <c:catAx>
        <c:axId val="162486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624890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2489088"/>
        <c:scaling>
          <c:orientation val="minMax"/>
          <c:max val="1.6"/>
          <c:min val="0.6000000000000000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62486912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783800489102689"/>
          <c:y val="9.3161536626103519E-2"/>
          <c:w val="0.14090574044098148"/>
          <c:h val="0.200467926767139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8" workbookViewId="0"/>
  </sheetViews>
  <pageMargins left="0.75" right="0.75" top="1" bottom="1" header="0.5" footer="0.5"/>
  <pageSetup paperSize="9" orientation="landscape" verticalDpi="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8" workbookViewId="0"/>
  </sheetViews>
  <pageMargins left="0.75" right="0.75" top="1" bottom="1" header="0.5" footer="0.5"/>
  <pageSetup paperSize="9" orientation="landscape" verticalDpi="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440</xdr:row>
      <xdr:rowOff>76200</xdr:rowOff>
    </xdr:from>
    <xdr:to>
      <xdr:col>19</xdr:col>
      <xdr:colOff>0</xdr:colOff>
      <xdr:row>465</xdr:row>
      <xdr:rowOff>114300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467</xdr:row>
      <xdr:rowOff>0</xdr:rowOff>
    </xdr:from>
    <xdr:to>
      <xdr:col>19</xdr:col>
      <xdr:colOff>0</xdr:colOff>
      <xdr:row>491</xdr:row>
      <xdr:rowOff>142875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493</xdr:row>
      <xdr:rowOff>0</xdr:rowOff>
    </xdr:from>
    <xdr:to>
      <xdr:col>19</xdr:col>
      <xdr:colOff>0</xdr:colOff>
      <xdr:row>517</xdr:row>
      <xdr:rowOff>104775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47625</xdr:colOff>
      <xdr:row>544</xdr:row>
      <xdr:rowOff>66675</xdr:rowOff>
    </xdr:from>
    <xdr:to>
      <xdr:col>19</xdr:col>
      <xdr:colOff>0</xdr:colOff>
      <xdr:row>569</xdr:row>
      <xdr:rowOff>66675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519</xdr:row>
      <xdr:rowOff>38100</xdr:rowOff>
    </xdr:from>
    <xdr:to>
      <xdr:col>19</xdr:col>
      <xdr:colOff>0</xdr:colOff>
      <xdr:row>544</xdr:row>
      <xdr:rowOff>9525</xdr:rowOff>
    </xdr:to>
    <xdr:graphicFrame macro="">
      <xdr:nvGraphicFramePr>
        <xdr:cNvPr id="6" name="Diagra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19050</xdr:colOff>
      <xdr:row>570</xdr:row>
      <xdr:rowOff>114300</xdr:rowOff>
    </xdr:from>
    <xdr:to>
      <xdr:col>19</xdr:col>
      <xdr:colOff>19050</xdr:colOff>
      <xdr:row>595</xdr:row>
      <xdr:rowOff>104775</xdr:rowOff>
    </xdr:to>
    <xdr:graphicFrame macro="">
      <xdr:nvGraphicFramePr>
        <xdr:cNvPr id="7" name="Diagra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596</xdr:row>
      <xdr:rowOff>0</xdr:rowOff>
    </xdr:from>
    <xdr:to>
      <xdr:col>19</xdr:col>
      <xdr:colOff>0</xdr:colOff>
      <xdr:row>620</xdr:row>
      <xdr:rowOff>180975</xdr:rowOff>
    </xdr:to>
    <xdr:graphicFrame macro="">
      <xdr:nvGraphicFramePr>
        <xdr:cNvPr id="8" name="Diagra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622</xdr:row>
      <xdr:rowOff>0</xdr:rowOff>
    </xdr:from>
    <xdr:to>
      <xdr:col>19</xdr:col>
      <xdr:colOff>0</xdr:colOff>
      <xdr:row>647</xdr:row>
      <xdr:rowOff>28575</xdr:rowOff>
    </xdr:to>
    <xdr:graphicFrame macro="">
      <xdr:nvGraphicFramePr>
        <xdr:cNvPr id="9" name="Diagra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648</xdr:row>
      <xdr:rowOff>0</xdr:rowOff>
    </xdr:from>
    <xdr:to>
      <xdr:col>19</xdr:col>
      <xdr:colOff>0</xdr:colOff>
      <xdr:row>673</xdr:row>
      <xdr:rowOff>66675</xdr:rowOff>
    </xdr:to>
    <xdr:graphicFrame macro="">
      <xdr:nvGraphicFramePr>
        <xdr:cNvPr id="10" name="Diagra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674</xdr:row>
      <xdr:rowOff>0</xdr:rowOff>
    </xdr:from>
    <xdr:to>
      <xdr:col>19</xdr:col>
      <xdr:colOff>0</xdr:colOff>
      <xdr:row>699</xdr:row>
      <xdr:rowOff>28575</xdr:rowOff>
    </xdr:to>
    <xdr:graphicFrame macro="">
      <xdr:nvGraphicFramePr>
        <xdr:cNvPr id="11" name="Diagram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66675</xdr:colOff>
      <xdr:row>699</xdr:row>
      <xdr:rowOff>142875</xdr:rowOff>
    </xdr:from>
    <xdr:to>
      <xdr:col>19</xdr:col>
      <xdr:colOff>0</xdr:colOff>
      <xdr:row>725</xdr:row>
      <xdr:rowOff>85725</xdr:rowOff>
    </xdr:to>
    <xdr:graphicFrame macro="">
      <xdr:nvGraphicFramePr>
        <xdr:cNvPr id="12" name="Diagra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726</xdr:row>
      <xdr:rowOff>0</xdr:rowOff>
    </xdr:from>
    <xdr:to>
      <xdr:col>19</xdr:col>
      <xdr:colOff>0</xdr:colOff>
      <xdr:row>750</xdr:row>
      <xdr:rowOff>142875</xdr:rowOff>
    </xdr:to>
    <xdr:graphicFrame macro="">
      <xdr:nvGraphicFramePr>
        <xdr:cNvPr id="13" name="Diagra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752</xdr:row>
      <xdr:rowOff>0</xdr:rowOff>
    </xdr:from>
    <xdr:to>
      <xdr:col>19</xdr:col>
      <xdr:colOff>0</xdr:colOff>
      <xdr:row>777</xdr:row>
      <xdr:rowOff>114300</xdr:rowOff>
    </xdr:to>
    <xdr:graphicFrame macro="">
      <xdr:nvGraphicFramePr>
        <xdr:cNvPr id="14" name="Diagra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830</xdr:row>
      <xdr:rowOff>28575</xdr:rowOff>
    </xdr:from>
    <xdr:to>
      <xdr:col>19</xdr:col>
      <xdr:colOff>0</xdr:colOff>
      <xdr:row>855</xdr:row>
      <xdr:rowOff>28575</xdr:rowOff>
    </xdr:to>
    <xdr:graphicFrame macro="">
      <xdr:nvGraphicFramePr>
        <xdr:cNvPr id="17" name="Diagram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856</xdr:row>
      <xdr:rowOff>0</xdr:rowOff>
    </xdr:from>
    <xdr:to>
      <xdr:col>19</xdr:col>
      <xdr:colOff>0</xdr:colOff>
      <xdr:row>881</xdr:row>
      <xdr:rowOff>104775</xdr:rowOff>
    </xdr:to>
    <xdr:graphicFrame macro="">
      <xdr:nvGraphicFramePr>
        <xdr:cNvPr id="18" name="Diagram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882</xdr:row>
      <xdr:rowOff>0</xdr:rowOff>
    </xdr:from>
    <xdr:to>
      <xdr:col>19</xdr:col>
      <xdr:colOff>0</xdr:colOff>
      <xdr:row>907</xdr:row>
      <xdr:rowOff>142875</xdr:rowOff>
    </xdr:to>
    <xdr:graphicFrame macro="">
      <xdr:nvGraphicFramePr>
        <xdr:cNvPr id="19" name="Diagram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</xdr:col>
      <xdr:colOff>171450</xdr:colOff>
      <xdr:row>780</xdr:row>
      <xdr:rowOff>142875</xdr:rowOff>
    </xdr:from>
    <xdr:to>
      <xdr:col>17</xdr:col>
      <xdr:colOff>571500</xdr:colOff>
      <xdr:row>816</xdr:row>
      <xdr:rowOff>9525</xdr:rowOff>
    </xdr:to>
    <xdr:graphicFrame macro="">
      <xdr:nvGraphicFramePr>
        <xdr:cNvPr id="15" name="Diagram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0.74162</cdr:x>
      <cdr:y>0.85908</cdr:y>
    </cdr:from>
    <cdr:to>
      <cdr:x>0.9867</cdr:x>
      <cdr:y>1</cdr:y>
    </cdr:to>
    <cdr:sp macro="" textlink="">
      <cdr:nvSpPr>
        <cdr:cNvPr id="10242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6612" y="3690062"/>
          <a:ext cx="2390442" cy="5811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5720" rIns="45720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Vest-Agder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0.70968</cdr:x>
      <cdr:y>0.85789</cdr:y>
    </cdr:from>
    <cdr:to>
      <cdr:x>0.97828</cdr:x>
      <cdr:y>1</cdr:y>
    </cdr:to>
    <cdr:sp macro="" textlink="">
      <cdr:nvSpPr>
        <cdr:cNvPr id="11266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25131" y="3994881"/>
          <a:ext cx="2619827" cy="5806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5720" rIns="45720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37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Rogaland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0.72176</cdr:x>
      <cdr:y>0.86052</cdr:y>
    </cdr:from>
    <cdr:to>
      <cdr:x>1</cdr:x>
      <cdr:y>1</cdr:y>
    </cdr:to>
    <cdr:sp macro="" textlink="">
      <cdr:nvSpPr>
        <cdr:cNvPr id="12290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33539" y="4030531"/>
          <a:ext cx="2695261" cy="5805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5720" rIns="45720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42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Hordaland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0.68164</cdr:x>
      <cdr:y>0.85622</cdr:y>
    </cdr:from>
    <cdr:to>
      <cdr:x>1</cdr:x>
      <cdr:y>1</cdr:y>
    </cdr:to>
    <cdr:sp macro="" textlink="">
      <cdr:nvSpPr>
        <cdr:cNvPr id="13314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36793" y="3889651"/>
          <a:ext cx="3105159" cy="5806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1148" rIns="45720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3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Sogn og Fjordane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0.671</cdr:x>
      <cdr:y>0.89715</cdr:y>
    </cdr:from>
    <cdr:to>
      <cdr:x>1</cdr:x>
      <cdr:y>1</cdr:y>
    </cdr:to>
    <cdr:sp macro="" textlink="">
      <cdr:nvSpPr>
        <cdr:cNvPr id="14338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43676" y="4118327"/>
          <a:ext cx="3199493" cy="4290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5720" rIns="45720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42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Møre og Romsdal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0.77108</cdr:x>
      <cdr:y>0.89429</cdr:y>
    </cdr:from>
    <cdr:to>
      <cdr:x>0.98398</cdr:x>
      <cdr:y>1</cdr:y>
    </cdr:to>
    <cdr:sp macro="" textlink="">
      <cdr:nvSpPr>
        <cdr:cNvPr id="17410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23948" y="3952773"/>
          <a:ext cx="2076546" cy="4289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1148" rIns="45720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3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Nordland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0.84874</cdr:x>
      <cdr:y>0.89691</cdr:y>
    </cdr:from>
    <cdr:to>
      <cdr:x>1</cdr:x>
      <cdr:y>1</cdr:y>
    </cdr:to>
    <cdr:sp macro="" textlink="">
      <cdr:nvSpPr>
        <cdr:cNvPr id="18434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48735" y="4102723"/>
          <a:ext cx="1475313" cy="4290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5720" rIns="45720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Troms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0.84874</cdr:x>
      <cdr:y>0.90031</cdr:y>
    </cdr:from>
    <cdr:to>
      <cdr:x>1</cdr:x>
      <cdr:y>1</cdr:y>
    </cdr:to>
    <cdr:sp macro="" textlink="">
      <cdr:nvSpPr>
        <cdr:cNvPr id="19458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82540" y="4128364"/>
          <a:ext cx="1475313" cy="418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5720" rIns="45720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42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Finnmark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0.73585</cdr:x>
      <cdr:y>0.06334</cdr:y>
    </cdr:from>
    <cdr:to>
      <cdr:x>0.9712</cdr:x>
      <cdr:y>0.18618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7058025" y="314325"/>
          <a:ext cx="2257425" cy="609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 b="0"/>
            <a:t>Trøndelag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706754</xdr:colOff>
      <xdr:row>30</xdr:row>
      <xdr:rowOff>57150</xdr:rowOff>
    </xdr:from>
    <xdr:to>
      <xdr:col>11</xdr:col>
      <xdr:colOff>9525</xdr:colOff>
      <xdr:row>50</xdr:row>
      <xdr:rowOff>72389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0.84703</cdr:x>
      <cdr:y>0.89524</cdr:y>
    </cdr:from>
    <cdr:to>
      <cdr:x>1</cdr:x>
      <cdr:y>1</cdr:y>
    </cdr:to>
    <cdr:sp macro="" textlink="">
      <cdr:nvSpPr>
        <cdr:cNvPr id="2051" name="Tekst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83593" y="4040299"/>
          <a:ext cx="1476028" cy="4290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5720" rIns="45720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37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Østfold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36</xdr:row>
      <xdr:rowOff>0</xdr:rowOff>
    </xdr:from>
    <xdr:to>
      <xdr:col>15</xdr:col>
      <xdr:colOff>295275</xdr:colOff>
      <xdr:row>64</xdr:row>
      <xdr:rowOff>142875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1327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1327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0.8446</cdr:x>
      <cdr:y>0.91969</cdr:y>
    </cdr:from>
    <cdr:to>
      <cdr:x>0.99685</cdr:x>
      <cdr:y>1</cdr:y>
    </cdr:to>
    <cdr:sp macro="" textlink="">
      <cdr:nvSpPr>
        <cdr:cNvPr id="3074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41081" y="3967532"/>
          <a:ext cx="1484971" cy="3243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1148" rIns="45720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1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Akershus og Oslo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0.71016</cdr:x>
      <cdr:y>0.87627</cdr:y>
    </cdr:from>
    <cdr:to>
      <cdr:x>0.8822</cdr:x>
      <cdr:y>1</cdr:y>
    </cdr:to>
    <cdr:sp macro="" textlink="">
      <cdr:nvSpPr>
        <cdr:cNvPr id="4098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82471" y="3948240"/>
          <a:ext cx="1666553" cy="4949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1148" rIns="45720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32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Hedmark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0.77899</cdr:x>
      <cdr:y>0.89429</cdr:y>
    </cdr:from>
    <cdr:to>
      <cdr:x>0.98593</cdr:x>
      <cdr:y>1</cdr:y>
    </cdr:to>
    <cdr:sp macro="" textlink="">
      <cdr:nvSpPr>
        <cdr:cNvPr id="5122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63984" y="3992397"/>
          <a:ext cx="2008642" cy="4289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1148" rIns="45720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3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Buskerud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0.76931</cdr:x>
      <cdr:y>0.90527</cdr:y>
    </cdr:from>
    <cdr:to>
      <cdr:x>0.93842</cdr:x>
      <cdr:y>0.98337</cdr:y>
    </cdr:to>
    <cdr:sp macro="" textlink="">
      <cdr:nvSpPr>
        <cdr:cNvPr id="6146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96175" y="3630167"/>
          <a:ext cx="1647825" cy="3131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1148" rIns="45720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32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Oppland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0.76588</cdr:x>
      <cdr:y>0.85622</cdr:y>
    </cdr:from>
    <cdr:to>
      <cdr:x>0.9914</cdr:x>
      <cdr:y>1</cdr:y>
    </cdr:to>
    <cdr:sp macro="" textlink="">
      <cdr:nvSpPr>
        <cdr:cNvPr id="7170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73242" y="3938943"/>
          <a:ext cx="2199689" cy="5806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1148" rIns="45720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3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Vestfold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0.76241</cdr:x>
      <cdr:y>0.85669</cdr:y>
    </cdr:from>
    <cdr:to>
      <cdr:x>0.96566</cdr:x>
      <cdr:y>1</cdr:y>
    </cdr:to>
    <cdr:sp macro="" textlink="">
      <cdr:nvSpPr>
        <cdr:cNvPr id="8194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39438" y="3895319"/>
          <a:ext cx="1982376" cy="5814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1148" rIns="45720" bIns="4114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35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Telemark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0.75888</cdr:x>
      <cdr:y>0.85789</cdr:y>
    </cdr:from>
    <cdr:to>
      <cdr:x>1</cdr:x>
      <cdr:y>1</cdr:y>
    </cdr:to>
    <cdr:sp macro="" textlink="">
      <cdr:nvSpPr>
        <cdr:cNvPr id="9218" name="Tekst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35019" y="3911071"/>
          <a:ext cx="2351809" cy="5806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45720" rIns="45720" bIns="4572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b-NO" sz="237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Aust-Agder</a:t>
          </a:r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38"/>
  <sheetViews>
    <sheetView workbookViewId="0">
      <pane xSplit="2" ySplit="5" topLeftCell="C6" activePane="bottomRight" state="frozenSplit"/>
      <selection pane="topRight" activeCell="G1" sqref="G1"/>
      <selection pane="bottomLeft"/>
      <selection pane="bottomRight" activeCell="Z13" sqref="Z13"/>
    </sheetView>
  </sheetViews>
  <sheetFormatPr baseColWidth="10" defaultColWidth="9.21875" defaultRowHeight="12"/>
  <cols>
    <col min="1" max="1" width="5.21875" style="83" customWidth="1"/>
    <col min="2" max="2" width="12.77734375" style="83" customWidth="1"/>
    <col min="3" max="3" width="10.77734375" style="120" customWidth="1"/>
    <col min="4" max="4" width="8.21875" style="120" customWidth="1"/>
    <col min="5" max="5" width="8" style="120" customWidth="1"/>
    <col min="6" max="7" width="8.5546875" style="120" customWidth="1"/>
    <col min="8" max="8" width="7.77734375" style="120" bestFit="1" customWidth="1"/>
    <col min="9" max="9" width="9.5546875" style="120" customWidth="1"/>
    <col min="10" max="10" width="7.77734375" style="133" bestFit="1" customWidth="1"/>
    <col min="11" max="11" width="8.21875" style="133" customWidth="1"/>
    <col min="12" max="12" width="11.5546875" style="135" customWidth="1"/>
    <col min="13" max="13" width="11.77734375" style="133" customWidth="1"/>
    <col min="14" max="14" width="8.5546875" style="133" customWidth="1"/>
    <col min="15" max="15" width="8.77734375" style="133" customWidth="1"/>
    <col min="16" max="16" width="13.5546875" style="133" customWidth="1"/>
    <col min="17" max="17" width="9.5546875" style="120" customWidth="1"/>
    <col min="18" max="18" width="9.77734375" style="120" customWidth="1"/>
    <col min="19" max="19" width="10.5546875" style="133" bestFit="1" customWidth="1"/>
    <col min="20" max="20" width="3.44140625" style="133" customWidth="1"/>
    <col min="21" max="21" width="10.5546875" style="122" customWidth="1"/>
    <col min="22" max="22" width="9.77734375" style="122" customWidth="1"/>
    <col min="23" max="23" width="11.77734375" style="83" customWidth="1"/>
    <col min="24" max="24" width="11.5546875" style="123" customWidth="1"/>
    <col min="25" max="25" width="11.21875" style="123" customWidth="1"/>
    <col min="26" max="16384" width="9.21875" style="83"/>
  </cols>
  <sheetData>
    <row r="1" spans="1:30" ht="19.5" customHeight="1">
      <c r="A1" s="32" t="s">
        <v>54</v>
      </c>
      <c r="B1" s="32" t="s">
        <v>55</v>
      </c>
      <c r="C1" s="322" t="s">
        <v>22</v>
      </c>
      <c r="D1" s="322"/>
      <c r="E1" s="322"/>
      <c r="F1" s="323" t="s">
        <v>479</v>
      </c>
      <c r="G1" s="323"/>
      <c r="H1" s="322" t="s">
        <v>56</v>
      </c>
      <c r="I1" s="322"/>
      <c r="J1" s="322"/>
      <c r="K1" s="322"/>
      <c r="L1" s="104" t="s">
        <v>503</v>
      </c>
      <c r="M1" s="324" t="s">
        <v>504</v>
      </c>
      <c r="N1" s="324"/>
      <c r="O1" s="324"/>
      <c r="P1" s="234" t="s">
        <v>503</v>
      </c>
      <c r="Q1" s="138" t="s">
        <v>21</v>
      </c>
      <c r="R1" s="322" t="s">
        <v>497</v>
      </c>
      <c r="S1" s="322"/>
      <c r="T1" s="105"/>
      <c r="U1" s="321" t="s">
        <v>507</v>
      </c>
      <c r="V1" s="321"/>
      <c r="W1" s="104" t="s">
        <v>57</v>
      </c>
      <c r="X1" s="106" t="s">
        <v>58</v>
      </c>
      <c r="Y1" s="136" t="s">
        <v>57</v>
      </c>
      <c r="AA1" s="75"/>
      <c r="AB1" s="75"/>
    </row>
    <row r="2" spans="1:30" ht="13.5" customHeight="1">
      <c r="A2" s="107" t="s">
        <v>59</v>
      </c>
      <c r="B2" s="153"/>
      <c r="C2" s="325" t="str">
        <f>L2</f>
        <v>januar 2019</v>
      </c>
      <c r="D2" s="325"/>
      <c r="E2" s="325"/>
      <c r="F2" s="325" t="s">
        <v>502</v>
      </c>
      <c r="G2" s="325"/>
      <c r="H2" s="109" t="s">
        <v>60</v>
      </c>
      <c r="I2" s="109"/>
      <c r="J2" s="109"/>
      <c r="K2" s="109"/>
      <c r="L2" s="110" t="s">
        <v>519</v>
      </c>
      <c r="M2" s="326" t="str">
        <f>L2</f>
        <v>januar 2019</v>
      </c>
      <c r="N2" s="327"/>
      <c r="O2" s="327"/>
      <c r="P2" s="235" t="s">
        <v>509</v>
      </c>
      <c r="Q2" s="139" t="s">
        <v>24</v>
      </c>
      <c r="R2" s="225" t="s">
        <v>22</v>
      </c>
      <c r="S2" s="225" t="s">
        <v>57</v>
      </c>
      <c r="T2" s="112"/>
      <c r="U2" s="328" t="s">
        <v>513</v>
      </c>
      <c r="V2" s="328"/>
      <c r="W2" s="111" t="s">
        <v>506</v>
      </c>
      <c r="X2" s="155" t="s">
        <v>513</v>
      </c>
      <c r="Y2" s="226" t="s">
        <v>506</v>
      </c>
      <c r="AA2" s="75"/>
      <c r="AB2" s="75"/>
    </row>
    <row r="3" spans="1:30" ht="14.25" customHeight="1">
      <c r="A3" s="115" t="s">
        <v>484</v>
      </c>
      <c r="B3" s="44"/>
      <c r="C3" s="108"/>
      <c r="D3" s="108"/>
      <c r="E3" s="116" t="s">
        <v>25</v>
      </c>
      <c r="F3" s="327" t="s">
        <v>61</v>
      </c>
      <c r="G3" s="327"/>
      <c r="H3" s="109" t="s">
        <v>26</v>
      </c>
      <c r="I3" s="109"/>
      <c r="J3" s="109" t="s">
        <v>27</v>
      </c>
      <c r="K3" s="109"/>
      <c r="L3" s="110" t="s">
        <v>483</v>
      </c>
      <c r="M3" s="111" t="s">
        <v>62</v>
      </c>
      <c r="N3" s="109"/>
      <c r="O3" s="111" t="s">
        <v>28</v>
      </c>
      <c r="P3" s="236" t="s">
        <v>522</v>
      </c>
      <c r="Q3" s="162" t="s">
        <v>530</v>
      </c>
      <c r="R3" s="226"/>
      <c r="S3" s="226" t="s">
        <v>505</v>
      </c>
      <c r="T3" s="117"/>
      <c r="U3" s="253"/>
      <c r="V3" s="113" t="s">
        <v>63</v>
      </c>
      <c r="W3" s="113" t="str">
        <f>X2</f>
        <v>januar 2018</v>
      </c>
      <c r="X3" s="113"/>
      <c r="Y3" s="113" t="str">
        <f>X2</f>
        <v>januar 2018</v>
      </c>
      <c r="AA3" s="75"/>
      <c r="AB3" s="75"/>
    </row>
    <row r="4" spans="1:30" ht="13.5" customHeight="1">
      <c r="A4" s="44"/>
      <c r="B4" s="276">
        <f>I432</f>
        <v>-33.95255588501643</v>
      </c>
      <c r="C4" s="119" t="s">
        <v>29</v>
      </c>
      <c r="D4" s="108" t="s">
        <v>14</v>
      </c>
      <c r="E4" s="108" t="s">
        <v>30</v>
      </c>
      <c r="F4" s="111" t="s">
        <v>64</v>
      </c>
      <c r="G4" s="111" t="s">
        <v>29</v>
      </c>
      <c r="H4" s="111" t="s">
        <v>14</v>
      </c>
      <c r="I4" s="111" t="s">
        <v>29</v>
      </c>
      <c r="J4" s="111" t="s">
        <v>14</v>
      </c>
      <c r="K4" s="111" t="s">
        <v>29</v>
      </c>
      <c r="L4" s="111" t="s">
        <v>29</v>
      </c>
      <c r="M4" s="111" t="s">
        <v>29</v>
      </c>
      <c r="N4" s="111" t="s">
        <v>14</v>
      </c>
      <c r="O4" s="111" t="s">
        <v>32</v>
      </c>
      <c r="P4" s="235" t="s">
        <v>29</v>
      </c>
      <c r="Q4" s="299"/>
      <c r="R4" s="226" t="s">
        <v>31</v>
      </c>
      <c r="S4" s="226" t="s">
        <v>31</v>
      </c>
      <c r="T4" s="111"/>
      <c r="U4" s="118" t="s">
        <v>29</v>
      </c>
      <c r="V4" s="118" t="s">
        <v>65</v>
      </c>
      <c r="W4" s="111" t="s">
        <v>29</v>
      </c>
      <c r="X4" s="114" t="s">
        <v>14</v>
      </c>
      <c r="Y4" s="114" t="s">
        <v>14</v>
      </c>
      <c r="AA4" s="75"/>
      <c r="AB4" s="75"/>
    </row>
    <row r="5" spans="1:30" s="75" customFormat="1">
      <c r="A5" s="55"/>
      <c r="B5" s="55"/>
      <c r="C5" s="56">
        <v>1</v>
      </c>
      <c r="D5" s="56">
        <v>2</v>
      </c>
      <c r="E5" s="56">
        <v>3</v>
      </c>
      <c r="F5" s="56">
        <v>4</v>
      </c>
      <c r="G5" s="56">
        <v>5</v>
      </c>
      <c r="H5" s="56">
        <v>6</v>
      </c>
      <c r="I5" s="56">
        <v>7</v>
      </c>
      <c r="J5" s="56">
        <v>8</v>
      </c>
      <c r="K5" s="56">
        <v>9</v>
      </c>
      <c r="L5" s="56">
        <v>10</v>
      </c>
      <c r="M5" s="56">
        <v>11</v>
      </c>
      <c r="N5" s="56">
        <v>12</v>
      </c>
      <c r="O5" s="56">
        <v>13</v>
      </c>
      <c r="P5" s="56">
        <v>14</v>
      </c>
      <c r="Q5" s="140">
        <v>15</v>
      </c>
      <c r="R5" s="56">
        <v>16</v>
      </c>
      <c r="S5" s="56">
        <v>17</v>
      </c>
      <c r="T5" s="56"/>
      <c r="U5" s="56">
        <v>18</v>
      </c>
      <c r="V5" s="56">
        <v>19</v>
      </c>
      <c r="W5" s="56">
        <v>20</v>
      </c>
      <c r="X5" s="56">
        <v>21</v>
      </c>
      <c r="Y5" s="56">
        <v>22</v>
      </c>
    </row>
    <row r="6" spans="1:30">
      <c r="A6" s="59"/>
      <c r="B6" s="60"/>
      <c r="D6" s="60"/>
      <c r="E6" s="60"/>
      <c r="F6" s="60"/>
      <c r="G6" s="60"/>
      <c r="J6" s="120"/>
      <c r="K6" s="120"/>
      <c r="L6" s="121"/>
      <c r="M6" s="120"/>
      <c r="N6" s="120"/>
      <c r="O6" s="120"/>
      <c r="P6" s="120"/>
      <c r="Q6" s="141"/>
      <c r="R6" s="60"/>
      <c r="S6" s="120"/>
      <c r="T6" s="120"/>
    </row>
    <row r="7" spans="1:30">
      <c r="A7" s="82">
        <v>101</v>
      </c>
      <c r="B7" s="83" t="s">
        <v>66</v>
      </c>
      <c r="C7" s="264">
        <v>92444</v>
      </c>
      <c r="D7" s="124">
        <f t="shared" ref="D7:D70" si="0">C7*1000/Q7</f>
        <v>2965.1345543188891</v>
      </c>
      <c r="E7" s="125">
        <f t="shared" ref="E7:E70" si="1">D7/D$430</f>
        <v>0.77934446376025068</v>
      </c>
      <c r="F7" s="124">
        <f t="shared" ref="F7:F70" si="2">($D$430-D7)*0.6</f>
        <v>503.71053021877992</v>
      </c>
      <c r="G7" s="124">
        <f t="shared" ref="G7:G70" si="3">F7*Q7/1000</f>
        <v>15704.183200630901</v>
      </c>
      <c r="H7" s="124">
        <f t="shared" ref="H7:H70" si="4">IF(D7&lt;D$430*0.9,(D$430*0.9-D7)*0.35,0)</f>
        <v>160.66831896369831</v>
      </c>
      <c r="I7" s="123">
        <f t="shared" ref="I7:I70" si="5">H7*Q7/1000</f>
        <v>5009.1561803312225</v>
      </c>
      <c r="J7" s="124">
        <f t="shared" ref="J7:J70" si="6">H7+I$432</f>
        <v>126.71576307868187</v>
      </c>
      <c r="K7" s="123">
        <f t="shared" ref="K7:K70" si="7">J7*Q7/1000</f>
        <v>3950.6173455040644</v>
      </c>
      <c r="L7" s="123">
        <f t="shared" ref="L7:L70" si="8">K7+G7</f>
        <v>19654.800546134968</v>
      </c>
      <c r="M7" s="123">
        <f t="shared" ref="M7:M70" si="9">L7+C7</f>
        <v>112098.80054613497</v>
      </c>
      <c r="N7" s="70">
        <f t="shared" ref="N7:N70" si="10">M7*1000/Q7</f>
        <v>3595.5608476163507</v>
      </c>
      <c r="O7" s="23">
        <f t="shared" ref="O7:O70" si="11">N7/N$430</f>
        <v>0.94504326510963255</v>
      </c>
      <c r="P7" s="282">
        <v>19654.800546134968</v>
      </c>
      <c r="Q7" s="320">
        <v>31177</v>
      </c>
      <c r="R7" s="125">
        <f t="shared" ref="R7:R70" si="12">(D7-X7)/X7</f>
        <v>2.4786267300595258E-2</v>
      </c>
      <c r="S7" s="23">
        <f t="shared" ref="S7:S70" si="13">(N7-Y7)/Y7</f>
        <v>4.3325441318528432E-2</v>
      </c>
      <c r="T7" s="23"/>
      <c r="U7" s="264">
        <v>89803</v>
      </c>
      <c r="V7" s="125">
        <f t="shared" ref="V7:V70" si="14">(C7-U7)/U7</f>
        <v>2.9408817077380488E-2</v>
      </c>
      <c r="W7" s="258">
        <v>106961.27747679304</v>
      </c>
      <c r="X7" s="262">
        <v>2893.4175339111384</v>
      </c>
      <c r="Y7" s="262">
        <v>3446.2505228209247</v>
      </c>
      <c r="Z7" s="137"/>
      <c r="AA7" s="124"/>
      <c r="AB7" s="124"/>
      <c r="AC7" s="124"/>
      <c r="AD7" s="124"/>
    </row>
    <row r="8" spans="1:30">
      <c r="A8" s="82">
        <v>104</v>
      </c>
      <c r="B8" s="83" t="s">
        <v>67</v>
      </c>
      <c r="C8" s="264">
        <v>107426</v>
      </c>
      <c r="D8" s="124">
        <f t="shared" si="0"/>
        <v>3282.588767340952</v>
      </c>
      <c r="E8" s="125">
        <f t="shared" si="1"/>
        <v>0.86278289762685245</v>
      </c>
      <c r="F8" s="124">
        <f t="shared" si="2"/>
        <v>313.2380024055422</v>
      </c>
      <c r="G8" s="124">
        <f t="shared" si="3"/>
        <v>10251.026866723774</v>
      </c>
      <c r="H8" s="124">
        <f t="shared" si="4"/>
        <v>49.559344405976297</v>
      </c>
      <c r="I8" s="123">
        <f t="shared" si="5"/>
        <v>1621.8791050299803</v>
      </c>
      <c r="J8" s="124">
        <f t="shared" si="6"/>
        <v>15.606788520959867</v>
      </c>
      <c r="K8" s="123">
        <f t="shared" si="7"/>
        <v>510.74776113693258</v>
      </c>
      <c r="L8" s="123">
        <f t="shared" si="8"/>
        <v>10761.774627860706</v>
      </c>
      <c r="M8" s="123">
        <f t="shared" si="9"/>
        <v>118187.77462786071</v>
      </c>
      <c r="N8" s="70">
        <f t="shared" si="10"/>
        <v>3611.4335582674544</v>
      </c>
      <c r="O8" s="23">
        <f t="shared" si="11"/>
        <v>0.9492151868029628</v>
      </c>
      <c r="P8" s="282">
        <v>10761.774627860706</v>
      </c>
      <c r="Q8" s="320">
        <v>32726</v>
      </c>
      <c r="R8" s="125">
        <f t="shared" si="12"/>
        <v>5.5023006786466058E-2</v>
      </c>
      <c r="S8" s="23">
        <f t="shared" si="13"/>
        <v>4.4627630822338359E-2</v>
      </c>
      <c r="T8" s="23"/>
      <c r="U8" s="264">
        <v>101394</v>
      </c>
      <c r="V8" s="125">
        <f t="shared" si="14"/>
        <v>5.9490699646921906E-2</v>
      </c>
      <c r="W8" s="258">
        <v>112661.57750793349</v>
      </c>
      <c r="X8" s="262">
        <v>3111.3906959617038</v>
      </c>
      <c r="Y8" s="262">
        <v>3457.1491809234531</v>
      </c>
      <c r="Z8" s="137"/>
      <c r="AA8" s="124"/>
      <c r="AB8" s="124"/>
      <c r="AC8" s="124"/>
      <c r="AD8" s="124"/>
    </row>
    <row r="9" spans="1:30">
      <c r="A9" s="82">
        <v>105</v>
      </c>
      <c r="B9" s="83" t="s">
        <v>68</v>
      </c>
      <c r="C9" s="264">
        <v>174524</v>
      </c>
      <c r="D9" s="124">
        <f t="shared" si="0"/>
        <v>3116.6669643016589</v>
      </c>
      <c r="E9" s="125">
        <f t="shared" si="1"/>
        <v>0.81917265456808663</v>
      </c>
      <c r="F9" s="124">
        <f t="shared" si="2"/>
        <v>412.79108422911804</v>
      </c>
      <c r="G9" s="124">
        <f t="shared" si="3"/>
        <v>23115.06234357792</v>
      </c>
      <c r="H9" s="124">
        <f t="shared" si="4"/>
        <v>107.63197546972887</v>
      </c>
      <c r="I9" s="123">
        <f t="shared" si="5"/>
        <v>6027.0677303784078</v>
      </c>
      <c r="J9" s="124">
        <f t="shared" si="6"/>
        <v>73.679419584712434</v>
      </c>
      <c r="K9" s="123">
        <f t="shared" si="7"/>
        <v>4125.8264584851422</v>
      </c>
      <c r="L9" s="123">
        <f t="shared" si="8"/>
        <v>27240.888802063062</v>
      </c>
      <c r="M9" s="123">
        <f t="shared" si="9"/>
        <v>201764.88880206307</v>
      </c>
      <c r="N9" s="70">
        <f t="shared" si="10"/>
        <v>3603.1374681154898</v>
      </c>
      <c r="O9" s="23">
        <f t="shared" si="11"/>
        <v>0.94703467465002455</v>
      </c>
      <c r="P9" s="282">
        <v>27240.888802063062</v>
      </c>
      <c r="Q9" s="320">
        <v>55997</v>
      </c>
      <c r="R9" s="125">
        <f t="shared" si="12"/>
        <v>3.9462901326474224E-2</v>
      </c>
      <c r="S9" s="23">
        <f t="shared" si="13"/>
        <v>4.3934747238639722E-2</v>
      </c>
      <c r="T9" s="23"/>
      <c r="U9" s="264">
        <v>166537</v>
      </c>
      <c r="V9" s="125">
        <f t="shared" si="14"/>
        <v>4.7959312345004411E-2</v>
      </c>
      <c r="W9" s="258">
        <v>191706.4882847413</v>
      </c>
      <c r="X9" s="262">
        <v>2998.3436256593991</v>
      </c>
      <c r="Y9" s="262">
        <v>3451.4968274083376</v>
      </c>
      <c r="Z9" s="137"/>
      <c r="AA9" s="124"/>
      <c r="AB9" s="124"/>
      <c r="AC9" s="124"/>
      <c r="AD9" s="124"/>
    </row>
    <row r="10" spans="1:30">
      <c r="A10" s="82">
        <v>106</v>
      </c>
      <c r="B10" s="83" t="s">
        <v>69</v>
      </c>
      <c r="C10" s="264">
        <v>265043</v>
      </c>
      <c r="D10" s="124">
        <f t="shared" si="0"/>
        <v>3241.2439465831826</v>
      </c>
      <c r="E10" s="125">
        <f t="shared" si="1"/>
        <v>0.85191598532575818</v>
      </c>
      <c r="F10" s="124">
        <f t="shared" si="2"/>
        <v>338.04489486020384</v>
      </c>
      <c r="G10" s="124">
        <f t="shared" si="3"/>
        <v>27642.60714250859</v>
      </c>
      <c r="H10" s="124">
        <f t="shared" si="4"/>
        <v>64.030031671195587</v>
      </c>
      <c r="I10" s="123">
        <f t="shared" si="5"/>
        <v>5235.8637498170056</v>
      </c>
      <c r="J10" s="124">
        <f t="shared" si="6"/>
        <v>30.077475786179157</v>
      </c>
      <c r="K10" s="123">
        <f t="shared" si="7"/>
        <v>2459.4953499874423</v>
      </c>
      <c r="L10" s="123">
        <f t="shared" si="8"/>
        <v>30102.102492496033</v>
      </c>
      <c r="M10" s="123">
        <f t="shared" si="9"/>
        <v>295145.10249249602</v>
      </c>
      <c r="N10" s="70">
        <f t="shared" si="10"/>
        <v>3609.3663172295651</v>
      </c>
      <c r="O10" s="23">
        <f t="shared" si="11"/>
        <v>0.94867184118790793</v>
      </c>
      <c r="P10" s="282">
        <v>30102.102492496033</v>
      </c>
      <c r="Q10" s="320">
        <v>81772</v>
      </c>
      <c r="R10" s="125">
        <f t="shared" si="12"/>
        <v>3.5765997492004382E-2</v>
      </c>
      <c r="S10" s="23">
        <f t="shared" si="13"/>
        <v>4.3759004812410802E-2</v>
      </c>
      <c r="T10" s="23"/>
      <c r="U10" s="264">
        <v>253403</v>
      </c>
      <c r="V10" s="125">
        <f t="shared" si="14"/>
        <v>4.5934736368551277E-2</v>
      </c>
      <c r="W10" s="258">
        <v>280022.1650042939</v>
      </c>
      <c r="X10" s="262">
        <v>3129.3206713017275</v>
      </c>
      <c r="Y10" s="262">
        <v>3458.0456796904541</v>
      </c>
      <c r="Z10" s="137"/>
      <c r="AA10" s="124"/>
      <c r="AB10" s="124"/>
      <c r="AC10" s="124"/>
      <c r="AD10" s="124"/>
    </row>
    <row r="11" spans="1:30">
      <c r="A11" s="82">
        <v>111</v>
      </c>
      <c r="B11" s="83" t="s">
        <v>70</v>
      </c>
      <c r="C11" s="264">
        <v>17005</v>
      </c>
      <c r="D11" s="124">
        <f t="shared" si="0"/>
        <v>3697.5429441182864</v>
      </c>
      <c r="E11" s="125">
        <f t="shared" si="1"/>
        <v>0.97184784374019773</v>
      </c>
      <c r="F11" s="124">
        <f t="shared" si="2"/>
        <v>64.265496339141549</v>
      </c>
      <c r="G11" s="124">
        <f t="shared" si="3"/>
        <v>295.55701766371197</v>
      </c>
      <c r="H11" s="124">
        <f t="shared" si="4"/>
        <v>0</v>
      </c>
      <c r="I11" s="123">
        <f t="shared" si="5"/>
        <v>0</v>
      </c>
      <c r="J11" s="124">
        <f t="shared" si="6"/>
        <v>-33.95255588501643</v>
      </c>
      <c r="K11" s="123">
        <f t="shared" si="7"/>
        <v>-156.14780451519056</v>
      </c>
      <c r="L11" s="123">
        <f t="shared" si="8"/>
        <v>139.40921314852142</v>
      </c>
      <c r="M11" s="123">
        <f t="shared" si="9"/>
        <v>17144.409213148523</v>
      </c>
      <c r="N11" s="70">
        <f t="shared" si="10"/>
        <v>3727.8558845724119</v>
      </c>
      <c r="O11" s="23">
        <f t="shared" si="11"/>
        <v>0.97981517941769936</v>
      </c>
      <c r="P11" s="282">
        <v>139.40921314852142</v>
      </c>
      <c r="Q11" s="320">
        <v>4599</v>
      </c>
      <c r="R11" s="125">
        <f t="shared" si="12"/>
        <v>3.590527406954773E-2</v>
      </c>
      <c r="S11" s="23">
        <f t="shared" si="13"/>
        <v>4.1149831699334179E-2</v>
      </c>
      <c r="T11" s="23"/>
      <c r="U11" s="264">
        <v>16205</v>
      </c>
      <c r="V11" s="125">
        <f t="shared" si="14"/>
        <v>4.9367479173094725E-2</v>
      </c>
      <c r="W11" s="258">
        <v>16255.552467731888</v>
      </c>
      <c r="X11" s="262">
        <v>3569.3832599118941</v>
      </c>
      <c r="Y11" s="262">
        <v>3580.5181646986534</v>
      </c>
      <c r="Z11" s="137"/>
      <c r="AA11" s="124"/>
      <c r="AB11" s="124"/>
      <c r="AC11" s="124"/>
      <c r="AD11" s="124"/>
    </row>
    <row r="12" spans="1:30">
      <c r="A12" s="82">
        <v>118</v>
      </c>
      <c r="B12" s="83" t="s">
        <v>71</v>
      </c>
      <c r="C12" s="264">
        <v>4167</v>
      </c>
      <c r="D12" s="124">
        <f t="shared" si="0"/>
        <v>3070.7442888725127</v>
      </c>
      <c r="E12" s="125">
        <f t="shared" si="1"/>
        <v>0.8071025167038085</v>
      </c>
      <c r="F12" s="124">
        <f t="shared" si="2"/>
        <v>440.34468948660577</v>
      </c>
      <c r="G12" s="124">
        <f t="shared" si="3"/>
        <v>597.5477436333241</v>
      </c>
      <c r="H12" s="124">
        <f t="shared" si="4"/>
        <v>123.70491186993006</v>
      </c>
      <c r="I12" s="123">
        <f t="shared" si="5"/>
        <v>167.86756540749511</v>
      </c>
      <c r="J12" s="124">
        <f t="shared" si="6"/>
        <v>89.752355984913635</v>
      </c>
      <c r="K12" s="123">
        <f t="shared" si="7"/>
        <v>121.7939470715278</v>
      </c>
      <c r="L12" s="123">
        <f t="shared" si="8"/>
        <v>719.34169070485189</v>
      </c>
      <c r="M12" s="123">
        <f t="shared" si="9"/>
        <v>4886.3416907048522</v>
      </c>
      <c r="N12" s="70">
        <f t="shared" si="10"/>
        <v>3600.8413343440325</v>
      </c>
      <c r="O12" s="23">
        <f t="shared" si="11"/>
        <v>0.94643116775681058</v>
      </c>
      <c r="P12" s="282">
        <v>719.34169070485189</v>
      </c>
      <c r="Q12" s="320">
        <v>1357</v>
      </c>
      <c r="R12" s="125">
        <f t="shared" si="12"/>
        <v>4.5502862042503082E-2</v>
      </c>
      <c r="S12" s="23">
        <f t="shared" si="13"/>
        <v>4.4195935862109771E-2</v>
      </c>
      <c r="T12" s="23"/>
      <c r="U12" s="264">
        <v>4109</v>
      </c>
      <c r="V12" s="125">
        <f t="shared" si="14"/>
        <v>1.4115356534436603E-2</v>
      </c>
      <c r="W12" s="258">
        <v>4824.3599249293893</v>
      </c>
      <c r="X12" s="262">
        <v>2937.0979270907792</v>
      </c>
      <c r="Y12" s="262">
        <v>3448.4345424799067</v>
      </c>
      <c r="Z12" s="137"/>
      <c r="AA12" s="124"/>
      <c r="AB12" s="124"/>
      <c r="AC12" s="124"/>
      <c r="AD12" s="124"/>
    </row>
    <row r="13" spans="1:30">
      <c r="A13" s="82">
        <v>119</v>
      </c>
      <c r="B13" s="83" t="s">
        <v>72</v>
      </c>
      <c r="C13" s="264">
        <v>10225</v>
      </c>
      <c r="D13" s="124">
        <f t="shared" si="0"/>
        <v>2846.6035634743876</v>
      </c>
      <c r="E13" s="125">
        <f t="shared" si="1"/>
        <v>0.74819023793797645</v>
      </c>
      <c r="F13" s="124">
        <f t="shared" si="2"/>
        <v>574.82912472548082</v>
      </c>
      <c r="G13" s="124">
        <f t="shared" si="3"/>
        <v>2064.7862160139271</v>
      </c>
      <c r="H13" s="124">
        <f t="shared" si="4"/>
        <v>202.15416575927384</v>
      </c>
      <c r="I13" s="123">
        <f t="shared" si="5"/>
        <v>726.13776340731158</v>
      </c>
      <c r="J13" s="124">
        <f t="shared" si="6"/>
        <v>168.2016098742574</v>
      </c>
      <c r="K13" s="123">
        <f t="shared" si="7"/>
        <v>604.18018266833258</v>
      </c>
      <c r="L13" s="123">
        <f t="shared" si="8"/>
        <v>2668.9663986822598</v>
      </c>
      <c r="M13" s="123">
        <f t="shared" si="9"/>
        <v>12893.96639868226</v>
      </c>
      <c r="N13" s="70">
        <f t="shared" si="10"/>
        <v>3589.6342980741256</v>
      </c>
      <c r="O13" s="23">
        <f t="shared" si="11"/>
        <v>0.94348555381851884</v>
      </c>
      <c r="P13" s="282">
        <v>2668.9663986822598</v>
      </c>
      <c r="Q13" s="320">
        <v>3592</v>
      </c>
      <c r="R13" s="125">
        <f t="shared" si="12"/>
        <v>-3.8423515242676331E-3</v>
      </c>
      <c r="S13" s="23">
        <f t="shared" si="13"/>
        <v>4.2147544656621697E-2</v>
      </c>
      <c r="T13" s="23"/>
      <c r="U13" s="264">
        <v>10193</v>
      </c>
      <c r="V13" s="125">
        <f t="shared" si="14"/>
        <v>3.1394093986068872E-3</v>
      </c>
      <c r="W13" s="258">
        <v>12286.384597729186</v>
      </c>
      <c r="X13" s="262">
        <v>2857.5834034202412</v>
      </c>
      <c r="Y13" s="262">
        <v>3444.4588162963796</v>
      </c>
      <c r="Z13" s="137"/>
      <c r="AA13" s="124"/>
      <c r="AB13" s="124"/>
      <c r="AC13" s="124"/>
      <c r="AD13" s="124"/>
    </row>
    <row r="14" spans="1:30">
      <c r="A14" s="82">
        <v>121</v>
      </c>
      <c r="B14" s="83" t="s">
        <v>73</v>
      </c>
      <c r="C14" s="264">
        <v>2433</v>
      </c>
      <c r="D14" s="124">
        <f t="shared" si="0"/>
        <v>3615.156017830609</v>
      </c>
      <c r="E14" s="125">
        <f t="shared" si="1"/>
        <v>0.95019358363419248</v>
      </c>
      <c r="F14" s="124">
        <f t="shared" si="2"/>
        <v>113.69765211174798</v>
      </c>
      <c r="G14" s="124">
        <f t="shared" si="3"/>
        <v>76.518519871206394</v>
      </c>
      <c r="H14" s="124">
        <f t="shared" si="4"/>
        <v>0</v>
      </c>
      <c r="I14" s="123">
        <f t="shared" si="5"/>
        <v>0</v>
      </c>
      <c r="J14" s="124">
        <f t="shared" si="6"/>
        <v>-33.95255588501643</v>
      </c>
      <c r="K14" s="123">
        <f t="shared" si="7"/>
        <v>-22.850070110616056</v>
      </c>
      <c r="L14" s="123">
        <f t="shared" si="8"/>
        <v>53.668449760590335</v>
      </c>
      <c r="M14" s="123">
        <f t="shared" si="9"/>
        <v>2486.6684497605902</v>
      </c>
      <c r="N14" s="70">
        <f t="shared" si="10"/>
        <v>3694.9011140573407</v>
      </c>
      <c r="O14" s="23">
        <f t="shared" si="11"/>
        <v>0.97115347537529717</v>
      </c>
      <c r="P14" s="282">
        <v>53.668449760590335</v>
      </c>
      <c r="Q14" s="320">
        <v>673</v>
      </c>
      <c r="R14" s="125">
        <f t="shared" si="12"/>
        <v>1.4624034633940486E-2</v>
      </c>
      <c r="S14" s="23">
        <f t="shared" si="13"/>
        <v>3.2676581495374071E-2</v>
      </c>
      <c r="T14" s="23"/>
      <c r="U14" s="264">
        <v>2430</v>
      </c>
      <c r="V14" s="125">
        <f t="shared" si="14"/>
        <v>1.2345679012345679E-3</v>
      </c>
      <c r="W14" s="258">
        <v>2440.1856350205171</v>
      </c>
      <c r="X14" s="262">
        <v>3563.049853372434</v>
      </c>
      <c r="Y14" s="262">
        <v>3577.9848020828699</v>
      </c>
      <c r="Z14" s="137"/>
      <c r="AA14" s="124"/>
      <c r="AB14" s="124"/>
      <c r="AC14" s="124"/>
      <c r="AD14" s="124"/>
    </row>
    <row r="15" spans="1:30">
      <c r="A15" s="82">
        <v>122</v>
      </c>
      <c r="B15" s="83" t="s">
        <v>74</v>
      </c>
      <c r="C15" s="264">
        <v>16272</v>
      </c>
      <c r="D15" s="124">
        <f t="shared" si="0"/>
        <v>3043.2017953992895</v>
      </c>
      <c r="E15" s="125">
        <f t="shared" si="1"/>
        <v>0.79986335456351232</v>
      </c>
      <c r="F15" s="124">
        <f t="shared" si="2"/>
        <v>456.87018557053972</v>
      </c>
      <c r="G15" s="124">
        <f t="shared" si="3"/>
        <v>2442.8848822456757</v>
      </c>
      <c r="H15" s="124">
        <f t="shared" si="4"/>
        <v>133.34478458555819</v>
      </c>
      <c r="I15" s="123">
        <f t="shared" si="5"/>
        <v>712.99456317897966</v>
      </c>
      <c r="J15" s="124">
        <f t="shared" si="6"/>
        <v>99.39222870054175</v>
      </c>
      <c r="K15" s="123">
        <f t="shared" si="7"/>
        <v>531.4502468617967</v>
      </c>
      <c r="L15" s="123">
        <f t="shared" si="8"/>
        <v>2974.3351291074723</v>
      </c>
      <c r="M15" s="123">
        <f t="shared" si="9"/>
        <v>19246.335129107472</v>
      </c>
      <c r="N15" s="70">
        <f t="shared" si="10"/>
        <v>3599.4642096703706</v>
      </c>
      <c r="O15" s="23">
        <f t="shared" si="11"/>
        <v>0.94606920964979557</v>
      </c>
      <c r="P15" s="282">
        <v>2974.3351291074723</v>
      </c>
      <c r="Q15" s="320">
        <v>5347</v>
      </c>
      <c r="R15" s="125">
        <f t="shared" si="12"/>
        <v>3.9593418808551988E-2</v>
      </c>
      <c r="S15" s="23">
        <f t="shared" si="13"/>
        <v>4.3944894734113123E-2</v>
      </c>
      <c r="T15" s="23"/>
      <c r="U15" s="264">
        <v>15623</v>
      </c>
      <c r="V15" s="125">
        <f t="shared" si="14"/>
        <v>4.154131728861294E-2</v>
      </c>
      <c r="W15" s="258">
        <v>18401.680571371089</v>
      </c>
      <c r="X15" s="262">
        <v>2927.2999812628818</v>
      </c>
      <c r="Y15" s="262">
        <v>3447.9446451885124</v>
      </c>
      <c r="Z15" s="137"/>
      <c r="AA15" s="124"/>
      <c r="AB15" s="124"/>
      <c r="AC15" s="124"/>
      <c r="AD15" s="124"/>
    </row>
    <row r="16" spans="1:30">
      <c r="A16" s="82">
        <v>123</v>
      </c>
      <c r="B16" s="83" t="s">
        <v>75</v>
      </c>
      <c r="C16" s="264">
        <v>18990</v>
      </c>
      <c r="D16" s="124">
        <f t="shared" si="0"/>
        <v>3142.9990069513406</v>
      </c>
      <c r="E16" s="125">
        <f t="shared" si="1"/>
        <v>0.82609366650956406</v>
      </c>
      <c r="F16" s="124">
        <f t="shared" si="2"/>
        <v>396.99185863930904</v>
      </c>
      <c r="G16" s="124">
        <f t="shared" si="3"/>
        <v>2398.6248098987053</v>
      </c>
      <c r="H16" s="124">
        <f t="shared" si="4"/>
        <v>98.415760542340308</v>
      </c>
      <c r="I16" s="123">
        <f t="shared" si="5"/>
        <v>594.6280251968202</v>
      </c>
      <c r="J16" s="124">
        <f t="shared" si="6"/>
        <v>64.463204657323871</v>
      </c>
      <c r="K16" s="123">
        <f t="shared" si="7"/>
        <v>389.48668253955083</v>
      </c>
      <c r="L16" s="123">
        <f t="shared" si="8"/>
        <v>2788.1114924382559</v>
      </c>
      <c r="M16" s="123">
        <f t="shared" si="9"/>
        <v>21778.111492438256</v>
      </c>
      <c r="N16" s="70">
        <f t="shared" si="10"/>
        <v>3604.4540702479735</v>
      </c>
      <c r="O16" s="23">
        <f t="shared" si="11"/>
        <v>0.94738072524709827</v>
      </c>
      <c r="P16" s="282">
        <v>2788.1114924382559</v>
      </c>
      <c r="Q16" s="320">
        <v>6042</v>
      </c>
      <c r="R16" s="125">
        <f t="shared" si="12"/>
        <v>4.5998361726627454E-2</v>
      </c>
      <c r="S16" s="23">
        <f t="shared" si="13"/>
        <v>4.4218783671703142E-2</v>
      </c>
      <c r="T16" s="23"/>
      <c r="U16" s="264">
        <v>17587</v>
      </c>
      <c r="V16" s="125">
        <f t="shared" si="14"/>
        <v>7.9774833683971119E-2</v>
      </c>
      <c r="W16" s="258">
        <v>20203.495668771779</v>
      </c>
      <c r="X16" s="262">
        <v>3004.7838715188791</v>
      </c>
      <c r="Y16" s="262">
        <v>3451.8188397013118</v>
      </c>
      <c r="Z16" s="137"/>
      <c r="AA16" s="124"/>
      <c r="AB16" s="124"/>
      <c r="AC16" s="124"/>
      <c r="AD16" s="124"/>
    </row>
    <row r="17" spans="1:30">
      <c r="A17" s="82">
        <v>124</v>
      </c>
      <c r="B17" s="83" t="s">
        <v>76</v>
      </c>
      <c r="C17" s="264">
        <v>48799</v>
      </c>
      <c r="D17" s="124">
        <f t="shared" si="0"/>
        <v>3075.8903246139303</v>
      </c>
      <c r="E17" s="125">
        <f t="shared" si="1"/>
        <v>0.8084550807753258</v>
      </c>
      <c r="F17" s="124">
        <f t="shared" si="2"/>
        <v>437.25706804175525</v>
      </c>
      <c r="G17" s="124">
        <f t="shared" si="3"/>
        <v>6937.0833844824474</v>
      </c>
      <c r="H17" s="124">
        <f t="shared" si="4"/>
        <v>121.90379936043391</v>
      </c>
      <c r="I17" s="123">
        <f t="shared" si="5"/>
        <v>1934.0037768532839</v>
      </c>
      <c r="J17" s="124">
        <f t="shared" si="6"/>
        <v>87.951243475417471</v>
      </c>
      <c r="K17" s="123">
        <f t="shared" si="7"/>
        <v>1395.3464777374982</v>
      </c>
      <c r="L17" s="123">
        <f t="shared" si="8"/>
        <v>8332.4298622199458</v>
      </c>
      <c r="M17" s="123">
        <f t="shared" si="9"/>
        <v>57131.429862219942</v>
      </c>
      <c r="N17" s="70">
        <f t="shared" si="10"/>
        <v>3601.0986361311029</v>
      </c>
      <c r="O17" s="23">
        <f t="shared" si="11"/>
        <v>0.94649879596038633</v>
      </c>
      <c r="P17" s="282">
        <v>8332.4298622199458</v>
      </c>
      <c r="Q17" s="320">
        <v>15865</v>
      </c>
      <c r="R17" s="125">
        <f t="shared" si="12"/>
        <v>4.7514777532014378E-2</v>
      </c>
      <c r="S17" s="23">
        <f t="shared" si="13"/>
        <v>4.4281581061778916E-2</v>
      </c>
      <c r="T17" s="23"/>
      <c r="U17" s="264">
        <v>46424</v>
      </c>
      <c r="V17" s="125">
        <f t="shared" si="14"/>
        <v>5.1158883336205413E-2</v>
      </c>
      <c r="W17" s="258">
        <v>54519.174205242067</v>
      </c>
      <c r="X17" s="262">
        <v>2936.3693864642632</v>
      </c>
      <c r="Y17" s="262">
        <v>3448.3981154485809</v>
      </c>
      <c r="Z17" s="137"/>
      <c r="AA17" s="124"/>
      <c r="AB17" s="124"/>
      <c r="AC17" s="124"/>
      <c r="AD17" s="124"/>
    </row>
    <row r="18" spans="1:30">
      <c r="A18" s="82">
        <v>125</v>
      </c>
      <c r="B18" s="83" t="s">
        <v>77</v>
      </c>
      <c r="C18" s="264">
        <v>34178</v>
      </c>
      <c r="D18" s="124">
        <f t="shared" si="0"/>
        <v>2991.7717086834732</v>
      </c>
      <c r="E18" s="125">
        <f t="shared" si="1"/>
        <v>0.78634567008126854</v>
      </c>
      <c r="F18" s="124">
        <f t="shared" si="2"/>
        <v>487.72823760002944</v>
      </c>
      <c r="G18" s="124">
        <f t="shared" si="3"/>
        <v>5571.8073863427362</v>
      </c>
      <c r="H18" s="124">
        <f t="shared" si="4"/>
        <v>151.34531493609387</v>
      </c>
      <c r="I18" s="123">
        <f t="shared" si="5"/>
        <v>1728.9688778299364</v>
      </c>
      <c r="J18" s="124">
        <f t="shared" si="6"/>
        <v>117.39275905107743</v>
      </c>
      <c r="K18" s="123">
        <f t="shared" si="7"/>
        <v>1341.0948793995087</v>
      </c>
      <c r="L18" s="123">
        <f t="shared" si="8"/>
        <v>6912.9022657422447</v>
      </c>
      <c r="M18" s="123">
        <f t="shared" si="9"/>
        <v>41090.902265742247</v>
      </c>
      <c r="N18" s="70">
        <f t="shared" si="10"/>
        <v>3596.8927053345806</v>
      </c>
      <c r="O18" s="23">
        <f t="shared" si="11"/>
        <v>0.94539332542568366</v>
      </c>
      <c r="P18" s="282">
        <v>6912.9022657422447</v>
      </c>
      <c r="Q18" s="320">
        <v>11424</v>
      </c>
      <c r="R18" s="125">
        <f t="shared" si="12"/>
        <v>3.6832618275790617E-2</v>
      </c>
      <c r="S18" s="23">
        <f t="shared" si="13"/>
        <v>4.3831942511197208E-2</v>
      </c>
      <c r="T18" s="23"/>
      <c r="U18" s="264">
        <v>32935</v>
      </c>
      <c r="V18" s="125">
        <f t="shared" si="14"/>
        <v>3.774100500986792E-2</v>
      </c>
      <c r="W18" s="258">
        <v>39330.98008087495</v>
      </c>
      <c r="X18" s="262">
        <v>2885.4915016646223</v>
      </c>
      <c r="Y18" s="262">
        <v>3445.854221208599</v>
      </c>
      <c r="Z18" s="137"/>
      <c r="AA18" s="124"/>
      <c r="AB18" s="124"/>
      <c r="AC18" s="124"/>
      <c r="AD18" s="124"/>
    </row>
    <row r="19" spans="1:30">
      <c r="A19" s="82">
        <v>127</v>
      </c>
      <c r="B19" s="83" t="s">
        <v>78</v>
      </c>
      <c r="C19" s="264">
        <v>11681</v>
      </c>
      <c r="D19" s="124">
        <f t="shared" si="0"/>
        <v>3076.3760863839875</v>
      </c>
      <c r="E19" s="125">
        <f t="shared" si="1"/>
        <v>0.80858275651457645</v>
      </c>
      <c r="F19" s="124">
        <f t="shared" si="2"/>
        <v>436.96561097972091</v>
      </c>
      <c r="G19" s="124">
        <f t="shared" si="3"/>
        <v>1659.1584248900003</v>
      </c>
      <c r="H19" s="124">
        <f t="shared" si="4"/>
        <v>121.73378274091387</v>
      </c>
      <c r="I19" s="123">
        <f t="shared" si="5"/>
        <v>462.22317306724995</v>
      </c>
      <c r="J19" s="124">
        <f t="shared" si="6"/>
        <v>87.781226855897444</v>
      </c>
      <c r="K19" s="123">
        <f t="shared" si="7"/>
        <v>333.30531837184259</v>
      </c>
      <c r="L19" s="123">
        <f t="shared" si="8"/>
        <v>1992.4637432618429</v>
      </c>
      <c r="M19" s="123">
        <f t="shared" si="9"/>
        <v>13673.463743261844</v>
      </c>
      <c r="N19" s="70">
        <f t="shared" si="10"/>
        <v>3601.1229242196059</v>
      </c>
      <c r="O19" s="23">
        <f t="shared" si="11"/>
        <v>0.94650517974734893</v>
      </c>
      <c r="P19" s="282">
        <v>1992.4637432618429</v>
      </c>
      <c r="Q19" s="320">
        <v>3797</v>
      </c>
      <c r="R19" s="125">
        <f t="shared" si="12"/>
        <v>4.7981218827765959E-2</v>
      </c>
      <c r="S19" s="23">
        <f t="shared" si="13"/>
        <v>4.430139519402828E-2</v>
      </c>
      <c r="T19" s="23"/>
      <c r="U19" s="264">
        <v>11246</v>
      </c>
      <c r="V19" s="125">
        <f t="shared" si="14"/>
        <v>3.8680419704783926E-2</v>
      </c>
      <c r="W19" s="258">
        <v>13210.651624306285</v>
      </c>
      <c r="X19" s="262">
        <v>2935.5259723309841</v>
      </c>
      <c r="Y19" s="262">
        <v>3448.3559447419175</v>
      </c>
      <c r="Z19" s="137"/>
      <c r="AA19" s="124"/>
      <c r="AB19" s="124"/>
      <c r="AC19" s="124"/>
      <c r="AD19" s="124"/>
    </row>
    <row r="20" spans="1:30">
      <c r="A20" s="82">
        <v>128</v>
      </c>
      <c r="B20" s="83" t="s">
        <v>79</v>
      </c>
      <c r="C20" s="264">
        <v>24747</v>
      </c>
      <c r="D20" s="124">
        <f t="shared" si="0"/>
        <v>3006.9258809234507</v>
      </c>
      <c r="E20" s="125">
        <f t="shared" si="1"/>
        <v>0.79032873392600822</v>
      </c>
      <c r="F20" s="124">
        <f t="shared" si="2"/>
        <v>478.63573425604295</v>
      </c>
      <c r="G20" s="124">
        <f t="shared" si="3"/>
        <v>3939.1720929272333</v>
      </c>
      <c r="H20" s="124">
        <f t="shared" si="4"/>
        <v>146.04135465210175</v>
      </c>
      <c r="I20" s="123">
        <f t="shared" si="5"/>
        <v>1201.9203487867974</v>
      </c>
      <c r="J20" s="124">
        <f t="shared" si="6"/>
        <v>112.08879876708531</v>
      </c>
      <c r="K20" s="123">
        <f t="shared" si="7"/>
        <v>922.49081385311206</v>
      </c>
      <c r="L20" s="123">
        <f t="shared" si="8"/>
        <v>4861.6629067803451</v>
      </c>
      <c r="M20" s="123">
        <f t="shared" si="9"/>
        <v>29608.662906780344</v>
      </c>
      <c r="N20" s="70">
        <f t="shared" si="10"/>
        <v>3597.6504139465787</v>
      </c>
      <c r="O20" s="23">
        <f t="shared" si="11"/>
        <v>0.9455924786179204</v>
      </c>
      <c r="P20" s="282">
        <v>4861.6629067803451</v>
      </c>
      <c r="Q20" s="320">
        <v>8230</v>
      </c>
      <c r="R20" s="125">
        <f t="shared" si="12"/>
        <v>5.338086000658368E-2</v>
      </c>
      <c r="S20" s="23">
        <f t="shared" si="13"/>
        <v>4.4520823182831071E-2</v>
      </c>
      <c r="T20" s="23"/>
      <c r="U20" s="264">
        <v>23413</v>
      </c>
      <c r="V20" s="125">
        <f t="shared" si="14"/>
        <v>5.6976893179003119E-2</v>
      </c>
      <c r="W20" s="258">
        <v>28250.206257520269</v>
      </c>
      <c r="X20" s="262">
        <v>2854.5476712996829</v>
      </c>
      <c r="Y20" s="262">
        <v>3444.3070296903525</v>
      </c>
      <c r="Z20" s="137"/>
      <c r="AA20" s="124"/>
      <c r="AB20" s="124"/>
      <c r="AC20" s="124"/>
      <c r="AD20" s="124"/>
    </row>
    <row r="21" spans="1:30">
      <c r="A21" s="82">
        <v>135</v>
      </c>
      <c r="B21" s="83" t="s">
        <v>80</v>
      </c>
      <c r="C21" s="264">
        <v>25752</v>
      </c>
      <c r="D21" s="124">
        <f t="shared" si="0"/>
        <v>3414.4789180588705</v>
      </c>
      <c r="E21" s="125">
        <f t="shared" si="1"/>
        <v>0.89744839320674052</v>
      </c>
      <c r="F21" s="124">
        <f t="shared" si="2"/>
        <v>234.10391197479112</v>
      </c>
      <c r="G21" s="124">
        <f t="shared" si="3"/>
        <v>1765.6117041138746</v>
      </c>
      <c r="H21" s="124">
        <f t="shared" si="4"/>
        <v>3.3977916547048377</v>
      </c>
      <c r="I21" s="123">
        <f t="shared" si="5"/>
        <v>25.626144659783886</v>
      </c>
      <c r="J21" s="124">
        <f t="shared" si="6"/>
        <v>-30.554764230311591</v>
      </c>
      <c r="K21" s="123">
        <f t="shared" si="7"/>
        <v>-230.44403182501003</v>
      </c>
      <c r="L21" s="123">
        <f t="shared" si="8"/>
        <v>1535.1676722888647</v>
      </c>
      <c r="M21" s="123">
        <f t="shared" si="9"/>
        <v>27287.167672288866</v>
      </c>
      <c r="N21" s="70">
        <f t="shared" si="10"/>
        <v>3618.0280658033498</v>
      </c>
      <c r="O21" s="23">
        <f t="shared" si="11"/>
        <v>0.95094846158195712</v>
      </c>
      <c r="P21" s="282">
        <v>1535.1676722888647</v>
      </c>
      <c r="Q21" s="320">
        <v>7542</v>
      </c>
      <c r="R21" s="125">
        <f t="shared" si="12"/>
        <v>6.7382124091686285E-2</v>
      </c>
      <c r="S21" s="23">
        <f t="shared" si="13"/>
        <v>4.5211851718204805E-2</v>
      </c>
      <c r="T21" s="23"/>
      <c r="U21" s="264">
        <v>23880</v>
      </c>
      <c r="V21" s="125">
        <f t="shared" si="14"/>
        <v>7.8391959798994978E-2</v>
      </c>
      <c r="W21" s="258">
        <v>25840.292058325871</v>
      </c>
      <c r="X21" s="262">
        <v>3198.9283322170127</v>
      </c>
      <c r="Y21" s="262">
        <v>3461.5260627362186</v>
      </c>
      <c r="Z21" s="137"/>
      <c r="AA21" s="124"/>
      <c r="AB21" s="124"/>
      <c r="AC21" s="124"/>
      <c r="AD21" s="124"/>
    </row>
    <row r="22" spans="1:30">
      <c r="A22" s="82">
        <v>136</v>
      </c>
      <c r="B22" s="83" t="s">
        <v>81</v>
      </c>
      <c r="C22" s="264">
        <v>55764</v>
      </c>
      <c r="D22" s="124">
        <f t="shared" si="0"/>
        <v>3453.9485908950141</v>
      </c>
      <c r="E22" s="125">
        <f t="shared" si="1"/>
        <v>0.90782244890228136</v>
      </c>
      <c r="F22" s="124">
        <f t="shared" si="2"/>
        <v>210.4221082731049</v>
      </c>
      <c r="G22" s="124">
        <f t="shared" si="3"/>
        <v>3397.2649380692783</v>
      </c>
      <c r="H22" s="124">
        <f t="shared" si="4"/>
        <v>0</v>
      </c>
      <c r="I22" s="123">
        <f t="shared" si="5"/>
        <v>0</v>
      </c>
      <c r="J22" s="124">
        <f t="shared" si="6"/>
        <v>-33.95255588501643</v>
      </c>
      <c r="K22" s="123">
        <f t="shared" si="7"/>
        <v>-548.16401476359033</v>
      </c>
      <c r="L22" s="123">
        <f t="shared" si="8"/>
        <v>2849.100923305688</v>
      </c>
      <c r="M22" s="123">
        <f t="shared" si="9"/>
        <v>58613.10092330569</v>
      </c>
      <c r="N22" s="70">
        <f t="shared" si="10"/>
        <v>3630.4181432831024</v>
      </c>
      <c r="O22" s="23">
        <f t="shared" si="11"/>
        <v>0.95420502148253261</v>
      </c>
      <c r="P22" s="282">
        <v>2849.100923305688</v>
      </c>
      <c r="Q22" s="320">
        <v>16145</v>
      </c>
      <c r="R22" s="125">
        <f t="shared" si="12"/>
        <v>8.004306937889126E-2</v>
      </c>
      <c r="S22" s="23">
        <f t="shared" si="13"/>
        <v>4.8805692805017051E-2</v>
      </c>
      <c r="T22" s="23"/>
      <c r="U22" s="264">
        <v>51433</v>
      </c>
      <c r="V22" s="125">
        <f t="shared" si="14"/>
        <v>8.420663776174829E-2</v>
      </c>
      <c r="W22" s="258">
        <v>55670.955448634297</v>
      </c>
      <c r="X22" s="262">
        <v>3197.9730149847665</v>
      </c>
      <c r="Y22" s="262">
        <v>3461.4782968746067</v>
      </c>
      <c r="Z22" s="137"/>
      <c r="AA22" s="124"/>
      <c r="AB22" s="124"/>
      <c r="AC22" s="124"/>
      <c r="AD22" s="124"/>
    </row>
    <row r="23" spans="1:30">
      <c r="A23" s="82">
        <v>137</v>
      </c>
      <c r="B23" s="83" t="s">
        <v>82</v>
      </c>
      <c r="C23" s="264">
        <v>18415</v>
      </c>
      <c r="D23" s="124">
        <f t="shared" si="0"/>
        <v>3292.5084927588055</v>
      </c>
      <c r="E23" s="125">
        <f t="shared" si="1"/>
        <v>0.86539015977459055</v>
      </c>
      <c r="F23" s="124">
        <f t="shared" si="2"/>
        <v>307.28616715483014</v>
      </c>
      <c r="G23" s="124">
        <f t="shared" si="3"/>
        <v>1718.6515328969651</v>
      </c>
      <c r="H23" s="124">
        <f t="shared" si="4"/>
        <v>46.087440509727593</v>
      </c>
      <c r="I23" s="123">
        <f t="shared" si="5"/>
        <v>257.76705477090644</v>
      </c>
      <c r="J23" s="124">
        <f t="shared" si="6"/>
        <v>12.134884624711162</v>
      </c>
      <c r="K23" s="123">
        <f t="shared" si="7"/>
        <v>67.870409706009539</v>
      </c>
      <c r="L23" s="123">
        <f t="shared" si="8"/>
        <v>1786.5219426029746</v>
      </c>
      <c r="M23" s="123">
        <f t="shared" si="9"/>
        <v>20201.521942602976</v>
      </c>
      <c r="N23" s="70">
        <f t="shared" si="10"/>
        <v>3611.9295445383473</v>
      </c>
      <c r="O23" s="23">
        <f t="shared" si="11"/>
        <v>0.94934554991034981</v>
      </c>
      <c r="P23" s="282">
        <v>1786.5219426029746</v>
      </c>
      <c r="Q23" s="320">
        <v>5593</v>
      </c>
      <c r="R23" s="125">
        <f t="shared" si="12"/>
        <v>6.8658873035324211E-2</v>
      </c>
      <c r="S23" s="23">
        <f t="shared" si="13"/>
        <v>4.523092948074936E-2</v>
      </c>
      <c r="T23" s="23"/>
      <c r="U23" s="264">
        <v>16856</v>
      </c>
      <c r="V23" s="125">
        <f t="shared" si="14"/>
        <v>9.2489321309919312E-2</v>
      </c>
      <c r="W23" s="258">
        <v>18905.742243951889</v>
      </c>
      <c r="X23" s="262">
        <v>3080.9723999268872</v>
      </c>
      <c r="Y23" s="262">
        <v>3455.6282661217119</v>
      </c>
      <c r="Z23" s="137"/>
      <c r="AA23" s="124"/>
      <c r="AB23" s="124"/>
      <c r="AC23" s="124"/>
      <c r="AD23" s="124"/>
    </row>
    <row r="24" spans="1:30">
      <c r="A24" s="82">
        <v>138</v>
      </c>
      <c r="B24" s="83" t="s">
        <v>83</v>
      </c>
      <c r="C24" s="264">
        <v>18814</v>
      </c>
      <c r="D24" s="124">
        <f t="shared" si="0"/>
        <v>3334.633108826657</v>
      </c>
      <c r="E24" s="125">
        <f t="shared" si="1"/>
        <v>0.87646203044996607</v>
      </c>
      <c r="F24" s="124">
        <f t="shared" si="2"/>
        <v>282.01139751411921</v>
      </c>
      <c r="G24" s="124">
        <f t="shared" si="3"/>
        <v>1591.1083047746606</v>
      </c>
      <c r="H24" s="124">
        <f t="shared" si="4"/>
        <v>31.343824885979551</v>
      </c>
      <c r="I24" s="123">
        <f t="shared" si="5"/>
        <v>176.84186000669663</v>
      </c>
      <c r="J24" s="124">
        <f t="shared" si="6"/>
        <v>-2.6087309990368794</v>
      </c>
      <c r="K24" s="123">
        <f t="shared" si="7"/>
        <v>-14.718460296566075</v>
      </c>
      <c r="L24" s="123">
        <f t="shared" si="8"/>
        <v>1576.3898444780946</v>
      </c>
      <c r="M24" s="123">
        <f t="shared" si="9"/>
        <v>20390.389844478093</v>
      </c>
      <c r="N24" s="70">
        <f t="shared" si="10"/>
        <v>3614.0357753417393</v>
      </c>
      <c r="O24" s="23">
        <f t="shared" si="11"/>
        <v>0.94989914344411841</v>
      </c>
      <c r="P24" s="282">
        <v>1576.3898444780946</v>
      </c>
      <c r="Q24" s="320">
        <v>5642</v>
      </c>
      <c r="R24" s="125">
        <f t="shared" si="12"/>
        <v>5.6176971021278999E-2</v>
      </c>
      <c r="S24" s="23">
        <f t="shared" si="13"/>
        <v>4.4687182014731916E-2</v>
      </c>
      <c r="T24" s="23"/>
      <c r="U24" s="264">
        <v>17747</v>
      </c>
      <c r="V24" s="125">
        <f t="shared" si="14"/>
        <v>6.0122837662703557E-2</v>
      </c>
      <c r="W24" s="258">
        <v>19445.529190870693</v>
      </c>
      <c r="X24" s="262">
        <v>3157.2673901441026</v>
      </c>
      <c r="Y24" s="262">
        <v>3459.4430156325734</v>
      </c>
      <c r="Z24" s="137"/>
      <c r="AA24" s="124"/>
      <c r="AB24" s="124"/>
      <c r="AC24" s="124"/>
      <c r="AD24" s="124"/>
    </row>
    <row r="25" spans="1:30" ht="24" customHeight="1">
      <c r="A25" s="82">
        <v>211</v>
      </c>
      <c r="B25" s="83" t="s">
        <v>84</v>
      </c>
      <c r="C25" s="264">
        <v>66968</v>
      </c>
      <c r="D25" s="124">
        <f t="shared" si="0"/>
        <v>3757.1813285457811</v>
      </c>
      <c r="E25" s="125">
        <f t="shared" si="1"/>
        <v>0.98752296535094375</v>
      </c>
      <c r="F25" s="124">
        <f t="shared" si="2"/>
        <v>28.482465682644762</v>
      </c>
      <c r="G25" s="124">
        <f t="shared" si="3"/>
        <v>507.67146832746022</v>
      </c>
      <c r="H25" s="124">
        <f t="shared" si="4"/>
        <v>0</v>
      </c>
      <c r="I25" s="123">
        <f t="shared" si="5"/>
        <v>0</v>
      </c>
      <c r="J25" s="124">
        <f t="shared" si="6"/>
        <v>-33.95255588501643</v>
      </c>
      <c r="K25" s="123">
        <f t="shared" si="7"/>
        <v>-605.17035609453285</v>
      </c>
      <c r="L25" s="123">
        <f t="shared" si="8"/>
        <v>-97.498887767072631</v>
      </c>
      <c r="M25" s="123">
        <f t="shared" si="9"/>
        <v>66870.501112232931</v>
      </c>
      <c r="N25" s="70">
        <f t="shared" si="10"/>
        <v>3751.7112383434096</v>
      </c>
      <c r="O25" s="23">
        <f t="shared" si="11"/>
        <v>0.98608522806199761</v>
      </c>
      <c r="P25" s="282">
        <v>-97.498887767072631</v>
      </c>
      <c r="Q25" s="320">
        <v>17824</v>
      </c>
      <c r="R25" s="125">
        <f t="shared" si="12"/>
        <v>4.1272905679645068E-2</v>
      </c>
      <c r="S25" s="23">
        <f t="shared" si="13"/>
        <v>4.3281484214191229E-2</v>
      </c>
      <c r="T25" s="23"/>
      <c r="U25" s="264">
        <v>63094</v>
      </c>
      <c r="V25" s="125">
        <f t="shared" si="14"/>
        <v>6.140045012204013E-2</v>
      </c>
      <c r="W25" s="258">
        <v>62880.846354792906</v>
      </c>
      <c r="X25" s="262">
        <v>3608.2580349994282</v>
      </c>
      <c r="Y25" s="262">
        <v>3596.0680747336673</v>
      </c>
      <c r="Z25" s="137"/>
      <c r="AA25" s="124"/>
      <c r="AB25" s="124"/>
      <c r="AC25" s="124"/>
      <c r="AD25" s="124"/>
    </row>
    <row r="26" spans="1:30">
      <c r="A26" s="82">
        <v>213</v>
      </c>
      <c r="B26" s="83" t="s">
        <v>85</v>
      </c>
      <c r="C26" s="264">
        <v>126933</v>
      </c>
      <c r="D26" s="124">
        <f t="shared" si="0"/>
        <v>4115.455694971306</v>
      </c>
      <c r="E26" s="125">
        <f t="shared" si="1"/>
        <v>1.081690409986549</v>
      </c>
      <c r="F26" s="124">
        <f t="shared" si="2"/>
        <v>-186.48215417267019</v>
      </c>
      <c r="G26" s="124">
        <f t="shared" si="3"/>
        <v>-5751.6690811476674</v>
      </c>
      <c r="H26" s="124">
        <f t="shared" si="4"/>
        <v>0</v>
      </c>
      <c r="I26" s="123">
        <f t="shared" si="5"/>
        <v>0</v>
      </c>
      <c r="J26" s="124">
        <f t="shared" si="6"/>
        <v>-33.95255588501643</v>
      </c>
      <c r="K26" s="123">
        <f t="shared" si="7"/>
        <v>-1047.1986811615618</v>
      </c>
      <c r="L26" s="123">
        <f t="shared" si="8"/>
        <v>-6798.867762309229</v>
      </c>
      <c r="M26" s="123">
        <f t="shared" si="9"/>
        <v>120134.13223769078</v>
      </c>
      <c r="N26" s="70">
        <f t="shared" si="10"/>
        <v>3895.0209849136199</v>
      </c>
      <c r="O26" s="23">
        <f t="shared" si="11"/>
        <v>1.0237522059162398</v>
      </c>
      <c r="P26" s="282">
        <v>-6798.867762309229</v>
      </c>
      <c r="Q26" s="320">
        <v>30843</v>
      </c>
      <c r="R26" s="125">
        <f t="shared" si="12"/>
        <v>6.0325158405689659E-2</v>
      </c>
      <c r="S26" s="23">
        <f t="shared" si="13"/>
        <v>5.1205216904890737E-2</v>
      </c>
      <c r="T26" s="23"/>
      <c r="U26" s="264">
        <v>119855</v>
      </c>
      <c r="V26" s="125">
        <f t="shared" si="14"/>
        <v>5.9054691085061117E-2</v>
      </c>
      <c r="W26" s="258">
        <v>114419.37889946271</v>
      </c>
      <c r="X26" s="262">
        <v>3881.3147668393781</v>
      </c>
      <c r="Y26" s="262">
        <v>3705.2907674696476</v>
      </c>
      <c r="Z26" s="137"/>
      <c r="AA26" s="124"/>
      <c r="AB26" s="124"/>
      <c r="AC26" s="124"/>
      <c r="AD26" s="124"/>
    </row>
    <row r="27" spans="1:30">
      <c r="A27" s="82">
        <v>214</v>
      </c>
      <c r="B27" s="83" t="s">
        <v>86</v>
      </c>
      <c r="C27" s="264">
        <v>74393</v>
      </c>
      <c r="D27" s="124">
        <f t="shared" si="0"/>
        <v>3658.3722645684779</v>
      </c>
      <c r="E27" s="125">
        <f t="shared" si="1"/>
        <v>0.96155237428016771</v>
      </c>
      <c r="F27" s="124">
        <f t="shared" si="2"/>
        <v>87.767904069026642</v>
      </c>
      <c r="G27" s="124">
        <f t="shared" si="3"/>
        <v>1784.7603292436568</v>
      </c>
      <c r="H27" s="124">
        <f t="shared" si="4"/>
        <v>0</v>
      </c>
      <c r="I27" s="123">
        <f t="shared" si="5"/>
        <v>0</v>
      </c>
      <c r="J27" s="124">
        <f t="shared" si="6"/>
        <v>-33.95255588501643</v>
      </c>
      <c r="K27" s="123">
        <f t="shared" si="7"/>
        <v>-690.42522392180911</v>
      </c>
      <c r="L27" s="123">
        <f t="shared" si="8"/>
        <v>1094.3351053218475</v>
      </c>
      <c r="M27" s="123">
        <f t="shared" si="9"/>
        <v>75487.33510532185</v>
      </c>
      <c r="N27" s="70">
        <f t="shared" si="10"/>
        <v>3712.1876127524883</v>
      </c>
      <c r="O27" s="23">
        <f t="shared" si="11"/>
        <v>0.97569699163368728</v>
      </c>
      <c r="P27" s="282">
        <v>1094.3351053218475</v>
      </c>
      <c r="Q27" s="320">
        <v>20335</v>
      </c>
      <c r="R27" s="125">
        <f t="shared" si="12"/>
        <v>6.6598176166668771E-2</v>
      </c>
      <c r="S27" s="23">
        <f t="shared" si="13"/>
        <v>5.3179787016501043E-2</v>
      </c>
      <c r="T27" s="23"/>
      <c r="U27" s="264">
        <v>68887</v>
      </c>
      <c r="V27" s="125">
        <f t="shared" si="14"/>
        <v>7.9927998025752317E-2</v>
      </c>
      <c r="W27" s="258">
        <v>70790.929462979577</v>
      </c>
      <c r="X27" s="262">
        <v>3429.9442342162915</v>
      </c>
      <c r="Y27" s="262">
        <v>3524.7425544204129</v>
      </c>
      <c r="Z27" s="137"/>
      <c r="AA27" s="124"/>
      <c r="AB27" s="124"/>
      <c r="AC27" s="124"/>
      <c r="AD27" s="124"/>
    </row>
    <row r="28" spans="1:30">
      <c r="A28" s="82">
        <v>215</v>
      </c>
      <c r="B28" s="83" t="s">
        <v>87</v>
      </c>
      <c r="C28" s="264">
        <v>68883</v>
      </c>
      <c r="D28" s="124">
        <f t="shared" si="0"/>
        <v>4370.4714167882748</v>
      </c>
      <c r="E28" s="125">
        <f t="shared" si="1"/>
        <v>1.1487177530392936</v>
      </c>
      <c r="F28" s="124">
        <f t="shared" si="2"/>
        <v>-339.49158726285151</v>
      </c>
      <c r="G28" s="124">
        <f t="shared" si="3"/>
        <v>-5350.7269068498026</v>
      </c>
      <c r="H28" s="124">
        <f t="shared" si="4"/>
        <v>0</v>
      </c>
      <c r="I28" s="123">
        <f t="shared" si="5"/>
        <v>0</v>
      </c>
      <c r="J28" s="124">
        <f t="shared" si="6"/>
        <v>-33.95255588501643</v>
      </c>
      <c r="K28" s="123">
        <f t="shared" si="7"/>
        <v>-535.12623330374402</v>
      </c>
      <c r="L28" s="123">
        <f t="shared" si="8"/>
        <v>-5885.8531401535465</v>
      </c>
      <c r="M28" s="123">
        <f t="shared" si="9"/>
        <v>62997.146859846456</v>
      </c>
      <c r="N28" s="70">
        <f t="shared" si="10"/>
        <v>3997.0272736404072</v>
      </c>
      <c r="O28" s="23">
        <f t="shared" si="11"/>
        <v>1.0505631431373377</v>
      </c>
      <c r="P28" s="282">
        <v>-5885.8531401535465</v>
      </c>
      <c r="Q28" s="320">
        <v>15761</v>
      </c>
      <c r="R28" s="125">
        <f t="shared" si="12"/>
        <v>3.1411589698740326E-2</v>
      </c>
      <c r="S28" s="23">
        <f t="shared" si="13"/>
        <v>3.8806133908243688E-2</v>
      </c>
      <c r="T28" s="23"/>
      <c r="U28" s="264">
        <v>66675</v>
      </c>
      <c r="V28" s="125">
        <f t="shared" si="14"/>
        <v>3.3115860517435321E-2</v>
      </c>
      <c r="W28" s="258">
        <v>60543.755083647862</v>
      </c>
      <c r="X28" s="262">
        <v>4237.368922783603</v>
      </c>
      <c r="Y28" s="262">
        <v>3847.7124298473377</v>
      </c>
      <c r="Z28" s="137"/>
      <c r="AA28" s="124"/>
      <c r="AB28" s="124"/>
      <c r="AC28" s="124"/>
      <c r="AD28" s="124"/>
    </row>
    <row r="29" spans="1:30">
      <c r="A29" s="82">
        <v>216</v>
      </c>
      <c r="B29" s="83" t="s">
        <v>88</v>
      </c>
      <c r="C29" s="264">
        <v>76927</v>
      </c>
      <c r="D29" s="124">
        <f t="shared" si="0"/>
        <v>3947.4035303776682</v>
      </c>
      <c r="E29" s="125">
        <f t="shared" si="1"/>
        <v>1.0375202309610434</v>
      </c>
      <c r="F29" s="124">
        <f t="shared" si="2"/>
        <v>-85.650855416487502</v>
      </c>
      <c r="G29" s="124">
        <f t="shared" si="3"/>
        <v>-1669.1638703565086</v>
      </c>
      <c r="H29" s="124">
        <f t="shared" si="4"/>
        <v>0</v>
      </c>
      <c r="I29" s="123">
        <f t="shared" si="5"/>
        <v>0</v>
      </c>
      <c r="J29" s="124">
        <f t="shared" si="6"/>
        <v>-33.95255588501643</v>
      </c>
      <c r="K29" s="123">
        <f t="shared" si="7"/>
        <v>-661.66740908720021</v>
      </c>
      <c r="L29" s="123">
        <f t="shared" si="8"/>
        <v>-2330.8312794437088</v>
      </c>
      <c r="M29" s="123">
        <f t="shared" si="9"/>
        <v>74596.168720556292</v>
      </c>
      <c r="N29" s="70">
        <f t="shared" si="10"/>
        <v>3827.8001190761643</v>
      </c>
      <c r="O29" s="23">
        <f t="shared" si="11"/>
        <v>1.0060841343060376</v>
      </c>
      <c r="P29" s="282">
        <v>-2330.8312794437088</v>
      </c>
      <c r="Q29" s="320">
        <v>19488</v>
      </c>
      <c r="R29" s="125">
        <f t="shared" si="12"/>
        <v>7.0961356755532959E-2</v>
      </c>
      <c r="S29" s="23">
        <f t="shared" si="13"/>
        <v>5.5332013878231417E-2</v>
      </c>
      <c r="T29" s="23"/>
      <c r="U29" s="264">
        <v>71089</v>
      </c>
      <c r="V29" s="125">
        <f t="shared" si="14"/>
        <v>8.2122409936839738E-2</v>
      </c>
      <c r="W29" s="258">
        <v>69955.975868974652</v>
      </c>
      <c r="X29" s="262">
        <v>3685.8505729247681</v>
      </c>
      <c r="Y29" s="262">
        <v>3627.1050899038032</v>
      </c>
      <c r="Z29" s="137"/>
      <c r="AA29" s="124"/>
      <c r="AB29" s="124"/>
      <c r="AC29" s="124"/>
      <c r="AD29" s="124"/>
    </row>
    <row r="30" spans="1:30">
      <c r="A30" s="82">
        <v>217</v>
      </c>
      <c r="B30" s="83" t="s">
        <v>89</v>
      </c>
      <c r="C30" s="264">
        <v>128315</v>
      </c>
      <c r="D30" s="124">
        <f t="shared" si="0"/>
        <v>4684.0549025334012</v>
      </c>
      <c r="E30" s="125">
        <f t="shared" si="1"/>
        <v>1.2311388199639424</v>
      </c>
      <c r="F30" s="124">
        <f t="shared" si="2"/>
        <v>-527.64167870992731</v>
      </c>
      <c r="G30" s="124">
        <f t="shared" si="3"/>
        <v>-14454.216146579747</v>
      </c>
      <c r="H30" s="124">
        <f t="shared" si="4"/>
        <v>0</v>
      </c>
      <c r="I30" s="123">
        <f t="shared" si="5"/>
        <v>0</v>
      </c>
      <c r="J30" s="124">
        <f t="shared" si="6"/>
        <v>-33.95255588501643</v>
      </c>
      <c r="K30" s="123">
        <f t="shared" si="7"/>
        <v>-930.09631591414006</v>
      </c>
      <c r="L30" s="123">
        <f t="shared" si="8"/>
        <v>-15384.312462493886</v>
      </c>
      <c r="M30" s="123">
        <f t="shared" si="9"/>
        <v>112930.68753750611</v>
      </c>
      <c r="N30" s="70">
        <f t="shared" si="10"/>
        <v>4122.4606679384578</v>
      </c>
      <c r="O30" s="23">
        <f t="shared" si="11"/>
        <v>1.0835315699071972</v>
      </c>
      <c r="P30" s="282">
        <v>-15384.312462493886</v>
      </c>
      <c r="Q30" s="320">
        <v>27394</v>
      </c>
      <c r="R30" s="125">
        <f t="shared" si="12"/>
        <v>4.853138629162735E-2</v>
      </c>
      <c r="S30" s="23">
        <f t="shared" si="13"/>
        <v>4.639851086654595E-2</v>
      </c>
      <c r="T30" s="23"/>
      <c r="U30" s="264">
        <v>121411</v>
      </c>
      <c r="V30" s="125">
        <f t="shared" si="14"/>
        <v>5.6864699244714233E-2</v>
      </c>
      <c r="W30" s="258">
        <v>107072.24338502582</v>
      </c>
      <c r="X30" s="262">
        <v>4467.2529251600563</v>
      </c>
      <c r="Y30" s="262">
        <v>3939.6660307979187</v>
      </c>
      <c r="Z30" s="137"/>
      <c r="AA30" s="124"/>
      <c r="AB30" s="124"/>
      <c r="AC30" s="124"/>
      <c r="AD30" s="124"/>
    </row>
    <row r="31" spans="1:30">
      <c r="A31" s="82">
        <v>219</v>
      </c>
      <c r="B31" s="83" t="s">
        <v>90</v>
      </c>
      <c r="C31" s="264">
        <v>697435</v>
      </c>
      <c r="D31" s="124">
        <f t="shared" si="0"/>
        <v>5498.4981196931594</v>
      </c>
      <c r="E31" s="125">
        <f t="shared" si="1"/>
        <v>1.4452039157337184</v>
      </c>
      <c r="F31" s="124">
        <f t="shared" si="2"/>
        <v>-1016.3076090057822</v>
      </c>
      <c r="G31" s="124">
        <f t="shared" si="3"/>
        <v>-128909.47343390241</v>
      </c>
      <c r="H31" s="124">
        <f t="shared" si="4"/>
        <v>0</v>
      </c>
      <c r="I31" s="123">
        <f t="shared" si="5"/>
        <v>0</v>
      </c>
      <c r="J31" s="124">
        <f t="shared" si="6"/>
        <v>-33.95255588501643</v>
      </c>
      <c r="K31" s="123">
        <f t="shared" si="7"/>
        <v>-4306.5761410113691</v>
      </c>
      <c r="L31" s="123">
        <f t="shared" si="8"/>
        <v>-133216.04957491378</v>
      </c>
      <c r="M31" s="123">
        <f t="shared" si="9"/>
        <v>564218.95042508619</v>
      </c>
      <c r="N31" s="70">
        <f t="shared" si="10"/>
        <v>4448.23795480236</v>
      </c>
      <c r="O31" s="23">
        <f t="shared" si="11"/>
        <v>1.1691576082151074</v>
      </c>
      <c r="P31" s="282">
        <v>-133216.04957491378</v>
      </c>
      <c r="Q31" s="320">
        <v>126841</v>
      </c>
      <c r="R31" s="125">
        <f t="shared" si="12"/>
        <v>3.451217929919443E-2</v>
      </c>
      <c r="S31" s="23">
        <f t="shared" si="13"/>
        <v>3.9601757805593267E-2</v>
      </c>
      <c r="T31" s="23"/>
      <c r="U31" s="264">
        <v>666796</v>
      </c>
      <c r="V31" s="125">
        <f t="shared" si="14"/>
        <v>4.5949585780358612E-2</v>
      </c>
      <c r="W31" s="258">
        <v>536791.36283851019</v>
      </c>
      <c r="X31" s="262">
        <v>5315.0636886827042</v>
      </c>
      <c r="Y31" s="262">
        <v>4278.7903362069783</v>
      </c>
      <c r="Z31" s="137"/>
      <c r="AA31" s="124"/>
      <c r="AB31" s="124"/>
      <c r="AC31" s="124"/>
      <c r="AD31" s="124"/>
    </row>
    <row r="32" spans="1:30">
      <c r="A32" s="82">
        <v>220</v>
      </c>
      <c r="B32" s="83" t="s">
        <v>91</v>
      </c>
      <c r="C32" s="264">
        <v>317858</v>
      </c>
      <c r="D32" s="124">
        <f t="shared" si="0"/>
        <v>5166.4905807584155</v>
      </c>
      <c r="E32" s="125">
        <f t="shared" si="1"/>
        <v>1.3579403421402108</v>
      </c>
      <c r="F32" s="124">
        <f t="shared" si="2"/>
        <v>-817.10308564493585</v>
      </c>
      <c r="G32" s="124">
        <f t="shared" si="3"/>
        <v>-50270.633138133388</v>
      </c>
      <c r="H32" s="124">
        <f t="shared" si="4"/>
        <v>0</v>
      </c>
      <c r="I32" s="123">
        <f t="shared" si="5"/>
        <v>0</v>
      </c>
      <c r="J32" s="124">
        <f t="shared" si="6"/>
        <v>-33.95255588501643</v>
      </c>
      <c r="K32" s="123">
        <f t="shared" si="7"/>
        <v>-2088.8630957138657</v>
      </c>
      <c r="L32" s="123">
        <f t="shared" si="8"/>
        <v>-52359.496233847254</v>
      </c>
      <c r="M32" s="123">
        <f t="shared" si="9"/>
        <v>265498.50376615277</v>
      </c>
      <c r="N32" s="70">
        <f t="shared" si="10"/>
        <v>4315.4349392284639</v>
      </c>
      <c r="O32" s="23">
        <f t="shared" si="11"/>
        <v>1.1342521787777047</v>
      </c>
      <c r="P32" s="282">
        <v>-52359.496233847254</v>
      </c>
      <c r="Q32" s="320">
        <v>61523</v>
      </c>
      <c r="R32" s="125">
        <f t="shared" si="12"/>
        <v>1.77987613478468E-2</v>
      </c>
      <c r="S32" s="23">
        <f t="shared" si="13"/>
        <v>3.1605655979125215E-2</v>
      </c>
      <c r="T32" s="23"/>
      <c r="U32" s="264">
        <v>309269</v>
      </c>
      <c r="V32" s="125">
        <f t="shared" si="14"/>
        <v>2.7771939638308398E-2</v>
      </c>
      <c r="W32" s="258">
        <v>254866.95190507337</v>
      </c>
      <c r="X32" s="262">
        <v>5076.1415487640743</v>
      </c>
      <c r="Y32" s="262">
        <v>4183.2214802395265</v>
      </c>
      <c r="Z32" s="137"/>
      <c r="AA32" s="124"/>
      <c r="AB32" s="124"/>
      <c r="AC32" s="124"/>
      <c r="AD32" s="124"/>
    </row>
    <row r="33" spans="1:30">
      <c r="A33" s="82">
        <v>221</v>
      </c>
      <c r="B33" s="83" t="s">
        <v>92</v>
      </c>
      <c r="C33" s="264">
        <v>51564</v>
      </c>
      <c r="D33" s="124">
        <f t="shared" si="0"/>
        <v>3125.090909090909</v>
      </c>
      <c r="E33" s="125">
        <f t="shared" si="1"/>
        <v>0.82138677153790896</v>
      </c>
      <c r="F33" s="124">
        <f t="shared" si="2"/>
        <v>407.73671735556798</v>
      </c>
      <c r="G33" s="124">
        <f t="shared" si="3"/>
        <v>6727.655836366871</v>
      </c>
      <c r="H33" s="124">
        <f t="shared" si="4"/>
        <v>104.68359479349135</v>
      </c>
      <c r="I33" s="123">
        <f t="shared" si="5"/>
        <v>1727.2793140926071</v>
      </c>
      <c r="J33" s="124">
        <f t="shared" si="6"/>
        <v>70.731038908474915</v>
      </c>
      <c r="K33" s="123">
        <f t="shared" si="7"/>
        <v>1167.0621419898359</v>
      </c>
      <c r="L33" s="123">
        <f t="shared" si="8"/>
        <v>7894.7179783567071</v>
      </c>
      <c r="M33" s="123">
        <f t="shared" si="9"/>
        <v>59458.717978356704</v>
      </c>
      <c r="N33" s="70">
        <f t="shared" si="10"/>
        <v>3603.5586653549517</v>
      </c>
      <c r="O33" s="23">
        <f t="shared" si="11"/>
        <v>0.94714538049851549</v>
      </c>
      <c r="P33" s="282">
        <v>7894.7179783567071</v>
      </c>
      <c r="Q33" s="320">
        <v>16500</v>
      </c>
      <c r="R33" s="125">
        <f t="shared" si="12"/>
        <v>6.2307947569271625E-2</v>
      </c>
      <c r="S33" s="23">
        <f t="shared" si="13"/>
        <v>4.4912780945617667E-2</v>
      </c>
      <c r="T33" s="23"/>
      <c r="U33" s="264">
        <v>48216</v>
      </c>
      <c r="V33" s="125">
        <f t="shared" si="14"/>
        <v>6.9437531110004974E-2</v>
      </c>
      <c r="W33" s="258">
        <v>56523.690399994783</v>
      </c>
      <c r="X33" s="262">
        <v>2941.7937766931054</v>
      </c>
      <c r="Y33" s="262">
        <v>3448.6693349600232</v>
      </c>
      <c r="Z33" s="137"/>
      <c r="AA33" s="124"/>
      <c r="AB33" s="124"/>
      <c r="AC33" s="124"/>
      <c r="AD33" s="124"/>
    </row>
    <row r="34" spans="1:30">
      <c r="A34" s="82">
        <v>226</v>
      </c>
      <c r="B34" s="83" t="s">
        <v>93</v>
      </c>
      <c r="C34" s="264">
        <v>70219</v>
      </c>
      <c r="D34" s="124">
        <f t="shared" si="0"/>
        <v>3844.8776214203581</v>
      </c>
      <c r="E34" s="125">
        <f t="shared" si="1"/>
        <v>1.0105727187742917</v>
      </c>
      <c r="F34" s="124">
        <f t="shared" si="2"/>
        <v>-24.135310042101445</v>
      </c>
      <c r="G34" s="124">
        <f t="shared" si="3"/>
        <v>-440.78316729889866</v>
      </c>
      <c r="H34" s="124">
        <f t="shared" si="4"/>
        <v>0</v>
      </c>
      <c r="I34" s="123">
        <f t="shared" si="5"/>
        <v>0</v>
      </c>
      <c r="J34" s="124">
        <f t="shared" si="6"/>
        <v>-33.95255588501643</v>
      </c>
      <c r="K34" s="123">
        <f t="shared" si="7"/>
        <v>-620.075528128055</v>
      </c>
      <c r="L34" s="123">
        <f t="shared" si="8"/>
        <v>-1060.8586954269535</v>
      </c>
      <c r="M34" s="123">
        <f t="shared" si="9"/>
        <v>69158.141304573044</v>
      </c>
      <c r="N34" s="70">
        <f t="shared" si="10"/>
        <v>3786.7897554932401</v>
      </c>
      <c r="O34" s="23">
        <f t="shared" si="11"/>
        <v>0.99530512943133675</v>
      </c>
      <c r="P34" s="282">
        <v>-1060.8586954269535</v>
      </c>
      <c r="Q34" s="320">
        <v>18263</v>
      </c>
      <c r="R34" s="125">
        <f t="shared" si="12"/>
        <v>7.083397306512039E-2</v>
      </c>
      <c r="S34" s="23">
        <f t="shared" si="13"/>
        <v>5.511502319994957E-2</v>
      </c>
      <c r="T34" s="23"/>
      <c r="U34" s="264">
        <v>64558</v>
      </c>
      <c r="V34" s="125">
        <f t="shared" si="14"/>
        <v>8.7688590105021835E-2</v>
      </c>
      <c r="W34" s="258">
        <v>64529.912195995457</v>
      </c>
      <c r="X34" s="262">
        <v>3590.5450500556171</v>
      </c>
      <c r="Y34" s="262">
        <v>3588.9828807561435</v>
      </c>
      <c r="Z34" s="137"/>
      <c r="AA34" s="124"/>
      <c r="AB34" s="124"/>
      <c r="AC34" s="124"/>
      <c r="AD34" s="124"/>
    </row>
    <row r="35" spans="1:30">
      <c r="A35" s="82">
        <v>227</v>
      </c>
      <c r="B35" s="83" t="s">
        <v>94</v>
      </c>
      <c r="C35" s="264">
        <v>46380</v>
      </c>
      <c r="D35" s="124">
        <f t="shared" si="0"/>
        <v>3916.56814727242</v>
      </c>
      <c r="E35" s="125">
        <f t="shared" si="1"/>
        <v>1.0294155784838064</v>
      </c>
      <c r="F35" s="124">
        <f t="shared" si="2"/>
        <v>-67.149625553338595</v>
      </c>
      <c r="G35" s="124">
        <f t="shared" si="3"/>
        <v>-795.1858658026357</v>
      </c>
      <c r="H35" s="124">
        <f t="shared" si="4"/>
        <v>0</v>
      </c>
      <c r="I35" s="123">
        <f t="shared" si="5"/>
        <v>0</v>
      </c>
      <c r="J35" s="124">
        <f t="shared" si="6"/>
        <v>-33.95255588501643</v>
      </c>
      <c r="K35" s="123">
        <f t="shared" si="7"/>
        <v>-402.06616679036455</v>
      </c>
      <c r="L35" s="123">
        <f t="shared" si="8"/>
        <v>-1197.2520325930002</v>
      </c>
      <c r="M35" s="123">
        <f t="shared" si="9"/>
        <v>45182.747967406998</v>
      </c>
      <c r="N35" s="70">
        <f t="shared" si="10"/>
        <v>3815.4659658340647</v>
      </c>
      <c r="O35" s="23">
        <f t="shared" si="11"/>
        <v>1.0028422733151428</v>
      </c>
      <c r="P35" s="282">
        <v>-1197.2520325930002</v>
      </c>
      <c r="Q35" s="320">
        <v>11842</v>
      </c>
      <c r="R35" s="125">
        <f t="shared" si="12"/>
        <v>4.4185395273584629E-2</v>
      </c>
      <c r="S35" s="23">
        <f t="shared" si="13"/>
        <v>4.444629152166444E-2</v>
      </c>
      <c r="T35" s="23"/>
      <c r="U35" s="264">
        <v>43746</v>
      </c>
      <c r="V35" s="125">
        <f t="shared" si="14"/>
        <v>6.0211219311479908E-2</v>
      </c>
      <c r="W35" s="258">
        <v>42606.096570739428</v>
      </c>
      <c r="X35" s="262">
        <v>3750.8359770213497</v>
      </c>
      <c r="Y35" s="262">
        <v>3653.0992515424355</v>
      </c>
      <c r="Z35" s="137"/>
      <c r="AA35" s="124"/>
      <c r="AB35" s="124"/>
      <c r="AC35" s="124"/>
      <c r="AD35" s="124"/>
    </row>
    <row r="36" spans="1:30">
      <c r="A36" s="82">
        <v>228</v>
      </c>
      <c r="B36" s="83" t="s">
        <v>95</v>
      </c>
      <c r="C36" s="264">
        <v>70816</v>
      </c>
      <c r="D36" s="124">
        <f t="shared" si="0"/>
        <v>3899.3447497384504</v>
      </c>
      <c r="E36" s="125">
        <f t="shared" si="1"/>
        <v>1.0248886474898353</v>
      </c>
      <c r="F36" s="124">
        <f t="shared" si="2"/>
        <v>-56.815587032956863</v>
      </c>
      <c r="G36" s="124">
        <f t="shared" si="3"/>
        <v>-1031.8278761055296</v>
      </c>
      <c r="H36" s="124">
        <f t="shared" si="4"/>
        <v>0</v>
      </c>
      <c r="I36" s="123">
        <f t="shared" si="5"/>
        <v>0</v>
      </c>
      <c r="J36" s="124">
        <f t="shared" si="6"/>
        <v>-33.95255588501643</v>
      </c>
      <c r="K36" s="123">
        <f t="shared" si="7"/>
        <v>-616.6123674277834</v>
      </c>
      <c r="L36" s="123">
        <f t="shared" si="8"/>
        <v>-1648.4402435333132</v>
      </c>
      <c r="M36" s="123">
        <f t="shared" si="9"/>
        <v>69167.559756466682</v>
      </c>
      <c r="N36" s="70">
        <f t="shared" si="10"/>
        <v>3808.5766068204771</v>
      </c>
      <c r="O36" s="23">
        <f t="shared" si="11"/>
        <v>1.0010315009175543</v>
      </c>
      <c r="P36" s="282">
        <v>-1648.4402435333132</v>
      </c>
      <c r="Q36" s="320">
        <v>18161</v>
      </c>
      <c r="R36" s="125">
        <f t="shared" si="12"/>
        <v>6.7497136725762977E-2</v>
      </c>
      <c r="S36" s="23">
        <f t="shared" si="13"/>
        <v>5.3874217145975352E-2</v>
      </c>
      <c r="T36" s="23"/>
      <c r="U36" s="264">
        <v>65290</v>
      </c>
      <c r="V36" s="125">
        <f t="shared" si="14"/>
        <v>8.4637769949456265E-2</v>
      </c>
      <c r="W36" s="258">
        <v>64594.519120757657</v>
      </c>
      <c r="X36" s="262">
        <v>3652.7917645742418</v>
      </c>
      <c r="Y36" s="262">
        <v>3613.8815665635925</v>
      </c>
      <c r="Z36" s="137"/>
      <c r="AA36" s="124"/>
      <c r="AB36" s="124"/>
      <c r="AC36" s="124"/>
      <c r="AD36" s="124"/>
    </row>
    <row r="37" spans="1:30">
      <c r="A37" s="82">
        <v>229</v>
      </c>
      <c r="B37" s="83" t="s">
        <v>96</v>
      </c>
      <c r="C37" s="264">
        <v>38705</v>
      </c>
      <c r="D37" s="124">
        <f t="shared" si="0"/>
        <v>3510.3391982586613</v>
      </c>
      <c r="E37" s="125">
        <f t="shared" si="1"/>
        <v>0.92264393738850337</v>
      </c>
      <c r="F37" s="124">
        <f t="shared" si="2"/>
        <v>176.5877438549166</v>
      </c>
      <c r="G37" s="124">
        <f t="shared" si="3"/>
        <v>1947.0564637443103</v>
      </c>
      <c r="H37" s="124">
        <f t="shared" si="4"/>
        <v>0</v>
      </c>
      <c r="I37" s="123">
        <f t="shared" si="5"/>
        <v>0</v>
      </c>
      <c r="J37" s="124">
        <f t="shared" si="6"/>
        <v>-33.95255588501643</v>
      </c>
      <c r="K37" s="123">
        <f t="shared" si="7"/>
        <v>-374.36088118819117</v>
      </c>
      <c r="L37" s="123">
        <f t="shared" si="8"/>
        <v>1572.6955825561192</v>
      </c>
      <c r="M37" s="123">
        <f t="shared" si="9"/>
        <v>40277.695582556116</v>
      </c>
      <c r="N37" s="70">
        <f t="shared" si="10"/>
        <v>3652.9743862285609</v>
      </c>
      <c r="O37" s="23">
        <f t="shared" si="11"/>
        <v>0.96013361687702126</v>
      </c>
      <c r="P37" s="282">
        <v>1572.6955825561192</v>
      </c>
      <c r="Q37" s="320">
        <v>11026</v>
      </c>
      <c r="R37" s="125">
        <f t="shared" si="12"/>
        <v>4.0477238935737618E-2</v>
      </c>
      <c r="S37" s="23">
        <f t="shared" si="13"/>
        <v>4.3028685028346413E-2</v>
      </c>
      <c r="T37" s="23"/>
      <c r="U37" s="264">
        <v>36926</v>
      </c>
      <c r="V37" s="125">
        <f t="shared" si="14"/>
        <v>4.8177435952987055E-2</v>
      </c>
      <c r="W37" s="258">
        <v>38332.41140073249</v>
      </c>
      <c r="X37" s="262">
        <v>3373.7779808131568</v>
      </c>
      <c r="Y37" s="262">
        <v>3502.2760530591581</v>
      </c>
      <c r="Z37" s="137"/>
      <c r="AA37" s="124"/>
      <c r="AB37" s="124"/>
      <c r="AC37" s="124"/>
      <c r="AD37" s="124"/>
    </row>
    <row r="38" spans="1:30">
      <c r="A38" s="82">
        <v>230</v>
      </c>
      <c r="B38" s="83" t="s">
        <v>97</v>
      </c>
      <c r="C38" s="264">
        <v>158383</v>
      </c>
      <c r="D38" s="124">
        <f t="shared" si="0"/>
        <v>3949.1098588739837</v>
      </c>
      <c r="E38" s="125">
        <f t="shared" si="1"/>
        <v>1.0379687157237409</v>
      </c>
      <c r="F38" s="124">
        <f t="shared" si="2"/>
        <v>-86.674652514276843</v>
      </c>
      <c r="G38" s="124">
        <f t="shared" si="3"/>
        <v>-3476.1736137375869</v>
      </c>
      <c r="H38" s="124">
        <f t="shared" si="4"/>
        <v>0</v>
      </c>
      <c r="I38" s="123">
        <f t="shared" si="5"/>
        <v>0</v>
      </c>
      <c r="J38" s="124">
        <f t="shared" si="6"/>
        <v>-33.95255588501643</v>
      </c>
      <c r="K38" s="123">
        <f t="shared" si="7"/>
        <v>-1361.7012063244688</v>
      </c>
      <c r="L38" s="123">
        <f t="shared" si="8"/>
        <v>-4837.8748200620557</v>
      </c>
      <c r="M38" s="123">
        <f t="shared" si="9"/>
        <v>153545.12517993795</v>
      </c>
      <c r="N38" s="70">
        <f t="shared" si="10"/>
        <v>3828.4826504746911</v>
      </c>
      <c r="O38" s="23">
        <f t="shared" si="11"/>
        <v>1.0062635282111168</v>
      </c>
      <c r="P38" s="282">
        <v>-4837.8748200620557</v>
      </c>
      <c r="Q38" s="320">
        <v>40106</v>
      </c>
      <c r="R38" s="125">
        <f t="shared" si="12"/>
        <v>4.0797665326233586E-2</v>
      </c>
      <c r="S38" s="23">
        <f t="shared" si="13"/>
        <v>4.3044250301470653E-2</v>
      </c>
      <c r="T38" s="23"/>
      <c r="U38" s="264">
        <v>146726</v>
      </c>
      <c r="V38" s="125">
        <f t="shared" si="14"/>
        <v>7.9447405367828475E-2</v>
      </c>
      <c r="W38" s="258">
        <v>141937.81716457976</v>
      </c>
      <c r="X38" s="262">
        <v>3794.3108352728214</v>
      </c>
      <c r="Y38" s="262">
        <v>3670.4891948430245</v>
      </c>
      <c r="Z38" s="137"/>
      <c r="AA38" s="124"/>
      <c r="AB38" s="124"/>
      <c r="AC38" s="124"/>
      <c r="AD38" s="124"/>
    </row>
    <row r="39" spans="1:30">
      <c r="A39" s="82">
        <v>231</v>
      </c>
      <c r="B39" s="83" t="s">
        <v>98</v>
      </c>
      <c r="C39" s="264">
        <v>221518</v>
      </c>
      <c r="D39" s="124">
        <f t="shared" si="0"/>
        <v>3980.4140012937542</v>
      </c>
      <c r="E39" s="125">
        <f t="shared" si="1"/>
        <v>1.0461965750807727</v>
      </c>
      <c r="F39" s="124">
        <f t="shared" si="2"/>
        <v>-105.45713796613909</v>
      </c>
      <c r="G39" s="124">
        <f t="shared" si="3"/>
        <v>-5868.9006420915721</v>
      </c>
      <c r="H39" s="124">
        <f t="shared" si="4"/>
        <v>0</v>
      </c>
      <c r="I39" s="123">
        <f t="shared" si="5"/>
        <v>0</v>
      </c>
      <c r="J39" s="124">
        <f t="shared" si="6"/>
        <v>-33.95255588501643</v>
      </c>
      <c r="K39" s="123">
        <f t="shared" si="7"/>
        <v>-1889.5276401129345</v>
      </c>
      <c r="L39" s="123">
        <f t="shared" si="8"/>
        <v>-7758.4282822045061</v>
      </c>
      <c r="M39" s="123">
        <f t="shared" si="9"/>
        <v>213759.57171779551</v>
      </c>
      <c r="N39" s="70">
        <f t="shared" si="10"/>
        <v>3841.0043074425989</v>
      </c>
      <c r="O39" s="23">
        <f t="shared" si="11"/>
        <v>1.0095546719539292</v>
      </c>
      <c r="P39" s="282">
        <v>-7758.4282822045061</v>
      </c>
      <c r="Q39" s="320">
        <v>55652</v>
      </c>
      <c r="R39" s="125">
        <f t="shared" si="12"/>
        <v>4.8441903290402433E-2</v>
      </c>
      <c r="S39" s="23">
        <f t="shared" si="13"/>
        <v>4.6205629417053702E-2</v>
      </c>
      <c r="T39" s="23"/>
      <c r="U39" s="264">
        <v>205687</v>
      </c>
      <c r="V39" s="125">
        <f t="shared" si="14"/>
        <v>7.6966458745569719E-2</v>
      </c>
      <c r="W39" s="258">
        <v>198907.29462484102</v>
      </c>
      <c r="X39" s="262">
        <v>3796.5041160618703</v>
      </c>
      <c r="Y39" s="262">
        <v>3671.3665071586438</v>
      </c>
      <c r="Z39" s="137"/>
      <c r="AA39" s="124"/>
      <c r="AB39" s="124"/>
      <c r="AC39" s="124"/>
      <c r="AD39" s="124"/>
    </row>
    <row r="40" spans="1:30">
      <c r="A40" s="82">
        <v>233</v>
      </c>
      <c r="B40" s="83" t="s">
        <v>99</v>
      </c>
      <c r="C40" s="264">
        <v>99551</v>
      </c>
      <c r="D40" s="124">
        <f t="shared" si="0"/>
        <v>4132.6331520611066</v>
      </c>
      <c r="E40" s="125">
        <f t="shared" si="1"/>
        <v>1.0862052661723893</v>
      </c>
      <c r="F40" s="124">
        <f t="shared" si="2"/>
        <v>-196.78862842655053</v>
      </c>
      <c r="G40" s="124">
        <f t="shared" si="3"/>
        <v>-4740.4412701671754</v>
      </c>
      <c r="H40" s="124">
        <f t="shared" si="4"/>
        <v>0</v>
      </c>
      <c r="I40" s="123">
        <f t="shared" si="5"/>
        <v>0</v>
      </c>
      <c r="J40" s="124">
        <f t="shared" si="6"/>
        <v>-33.95255588501643</v>
      </c>
      <c r="K40" s="123">
        <f t="shared" si="7"/>
        <v>-817.88311871416079</v>
      </c>
      <c r="L40" s="123">
        <f t="shared" si="8"/>
        <v>-5558.3243888813358</v>
      </c>
      <c r="M40" s="123">
        <f t="shared" si="9"/>
        <v>93992.67561111867</v>
      </c>
      <c r="N40" s="70">
        <f t="shared" si="10"/>
        <v>3901.8919677495401</v>
      </c>
      <c r="O40" s="23">
        <f t="shared" si="11"/>
        <v>1.025558148390576</v>
      </c>
      <c r="P40" s="282">
        <v>-5558.3243888813358</v>
      </c>
      <c r="Q40" s="320">
        <v>24089</v>
      </c>
      <c r="R40" s="125">
        <f t="shared" si="12"/>
        <v>5.0423693381107484E-2</v>
      </c>
      <c r="S40" s="23">
        <f t="shared" si="13"/>
        <v>4.7075612889094995E-2</v>
      </c>
      <c r="T40" s="23"/>
      <c r="U40" s="264">
        <v>92632</v>
      </c>
      <c r="V40" s="125">
        <f t="shared" si="14"/>
        <v>7.4693410484497791E-2</v>
      </c>
      <c r="W40" s="258">
        <v>87739.648645979585</v>
      </c>
      <c r="X40" s="262">
        <v>3934.2535570184755</v>
      </c>
      <c r="Y40" s="262">
        <v>3726.466283541286</v>
      </c>
      <c r="Z40" s="137"/>
      <c r="AA40" s="124"/>
      <c r="AB40" s="124"/>
      <c r="AC40" s="124"/>
      <c r="AD40" s="124"/>
    </row>
    <row r="41" spans="1:30">
      <c r="A41" s="82">
        <v>234</v>
      </c>
      <c r="B41" s="83" t="s">
        <v>100</v>
      </c>
      <c r="C41" s="264">
        <v>28688</v>
      </c>
      <c r="D41" s="124">
        <f t="shared" si="0"/>
        <v>4204.6020811959552</v>
      </c>
      <c r="E41" s="125">
        <f t="shared" si="1"/>
        <v>1.1051213003207561</v>
      </c>
      <c r="F41" s="124">
        <f t="shared" si="2"/>
        <v>-239.96998590745969</v>
      </c>
      <c r="G41" s="124">
        <f t="shared" si="3"/>
        <v>-1637.3152138465973</v>
      </c>
      <c r="H41" s="124">
        <f t="shared" si="4"/>
        <v>0</v>
      </c>
      <c r="I41" s="123">
        <f t="shared" si="5"/>
        <v>0</v>
      </c>
      <c r="J41" s="124">
        <f t="shared" si="6"/>
        <v>-33.95255588501643</v>
      </c>
      <c r="K41" s="123">
        <f t="shared" si="7"/>
        <v>-231.65828880346709</v>
      </c>
      <c r="L41" s="123">
        <f t="shared" si="8"/>
        <v>-1868.9735026500643</v>
      </c>
      <c r="M41" s="123">
        <f t="shared" si="9"/>
        <v>26819.026497349936</v>
      </c>
      <c r="N41" s="70">
        <f t="shared" si="10"/>
        <v>3930.6795394034789</v>
      </c>
      <c r="O41" s="23">
        <f t="shared" si="11"/>
        <v>1.0331245620499225</v>
      </c>
      <c r="P41" s="282">
        <v>-1868.9735026500643</v>
      </c>
      <c r="Q41" s="320">
        <v>6823</v>
      </c>
      <c r="R41" s="125">
        <f t="shared" si="12"/>
        <v>6.6179452013680473E-2</v>
      </c>
      <c r="S41" s="23">
        <f t="shared" si="13"/>
        <v>5.3741831032340967E-2</v>
      </c>
      <c r="T41" s="23"/>
      <c r="U41" s="264">
        <v>26438</v>
      </c>
      <c r="V41" s="125">
        <f t="shared" si="14"/>
        <v>8.5104773432180952E-2</v>
      </c>
      <c r="W41" s="258">
        <v>25007.33562636004</v>
      </c>
      <c r="X41" s="262">
        <v>3943.615751789976</v>
      </c>
      <c r="Y41" s="262">
        <v>3730.2111614498867</v>
      </c>
      <c r="Z41" s="137"/>
      <c r="AA41" s="124"/>
      <c r="AB41" s="124"/>
      <c r="AC41" s="124"/>
      <c r="AD41" s="124"/>
    </row>
    <row r="42" spans="1:30">
      <c r="A42" s="82">
        <v>235</v>
      </c>
      <c r="B42" s="83" t="s">
        <v>101</v>
      </c>
      <c r="C42" s="264">
        <v>139279</v>
      </c>
      <c r="D42" s="124">
        <f t="shared" si="0"/>
        <v>3642.8048333943611</v>
      </c>
      <c r="E42" s="125">
        <f t="shared" si="1"/>
        <v>0.9574606910603134</v>
      </c>
      <c r="F42" s="124">
        <f t="shared" si="2"/>
        <v>97.108362773496722</v>
      </c>
      <c r="G42" s="124">
        <f t="shared" si="3"/>
        <v>3712.8411422818735</v>
      </c>
      <c r="H42" s="124">
        <f t="shared" si="4"/>
        <v>0</v>
      </c>
      <c r="I42" s="123">
        <f t="shared" si="5"/>
        <v>0</v>
      </c>
      <c r="J42" s="124">
        <f t="shared" si="6"/>
        <v>-33.95255588501643</v>
      </c>
      <c r="K42" s="123">
        <f t="shared" si="7"/>
        <v>-1298.1420217077182</v>
      </c>
      <c r="L42" s="123">
        <f t="shared" si="8"/>
        <v>2414.6991205741551</v>
      </c>
      <c r="M42" s="123">
        <f t="shared" si="9"/>
        <v>141693.69912057417</v>
      </c>
      <c r="N42" s="70">
        <f t="shared" si="10"/>
        <v>3705.9606402828417</v>
      </c>
      <c r="O42" s="23">
        <f t="shared" si="11"/>
        <v>0.97406031834574558</v>
      </c>
      <c r="P42" s="282">
        <v>2414.6991205741551</v>
      </c>
      <c r="Q42" s="320">
        <v>38234</v>
      </c>
      <c r="R42" s="125">
        <f t="shared" si="12"/>
        <v>6.1244361499260484E-2</v>
      </c>
      <c r="S42" s="23">
        <f t="shared" si="13"/>
        <v>5.10988909324386E-2</v>
      </c>
      <c r="T42" s="23"/>
      <c r="U42" s="264">
        <v>125550</v>
      </c>
      <c r="V42" s="125">
        <f t="shared" si="14"/>
        <v>0.10935085623257666</v>
      </c>
      <c r="W42" s="258">
        <v>128959.52754620298</v>
      </c>
      <c r="X42" s="262">
        <v>3432.5787401574803</v>
      </c>
      <c r="Y42" s="262">
        <v>3525.7963567968882</v>
      </c>
      <c r="Z42" s="137"/>
      <c r="AA42" s="124"/>
      <c r="AB42" s="124"/>
      <c r="AC42" s="124"/>
      <c r="AD42" s="124"/>
    </row>
    <row r="43" spans="1:30">
      <c r="A43" s="82">
        <v>236</v>
      </c>
      <c r="B43" s="83" t="s">
        <v>102</v>
      </c>
      <c r="C43" s="264">
        <v>70431</v>
      </c>
      <c r="D43" s="124">
        <f t="shared" si="0"/>
        <v>3218.2316655243317</v>
      </c>
      <c r="E43" s="125">
        <f t="shared" si="1"/>
        <v>0.8458675266426311</v>
      </c>
      <c r="F43" s="124">
        <f t="shared" si="2"/>
        <v>351.85226349551436</v>
      </c>
      <c r="G43" s="124">
        <f t="shared" si="3"/>
        <v>7700.2867865993312</v>
      </c>
      <c r="H43" s="124">
        <f t="shared" si="4"/>
        <v>72.084330041793407</v>
      </c>
      <c r="I43" s="123">
        <f t="shared" si="5"/>
        <v>1577.5655629646487</v>
      </c>
      <c r="J43" s="124">
        <f t="shared" si="6"/>
        <v>38.131774156776977</v>
      </c>
      <c r="K43" s="123">
        <f t="shared" si="7"/>
        <v>834.51387742106419</v>
      </c>
      <c r="L43" s="123">
        <f t="shared" si="8"/>
        <v>8534.8006640203948</v>
      </c>
      <c r="M43" s="123">
        <f t="shared" si="9"/>
        <v>78965.800664020397</v>
      </c>
      <c r="N43" s="70">
        <f t="shared" si="10"/>
        <v>3608.2157031766228</v>
      </c>
      <c r="O43" s="23">
        <f t="shared" si="11"/>
        <v>0.94836941825375154</v>
      </c>
      <c r="P43" s="282">
        <v>8534.8006640203948</v>
      </c>
      <c r="Q43" s="320">
        <v>21885</v>
      </c>
      <c r="R43" s="125">
        <f t="shared" si="12"/>
        <v>4.9919207009540556E-2</v>
      </c>
      <c r="S43" s="23">
        <f t="shared" si="13"/>
        <v>4.4394273608214699E-2</v>
      </c>
      <c r="T43" s="23"/>
      <c r="U43" s="264">
        <v>66457</v>
      </c>
      <c r="V43" s="125">
        <f t="shared" si="14"/>
        <v>5.9798064914155021E-2</v>
      </c>
      <c r="W43" s="258">
        <v>74904.398307644107</v>
      </c>
      <c r="X43" s="262">
        <v>3065.2183939855172</v>
      </c>
      <c r="Y43" s="262">
        <v>3454.8405658246443</v>
      </c>
      <c r="Z43" s="137"/>
      <c r="AA43" s="124"/>
      <c r="AB43" s="124"/>
      <c r="AC43" s="124"/>
      <c r="AD43" s="124"/>
    </row>
    <row r="44" spans="1:30">
      <c r="A44" s="82">
        <v>237</v>
      </c>
      <c r="B44" s="83" t="s">
        <v>103</v>
      </c>
      <c r="C44" s="264">
        <v>81582</v>
      </c>
      <c r="D44" s="124">
        <f t="shared" si="0"/>
        <v>3273.8873951603196</v>
      </c>
      <c r="E44" s="125">
        <f t="shared" si="1"/>
        <v>0.86049586271768919</v>
      </c>
      <c r="F44" s="124">
        <f t="shared" si="2"/>
        <v>318.45882571392167</v>
      </c>
      <c r="G44" s="124">
        <f t="shared" si="3"/>
        <v>7935.6754779652147</v>
      </c>
      <c r="H44" s="124">
        <f t="shared" si="4"/>
        <v>52.604824669197654</v>
      </c>
      <c r="I44" s="123">
        <f t="shared" si="5"/>
        <v>1310.8596259317362</v>
      </c>
      <c r="J44" s="124">
        <f t="shared" si="6"/>
        <v>18.652268784181224</v>
      </c>
      <c r="K44" s="123">
        <f t="shared" si="7"/>
        <v>464.79588583301194</v>
      </c>
      <c r="L44" s="123">
        <f t="shared" si="8"/>
        <v>8400.4713637982259</v>
      </c>
      <c r="M44" s="123">
        <f t="shared" si="9"/>
        <v>89982.47136379822</v>
      </c>
      <c r="N44" s="70">
        <f t="shared" si="10"/>
        <v>3610.9984896584219</v>
      </c>
      <c r="O44" s="23">
        <f t="shared" si="11"/>
        <v>0.94910083505750442</v>
      </c>
      <c r="P44" s="282">
        <v>8400.4713637982259</v>
      </c>
      <c r="Q44" s="320">
        <v>24919</v>
      </c>
      <c r="R44" s="125">
        <f t="shared" si="12"/>
        <v>6.6022440728675927E-2</v>
      </c>
      <c r="S44" s="23">
        <f t="shared" si="13"/>
        <v>4.5110419999877534E-2</v>
      </c>
      <c r="T44" s="23"/>
      <c r="U44" s="264">
        <v>75694</v>
      </c>
      <c r="V44" s="125">
        <f t="shared" si="14"/>
        <v>7.7786878748645857E-2</v>
      </c>
      <c r="W44" s="258">
        <v>85158.733538051951</v>
      </c>
      <c r="X44" s="262">
        <v>3071.1242747596057</v>
      </c>
      <c r="Y44" s="262">
        <v>3455.1358598633483</v>
      </c>
      <c r="Z44" s="137"/>
      <c r="AA44" s="124"/>
      <c r="AB44" s="124"/>
      <c r="AC44" s="124"/>
      <c r="AD44" s="124"/>
    </row>
    <row r="45" spans="1:30">
      <c r="A45" s="82">
        <v>238</v>
      </c>
      <c r="B45" s="83" t="s">
        <v>104</v>
      </c>
      <c r="C45" s="264">
        <v>45651</v>
      </c>
      <c r="D45" s="124">
        <f t="shared" si="0"/>
        <v>3336.5736003508259</v>
      </c>
      <c r="E45" s="125">
        <f t="shared" si="1"/>
        <v>0.8769720617145278</v>
      </c>
      <c r="F45" s="124">
        <f t="shared" si="2"/>
        <v>280.84710259961781</v>
      </c>
      <c r="G45" s="124">
        <f t="shared" si="3"/>
        <v>3842.5500577679709</v>
      </c>
      <c r="H45" s="124">
        <f t="shared" si="4"/>
        <v>30.66465285252043</v>
      </c>
      <c r="I45" s="123">
        <f t="shared" si="5"/>
        <v>419.55378032818453</v>
      </c>
      <c r="J45" s="124">
        <f t="shared" si="6"/>
        <v>-3.2879030324960006</v>
      </c>
      <c r="K45" s="123">
        <f t="shared" si="7"/>
        <v>-44.985089290610283</v>
      </c>
      <c r="L45" s="123">
        <f t="shared" si="8"/>
        <v>3797.5649684773607</v>
      </c>
      <c r="M45" s="123">
        <f t="shared" si="9"/>
        <v>49448.56496847736</v>
      </c>
      <c r="N45" s="70">
        <f t="shared" si="10"/>
        <v>3614.1327999179475</v>
      </c>
      <c r="O45" s="23">
        <f t="shared" si="11"/>
        <v>0.94992464500734641</v>
      </c>
      <c r="P45" s="282">
        <v>3797.5649684773607</v>
      </c>
      <c r="Q45" s="320">
        <v>13682</v>
      </c>
      <c r="R45" s="125">
        <f t="shared" si="12"/>
        <v>8.3388131956173617E-2</v>
      </c>
      <c r="S45" s="23">
        <f t="shared" si="13"/>
        <v>4.5886887048554557E-2</v>
      </c>
      <c r="T45" s="23"/>
      <c r="U45" s="264">
        <v>40776</v>
      </c>
      <c r="V45" s="125">
        <f t="shared" si="14"/>
        <v>0.11955562095350206</v>
      </c>
      <c r="W45" s="258">
        <v>45751.714514699874</v>
      </c>
      <c r="X45" s="262">
        <v>3079.7583081570997</v>
      </c>
      <c r="Y45" s="262">
        <v>3455.5675615332234</v>
      </c>
      <c r="Z45" s="137"/>
      <c r="AA45" s="124"/>
      <c r="AB45" s="124"/>
      <c r="AC45" s="124"/>
      <c r="AD45" s="124"/>
    </row>
    <row r="46" spans="1:30">
      <c r="A46" s="82">
        <v>239</v>
      </c>
      <c r="B46" s="83" t="s">
        <v>105</v>
      </c>
      <c r="C46" s="264">
        <v>8476</v>
      </c>
      <c r="D46" s="124">
        <f t="shared" si="0"/>
        <v>2959.4972067039107</v>
      </c>
      <c r="E46" s="125">
        <f t="shared" si="1"/>
        <v>0.77786276518180808</v>
      </c>
      <c r="F46" s="124">
        <f t="shared" si="2"/>
        <v>507.09293878776697</v>
      </c>
      <c r="G46" s="124">
        <f t="shared" si="3"/>
        <v>1452.3141766881647</v>
      </c>
      <c r="H46" s="124">
        <f t="shared" si="4"/>
        <v>162.64139062894074</v>
      </c>
      <c r="I46" s="123">
        <f t="shared" si="5"/>
        <v>465.80494276128627</v>
      </c>
      <c r="J46" s="124">
        <f t="shared" si="6"/>
        <v>128.6888347439243</v>
      </c>
      <c r="K46" s="123">
        <f t="shared" si="7"/>
        <v>368.56482270659922</v>
      </c>
      <c r="L46" s="123">
        <f t="shared" si="8"/>
        <v>1820.8789993947639</v>
      </c>
      <c r="M46" s="123">
        <f t="shared" si="9"/>
        <v>10296.878999394765</v>
      </c>
      <c r="N46" s="70">
        <f t="shared" si="10"/>
        <v>3595.2789802356024</v>
      </c>
      <c r="O46" s="23">
        <f t="shared" si="11"/>
        <v>0.94496918018071063</v>
      </c>
      <c r="P46" s="282">
        <v>1820.8789993947639</v>
      </c>
      <c r="Q46" s="320">
        <v>2864</v>
      </c>
      <c r="R46" s="125">
        <f t="shared" si="12"/>
        <v>5.0681226741036221E-2</v>
      </c>
      <c r="S46" s="23">
        <f t="shared" si="13"/>
        <v>4.4405509799693092E-2</v>
      </c>
      <c r="T46" s="23"/>
      <c r="U46" s="264">
        <v>8177</v>
      </c>
      <c r="V46" s="125">
        <f t="shared" si="14"/>
        <v>3.6565977742448331E-2</v>
      </c>
      <c r="W46" s="258">
        <v>9993.3357127019444</v>
      </c>
      <c r="X46" s="262">
        <v>2816.7413021012744</v>
      </c>
      <c r="Y46" s="262">
        <v>3442.4167112304322</v>
      </c>
      <c r="Z46" s="137"/>
      <c r="AA46" s="124"/>
      <c r="AB46" s="124"/>
      <c r="AC46" s="124"/>
      <c r="AD46" s="124"/>
    </row>
    <row r="47" spans="1:30" ht="22.5" customHeight="1">
      <c r="A47" s="82">
        <v>301</v>
      </c>
      <c r="B47" s="83" t="s">
        <v>106</v>
      </c>
      <c r="C47" s="264">
        <v>3313453</v>
      </c>
      <c r="D47" s="124">
        <f t="shared" si="0"/>
        <v>4865.06252652073</v>
      </c>
      <c r="E47" s="125">
        <f t="shared" si="1"/>
        <v>1.2787141616790254</v>
      </c>
      <c r="F47" s="124">
        <f t="shared" si="2"/>
        <v>-636.24625310232454</v>
      </c>
      <c r="G47" s="124">
        <f t="shared" si="3"/>
        <v>-433328.87184665329</v>
      </c>
      <c r="H47" s="124">
        <f t="shared" si="4"/>
        <v>0</v>
      </c>
      <c r="I47" s="123">
        <f t="shared" si="5"/>
        <v>0</v>
      </c>
      <c r="J47" s="124">
        <f t="shared" si="6"/>
        <v>-33.95255588501643</v>
      </c>
      <c r="K47" s="123">
        <f t="shared" si="7"/>
        <v>-23124.101189164023</v>
      </c>
      <c r="L47" s="123">
        <f t="shared" si="8"/>
        <v>-456452.97303581733</v>
      </c>
      <c r="M47" s="123">
        <f t="shared" si="9"/>
        <v>2857000.0269641825</v>
      </c>
      <c r="N47" s="70">
        <f t="shared" si="10"/>
        <v>4194.8637175333888</v>
      </c>
      <c r="O47" s="23">
        <f t="shared" si="11"/>
        <v>1.1025617065932303</v>
      </c>
      <c r="P47" s="282">
        <v>-456452.97303581733</v>
      </c>
      <c r="Q47" s="320">
        <v>681071</v>
      </c>
      <c r="R47" s="125">
        <f t="shared" si="12"/>
        <v>4.7873480880289074E-2</v>
      </c>
      <c r="S47" s="23">
        <f t="shared" si="13"/>
        <v>4.6131160483362153E-2</v>
      </c>
      <c r="T47" s="23"/>
      <c r="U47" s="264">
        <v>3126779</v>
      </c>
      <c r="V47" s="125">
        <f t="shared" si="14"/>
        <v>5.9701693020197462E-2</v>
      </c>
      <c r="W47" s="258">
        <v>2700531.9979935964</v>
      </c>
      <c r="X47" s="262">
        <v>4642.7957337308771</v>
      </c>
      <c r="Y47" s="262">
        <v>4009.8831542262474</v>
      </c>
      <c r="Z47" s="137"/>
      <c r="AA47" s="124"/>
      <c r="AB47" s="124"/>
      <c r="AC47" s="124"/>
      <c r="AD47" s="124"/>
    </row>
    <row r="48" spans="1:30" ht="24.75" customHeight="1">
      <c r="A48" s="82">
        <v>402</v>
      </c>
      <c r="B48" s="83" t="s">
        <v>107</v>
      </c>
      <c r="C48" s="264">
        <v>60894</v>
      </c>
      <c r="D48" s="124">
        <f t="shared" si="0"/>
        <v>3416.5965325702746</v>
      </c>
      <c r="E48" s="125">
        <f t="shared" si="1"/>
        <v>0.89800497879016272</v>
      </c>
      <c r="F48" s="124">
        <f t="shared" si="2"/>
        <v>232.83334326794864</v>
      </c>
      <c r="G48" s="124">
        <f t="shared" si="3"/>
        <v>4149.7886770646483</v>
      </c>
      <c r="H48" s="124">
        <f t="shared" si="4"/>
        <v>2.6566265757134033</v>
      </c>
      <c r="I48" s="123">
        <f t="shared" si="5"/>
        <v>47.349055458939993</v>
      </c>
      <c r="J48" s="124">
        <f t="shared" si="6"/>
        <v>-31.295929309303027</v>
      </c>
      <c r="K48" s="123">
        <f t="shared" si="7"/>
        <v>-557.78734807970784</v>
      </c>
      <c r="L48" s="123">
        <f t="shared" si="8"/>
        <v>3592.0013289849403</v>
      </c>
      <c r="M48" s="123">
        <f t="shared" si="9"/>
        <v>64486.001328984938</v>
      </c>
      <c r="N48" s="70">
        <f t="shared" si="10"/>
        <v>3618.1339465289198</v>
      </c>
      <c r="O48" s="23">
        <f t="shared" si="11"/>
        <v>0.95097629086112812</v>
      </c>
      <c r="P48" s="282">
        <v>3592.0013289849403</v>
      </c>
      <c r="Q48" s="320">
        <v>17823</v>
      </c>
      <c r="R48" s="125">
        <f t="shared" si="12"/>
        <v>0.17989721390143276</v>
      </c>
      <c r="S48" s="23">
        <f t="shared" si="13"/>
        <v>4.9841132353399903E-2</v>
      </c>
      <c r="T48" s="23"/>
      <c r="U48" s="264">
        <v>51931</v>
      </c>
      <c r="V48" s="125">
        <f t="shared" si="14"/>
        <v>0.17259440411315013</v>
      </c>
      <c r="W48" s="258">
        <v>61807.079373612345</v>
      </c>
      <c r="X48" s="262">
        <v>2895.6730233076837</v>
      </c>
      <c r="Y48" s="262">
        <v>3446.3632972907517</v>
      </c>
      <c r="Z48" s="137"/>
      <c r="AA48" s="124"/>
      <c r="AB48" s="124"/>
      <c r="AC48" s="124"/>
      <c r="AD48" s="124"/>
    </row>
    <row r="49" spans="1:30">
      <c r="A49" s="82">
        <v>403</v>
      </c>
      <c r="B49" s="83" t="s">
        <v>108</v>
      </c>
      <c r="C49" s="264">
        <v>110418</v>
      </c>
      <c r="D49" s="124">
        <f t="shared" si="0"/>
        <v>3545.4020035961985</v>
      </c>
      <c r="E49" s="125">
        <f t="shared" si="1"/>
        <v>0.93185970912604932</v>
      </c>
      <c r="F49" s="124">
        <f t="shared" si="2"/>
        <v>155.55006065239431</v>
      </c>
      <c r="G49" s="124">
        <f t="shared" si="3"/>
        <v>4844.4510889581688</v>
      </c>
      <c r="H49" s="124">
        <f t="shared" si="4"/>
        <v>0</v>
      </c>
      <c r="I49" s="123">
        <f t="shared" si="5"/>
        <v>0</v>
      </c>
      <c r="J49" s="124">
        <f t="shared" si="6"/>
        <v>-33.95255588501643</v>
      </c>
      <c r="K49" s="123">
        <f t="shared" si="7"/>
        <v>-1057.4184004829517</v>
      </c>
      <c r="L49" s="123">
        <f t="shared" si="8"/>
        <v>3787.0326884752171</v>
      </c>
      <c r="M49" s="123">
        <f t="shared" si="9"/>
        <v>114205.03268847521</v>
      </c>
      <c r="N49" s="70">
        <f t="shared" si="10"/>
        <v>3666.9995083635763</v>
      </c>
      <c r="O49" s="23">
        <f t="shared" si="11"/>
        <v>0.96381992557203977</v>
      </c>
      <c r="P49" s="282">
        <v>3787.0326884752171</v>
      </c>
      <c r="Q49" s="320">
        <v>31144</v>
      </c>
      <c r="R49" s="125">
        <f t="shared" si="12"/>
        <v>5.4497307208539313E-2</v>
      </c>
      <c r="S49" s="23">
        <f t="shared" si="13"/>
        <v>4.8422903123227987E-2</v>
      </c>
      <c r="T49" s="23"/>
      <c r="U49" s="264">
        <v>103992</v>
      </c>
      <c r="V49" s="125">
        <f t="shared" si="14"/>
        <v>6.1793214862681745E-2</v>
      </c>
      <c r="W49" s="258">
        <v>108181.81714249941</v>
      </c>
      <c r="X49" s="262">
        <v>3362.1726479146459</v>
      </c>
      <c r="Y49" s="262">
        <v>3497.6339198997543</v>
      </c>
      <c r="Z49" s="137"/>
      <c r="AA49" s="124"/>
      <c r="AB49" s="124"/>
      <c r="AC49" s="124"/>
      <c r="AD49" s="124"/>
    </row>
    <row r="50" spans="1:30">
      <c r="A50" s="82">
        <v>412</v>
      </c>
      <c r="B50" s="83" t="s">
        <v>109</v>
      </c>
      <c r="C50" s="264">
        <v>106044</v>
      </c>
      <c r="D50" s="124">
        <f t="shared" si="0"/>
        <v>3074.8086290883784</v>
      </c>
      <c r="E50" s="125">
        <f t="shared" si="1"/>
        <v>0.80817077211955668</v>
      </c>
      <c r="F50" s="124">
        <f t="shared" si="2"/>
        <v>437.90608535708634</v>
      </c>
      <c r="G50" s="124">
        <f t="shared" si="3"/>
        <v>15102.505071795193</v>
      </c>
      <c r="H50" s="124">
        <f t="shared" si="4"/>
        <v>122.28239279437705</v>
      </c>
      <c r="I50" s="123">
        <f t="shared" si="5"/>
        <v>4217.2751626924755</v>
      </c>
      <c r="J50" s="124">
        <f t="shared" si="6"/>
        <v>88.329836909360608</v>
      </c>
      <c r="K50" s="123">
        <f t="shared" si="7"/>
        <v>3046.3194153300287</v>
      </c>
      <c r="L50" s="123">
        <f t="shared" si="8"/>
        <v>18148.824487125221</v>
      </c>
      <c r="M50" s="123">
        <f t="shared" si="9"/>
        <v>124192.82448712522</v>
      </c>
      <c r="N50" s="70">
        <f t="shared" si="10"/>
        <v>3601.0445513548252</v>
      </c>
      <c r="O50" s="23">
        <f t="shared" si="11"/>
        <v>0.94648458052759787</v>
      </c>
      <c r="P50" s="282">
        <v>18148.824487125221</v>
      </c>
      <c r="Q50" s="320">
        <v>34488</v>
      </c>
      <c r="R50" s="125">
        <f t="shared" si="12"/>
        <v>6.4135119853233266E-2</v>
      </c>
      <c r="S50" s="23">
        <f t="shared" si="13"/>
        <v>4.4976183580916901E-2</v>
      </c>
      <c r="T50" s="23"/>
      <c r="U50" s="264">
        <v>98679</v>
      </c>
      <c r="V50" s="125">
        <f t="shared" si="14"/>
        <v>7.4635940777673063E-2</v>
      </c>
      <c r="W50" s="258">
        <v>117686.19649482743</v>
      </c>
      <c r="X50" s="262">
        <v>2889.4907908992418</v>
      </c>
      <c r="Y50" s="262">
        <v>3446.0541856703294</v>
      </c>
      <c r="Z50" s="137"/>
      <c r="AA50" s="124"/>
      <c r="AB50" s="124"/>
      <c r="AC50" s="124"/>
      <c r="AD50" s="124"/>
    </row>
    <row r="51" spans="1:30">
      <c r="A51" s="82">
        <v>415</v>
      </c>
      <c r="B51" s="83" t="s">
        <v>110</v>
      </c>
      <c r="C51" s="264">
        <v>22354</v>
      </c>
      <c r="D51" s="124">
        <f t="shared" si="0"/>
        <v>2917.1342816129454</v>
      </c>
      <c r="E51" s="125">
        <f t="shared" si="1"/>
        <v>0.76672825828725744</v>
      </c>
      <c r="F51" s="124">
        <f t="shared" si="2"/>
        <v>532.51069384234609</v>
      </c>
      <c r="G51" s="124">
        <f t="shared" si="3"/>
        <v>4080.6294469138979</v>
      </c>
      <c r="H51" s="124">
        <f t="shared" si="4"/>
        <v>177.46841441077859</v>
      </c>
      <c r="I51" s="123">
        <f t="shared" si="5"/>
        <v>1359.9404596297964</v>
      </c>
      <c r="J51" s="124">
        <f t="shared" si="6"/>
        <v>143.51585852576216</v>
      </c>
      <c r="K51" s="123">
        <f t="shared" si="7"/>
        <v>1099.7620238829154</v>
      </c>
      <c r="L51" s="123">
        <f t="shared" si="8"/>
        <v>5180.3914707968133</v>
      </c>
      <c r="M51" s="123">
        <f t="shared" si="9"/>
        <v>27534.391470796814</v>
      </c>
      <c r="N51" s="70">
        <f t="shared" si="10"/>
        <v>3593.1608339810541</v>
      </c>
      <c r="O51" s="23">
        <f t="shared" si="11"/>
        <v>0.94441245483598302</v>
      </c>
      <c r="P51" s="282">
        <v>5180.3914707968133</v>
      </c>
      <c r="Q51" s="320">
        <v>7663</v>
      </c>
      <c r="R51" s="125">
        <f t="shared" si="12"/>
        <v>7.4176864336681705E-2</v>
      </c>
      <c r="S51" s="23">
        <f t="shared" si="13"/>
        <v>4.5324422871581227E-2</v>
      </c>
      <c r="T51" s="23"/>
      <c r="U51" s="264">
        <v>20680</v>
      </c>
      <c r="V51" s="125">
        <f t="shared" si="14"/>
        <v>8.0947775628626692E-2</v>
      </c>
      <c r="W51" s="258">
        <v>26175.529005244676</v>
      </c>
      <c r="X51" s="262">
        <v>2715.6927117531191</v>
      </c>
      <c r="Y51" s="262">
        <v>3437.364281713024</v>
      </c>
      <c r="Z51" s="137"/>
      <c r="AA51" s="124"/>
      <c r="AB51" s="124"/>
      <c r="AC51" s="124"/>
      <c r="AD51" s="124"/>
    </row>
    <row r="52" spans="1:30">
      <c r="A52" s="82">
        <v>417</v>
      </c>
      <c r="B52" s="83" t="s">
        <v>111</v>
      </c>
      <c r="C52" s="264">
        <v>64315</v>
      </c>
      <c r="D52" s="124">
        <f t="shared" si="0"/>
        <v>3074.9187225090841</v>
      </c>
      <c r="E52" s="125">
        <f t="shared" si="1"/>
        <v>0.80819970864717505</v>
      </c>
      <c r="F52" s="124">
        <f t="shared" si="2"/>
        <v>437.84002930466295</v>
      </c>
      <c r="G52" s="124">
        <f t="shared" si="3"/>
        <v>9157.8620529363307</v>
      </c>
      <c r="H52" s="124">
        <f t="shared" si="4"/>
        <v>122.24386009713007</v>
      </c>
      <c r="I52" s="123">
        <f t="shared" si="5"/>
        <v>2556.8525777915725</v>
      </c>
      <c r="J52" s="124">
        <f t="shared" si="6"/>
        <v>88.29130421211363</v>
      </c>
      <c r="K52" s="123">
        <f t="shared" si="7"/>
        <v>1846.7009189005687</v>
      </c>
      <c r="L52" s="123">
        <f t="shared" si="8"/>
        <v>11004.5629718369</v>
      </c>
      <c r="M52" s="123">
        <f t="shared" si="9"/>
        <v>75319.562971836902</v>
      </c>
      <c r="N52" s="70">
        <f t="shared" si="10"/>
        <v>3601.0500560258602</v>
      </c>
      <c r="O52" s="23">
        <f t="shared" si="11"/>
        <v>0.94648602735397869</v>
      </c>
      <c r="P52" s="282">
        <v>11004.5629718369</v>
      </c>
      <c r="Q52" s="320">
        <v>20916</v>
      </c>
      <c r="R52" s="125">
        <f t="shared" si="12"/>
        <v>6.2595563560507966E-2</v>
      </c>
      <c r="S52" s="23">
        <f t="shared" si="13"/>
        <v>4.491273894768269E-2</v>
      </c>
      <c r="T52" s="23"/>
      <c r="U52" s="264">
        <v>59745</v>
      </c>
      <c r="V52" s="125">
        <f t="shared" si="14"/>
        <v>7.6491756632354177E-2</v>
      </c>
      <c r="W52" s="258">
        <v>71151.663373904346</v>
      </c>
      <c r="X52" s="262">
        <v>2893.7808776518455</v>
      </c>
      <c r="Y52" s="262">
        <v>3446.2686900079602</v>
      </c>
      <c r="Z52" s="137"/>
      <c r="AA52" s="124"/>
      <c r="AB52" s="124"/>
      <c r="AC52" s="124"/>
      <c r="AD52" s="124"/>
    </row>
    <row r="53" spans="1:30">
      <c r="A53" s="82">
        <v>418</v>
      </c>
      <c r="B53" s="83" t="s">
        <v>112</v>
      </c>
      <c r="C53" s="264">
        <v>13837</v>
      </c>
      <c r="D53" s="124">
        <f t="shared" si="0"/>
        <v>2754.1799363057326</v>
      </c>
      <c r="E53" s="125">
        <f t="shared" si="1"/>
        <v>0.72389797030728253</v>
      </c>
      <c r="F53" s="124">
        <f t="shared" si="2"/>
        <v>630.28330102667383</v>
      </c>
      <c r="G53" s="124">
        <f t="shared" si="3"/>
        <v>3166.5433043580092</v>
      </c>
      <c r="H53" s="124">
        <f t="shared" si="4"/>
        <v>234.50243526830309</v>
      </c>
      <c r="I53" s="123">
        <f t="shared" si="5"/>
        <v>1178.1402347879548</v>
      </c>
      <c r="J53" s="124">
        <f t="shared" si="6"/>
        <v>200.54987938328665</v>
      </c>
      <c r="K53" s="123">
        <f t="shared" si="7"/>
        <v>1007.5625940216321</v>
      </c>
      <c r="L53" s="123">
        <f t="shared" si="8"/>
        <v>4174.1058983796411</v>
      </c>
      <c r="M53" s="123">
        <f t="shared" si="9"/>
        <v>18011.105898379639</v>
      </c>
      <c r="N53" s="70">
        <f t="shared" si="10"/>
        <v>3585.0131167156924</v>
      </c>
      <c r="O53" s="23">
        <f t="shared" si="11"/>
        <v>0.94227094043698401</v>
      </c>
      <c r="P53" s="282">
        <v>4174.1058983796411</v>
      </c>
      <c r="Q53" s="320">
        <v>5024</v>
      </c>
      <c r="R53" s="125">
        <f t="shared" si="12"/>
        <v>6.9158806957373836E-2</v>
      </c>
      <c r="S53" s="23">
        <f t="shared" si="13"/>
        <v>4.5077272576391623E-2</v>
      </c>
      <c r="T53" s="23"/>
      <c r="U53" s="264">
        <v>13130</v>
      </c>
      <c r="V53" s="125">
        <f t="shared" si="14"/>
        <v>5.3846153846153849E-2</v>
      </c>
      <c r="W53" s="258">
        <v>17484.651456300999</v>
      </c>
      <c r="X53" s="262">
        <v>2576.0251128114578</v>
      </c>
      <c r="Y53" s="262">
        <v>3430.380901765941</v>
      </c>
      <c r="Z53" s="137"/>
      <c r="AA53" s="124"/>
      <c r="AB53" s="124"/>
      <c r="AC53" s="124"/>
      <c r="AD53" s="124"/>
    </row>
    <row r="54" spans="1:30">
      <c r="A54" s="82">
        <v>419</v>
      </c>
      <c r="B54" s="83" t="s">
        <v>113</v>
      </c>
      <c r="C54" s="264">
        <v>24134</v>
      </c>
      <c r="D54" s="124">
        <f t="shared" si="0"/>
        <v>3063.0790709480898</v>
      </c>
      <c r="E54" s="125">
        <f t="shared" si="1"/>
        <v>0.80508782055984651</v>
      </c>
      <c r="F54" s="124">
        <f t="shared" si="2"/>
        <v>444.94382024125952</v>
      </c>
      <c r="G54" s="124">
        <f t="shared" si="3"/>
        <v>3505.7123596808838</v>
      </c>
      <c r="H54" s="124">
        <f t="shared" si="4"/>
        <v>126.38773814347807</v>
      </c>
      <c r="I54" s="123">
        <f t="shared" si="5"/>
        <v>995.8089888324638</v>
      </c>
      <c r="J54" s="124">
        <f t="shared" si="6"/>
        <v>92.435182258461651</v>
      </c>
      <c r="K54" s="123">
        <f t="shared" si="7"/>
        <v>728.29680101441932</v>
      </c>
      <c r="L54" s="123">
        <f t="shared" si="8"/>
        <v>4234.0091606953029</v>
      </c>
      <c r="M54" s="123">
        <f t="shared" si="9"/>
        <v>28368.009160695303</v>
      </c>
      <c r="N54" s="70">
        <f t="shared" si="10"/>
        <v>3600.4580734478109</v>
      </c>
      <c r="O54" s="23">
        <f t="shared" si="11"/>
        <v>0.94633043294961239</v>
      </c>
      <c r="P54" s="282">
        <v>4234.0091606953029</v>
      </c>
      <c r="Q54" s="320">
        <v>7879</v>
      </c>
      <c r="R54" s="125">
        <f t="shared" si="12"/>
        <v>4.0873901786765296E-2</v>
      </c>
      <c r="S54" s="23">
        <f t="shared" si="13"/>
        <v>4.3998549012807565E-2</v>
      </c>
      <c r="T54" s="23"/>
      <c r="U54" s="264">
        <v>23201</v>
      </c>
      <c r="V54" s="125">
        <f t="shared" si="14"/>
        <v>4.0213783888625489E-2</v>
      </c>
      <c r="W54" s="258">
        <v>27189.703930052405</v>
      </c>
      <c r="X54" s="262">
        <v>2942.7955352612885</v>
      </c>
      <c r="Y54" s="262">
        <v>3448.7194228884327</v>
      </c>
      <c r="Z54" s="137"/>
      <c r="AA54" s="124"/>
      <c r="AB54" s="124"/>
      <c r="AC54" s="124"/>
      <c r="AD54" s="124"/>
    </row>
    <row r="55" spans="1:30">
      <c r="A55" s="82">
        <v>420</v>
      </c>
      <c r="B55" s="83" t="s">
        <v>114</v>
      </c>
      <c r="C55" s="264">
        <v>16540</v>
      </c>
      <c r="D55" s="124">
        <f t="shared" si="0"/>
        <v>2705.2666012430486</v>
      </c>
      <c r="E55" s="125">
        <f t="shared" si="1"/>
        <v>0.71104177906644039</v>
      </c>
      <c r="F55" s="124">
        <f t="shared" si="2"/>
        <v>659.63130206428423</v>
      </c>
      <c r="G55" s="124">
        <f t="shared" si="3"/>
        <v>4032.9857808210336</v>
      </c>
      <c r="H55" s="124">
        <f t="shared" si="4"/>
        <v>251.62210254024248</v>
      </c>
      <c r="I55" s="123">
        <f t="shared" si="5"/>
        <v>1538.4175349310424</v>
      </c>
      <c r="J55" s="124">
        <f t="shared" si="6"/>
        <v>217.66954665522604</v>
      </c>
      <c r="K55" s="123">
        <f t="shared" si="7"/>
        <v>1330.8316082500519</v>
      </c>
      <c r="L55" s="123">
        <f t="shared" si="8"/>
        <v>5363.8173890710859</v>
      </c>
      <c r="M55" s="123">
        <f t="shared" si="9"/>
        <v>21903.817389071086</v>
      </c>
      <c r="N55" s="70">
        <f t="shared" si="10"/>
        <v>3582.5674499625588</v>
      </c>
      <c r="O55" s="23">
        <f t="shared" si="11"/>
        <v>0.94162813087494213</v>
      </c>
      <c r="P55" s="282">
        <v>5363.8173890710859</v>
      </c>
      <c r="Q55" s="320">
        <v>6114</v>
      </c>
      <c r="R55" s="125">
        <f t="shared" si="12"/>
        <v>5.6846931995598746E-2</v>
      </c>
      <c r="S55" s="23">
        <f t="shared" si="13"/>
        <v>4.4612094036554285E-2</v>
      </c>
      <c r="T55" s="23"/>
      <c r="U55" s="264">
        <v>15722</v>
      </c>
      <c r="V55" s="125">
        <f t="shared" si="14"/>
        <v>5.2029003943518635E-2</v>
      </c>
      <c r="W55" s="258">
        <v>21064.402186502011</v>
      </c>
      <c r="X55" s="262">
        <v>2559.7525236079455</v>
      </c>
      <c r="Y55" s="262">
        <v>3429.5672723057651</v>
      </c>
      <c r="Z55" s="137"/>
      <c r="AA55" s="124"/>
      <c r="AB55" s="124"/>
      <c r="AC55" s="124"/>
      <c r="AD55" s="124"/>
    </row>
    <row r="56" spans="1:30">
      <c r="A56" s="82">
        <v>423</v>
      </c>
      <c r="B56" s="83" t="s">
        <v>115</v>
      </c>
      <c r="C56" s="264">
        <v>12974</v>
      </c>
      <c r="D56" s="124">
        <f t="shared" si="0"/>
        <v>2792.509685751184</v>
      </c>
      <c r="E56" s="125">
        <f t="shared" si="1"/>
        <v>0.73397241296086124</v>
      </c>
      <c r="F56" s="124">
        <f t="shared" si="2"/>
        <v>607.28545135940305</v>
      </c>
      <c r="G56" s="124">
        <f t="shared" si="3"/>
        <v>2821.4482070157869</v>
      </c>
      <c r="H56" s="124">
        <f t="shared" si="4"/>
        <v>221.08702296239511</v>
      </c>
      <c r="I56" s="123">
        <f t="shared" si="5"/>
        <v>1027.1703086832877</v>
      </c>
      <c r="J56" s="124">
        <f t="shared" si="6"/>
        <v>187.13446707737867</v>
      </c>
      <c r="K56" s="123">
        <f t="shared" si="7"/>
        <v>869.42673404150128</v>
      </c>
      <c r="L56" s="123">
        <f t="shared" si="8"/>
        <v>3690.8749410572882</v>
      </c>
      <c r="M56" s="123">
        <f t="shared" si="9"/>
        <v>16664.874941057289</v>
      </c>
      <c r="N56" s="70">
        <f t="shared" si="10"/>
        <v>3586.9296041879657</v>
      </c>
      <c r="O56" s="23">
        <f t="shared" si="11"/>
        <v>0.94277466256966314</v>
      </c>
      <c r="P56" s="282">
        <v>3690.8749410572882</v>
      </c>
      <c r="Q56" s="320">
        <v>4646</v>
      </c>
      <c r="R56" s="125">
        <f t="shared" si="12"/>
        <v>0.10239826021992274</v>
      </c>
      <c r="S56" s="23">
        <f t="shared" si="13"/>
        <v>4.6290235220442677E-2</v>
      </c>
      <c r="T56" s="23"/>
      <c r="U56" s="264">
        <v>12007</v>
      </c>
      <c r="V56" s="125">
        <f t="shared" si="14"/>
        <v>8.0536353793620383E-2</v>
      </c>
      <c r="W56" s="258">
        <v>16249.837522634243</v>
      </c>
      <c r="X56" s="262">
        <v>2533.1223628691982</v>
      </c>
      <c r="Y56" s="262">
        <v>3428.2357642688276</v>
      </c>
      <c r="Z56" s="137"/>
      <c r="AA56" s="124"/>
      <c r="AB56" s="124"/>
      <c r="AC56" s="124"/>
      <c r="AD56" s="124"/>
    </row>
    <row r="57" spans="1:30">
      <c r="A57" s="82">
        <v>425</v>
      </c>
      <c r="B57" s="83" t="s">
        <v>116</v>
      </c>
      <c r="C57" s="264">
        <v>19364</v>
      </c>
      <c r="D57" s="124">
        <f t="shared" si="0"/>
        <v>2684.2251178264487</v>
      </c>
      <c r="E57" s="125">
        <f t="shared" si="1"/>
        <v>0.70551131719038662</v>
      </c>
      <c r="F57" s="124">
        <f t="shared" si="2"/>
        <v>672.25619211424419</v>
      </c>
      <c r="G57" s="124">
        <f t="shared" si="3"/>
        <v>4849.6561699121576</v>
      </c>
      <c r="H57" s="124">
        <f t="shared" si="4"/>
        <v>258.98662173605243</v>
      </c>
      <c r="I57" s="123">
        <f t="shared" si="5"/>
        <v>1868.3294892038821</v>
      </c>
      <c r="J57" s="124">
        <f t="shared" si="6"/>
        <v>225.03406585103599</v>
      </c>
      <c r="K57" s="123">
        <f t="shared" si="7"/>
        <v>1623.3957510493735</v>
      </c>
      <c r="L57" s="123">
        <f t="shared" si="8"/>
        <v>6473.0519209615313</v>
      </c>
      <c r="M57" s="123">
        <f t="shared" si="9"/>
        <v>25837.05192096153</v>
      </c>
      <c r="N57" s="70">
        <f t="shared" si="10"/>
        <v>3581.5153757917283</v>
      </c>
      <c r="O57" s="23">
        <f t="shared" si="11"/>
        <v>0.94135160778113924</v>
      </c>
      <c r="P57" s="282">
        <v>6473.0519209615313</v>
      </c>
      <c r="Q57" s="320">
        <v>7214</v>
      </c>
      <c r="R57" s="125">
        <f t="shared" si="12"/>
        <v>4.825766578994143E-2</v>
      </c>
      <c r="S57" s="23">
        <f t="shared" si="13"/>
        <v>4.4291604321036578E-2</v>
      </c>
      <c r="T57" s="23"/>
      <c r="U57" s="264">
        <v>18639</v>
      </c>
      <c r="V57" s="125">
        <f t="shared" si="14"/>
        <v>3.8896936530929772E-2</v>
      </c>
      <c r="W57" s="258">
        <v>24964.148244146552</v>
      </c>
      <c r="X57" s="262">
        <v>2560.6539359802173</v>
      </c>
      <c r="Y57" s="262">
        <v>3429.6123429243785</v>
      </c>
      <c r="Z57" s="137"/>
      <c r="AA57" s="124"/>
      <c r="AB57" s="124"/>
      <c r="AC57" s="124"/>
      <c r="AD57" s="124"/>
    </row>
    <row r="58" spans="1:30">
      <c r="A58" s="82">
        <v>426</v>
      </c>
      <c r="B58" s="83" t="s">
        <v>82</v>
      </c>
      <c r="C58" s="264">
        <v>10088</v>
      </c>
      <c r="D58" s="124">
        <f t="shared" si="0"/>
        <v>2722.8070175438597</v>
      </c>
      <c r="E58" s="125">
        <f t="shared" si="1"/>
        <v>0.71565203404329336</v>
      </c>
      <c r="F58" s="124">
        <f t="shared" si="2"/>
        <v>649.10705228379754</v>
      </c>
      <c r="G58" s="124">
        <f t="shared" si="3"/>
        <v>2404.94162871147</v>
      </c>
      <c r="H58" s="124">
        <f t="shared" si="4"/>
        <v>245.48295683495857</v>
      </c>
      <c r="I58" s="123">
        <f t="shared" si="5"/>
        <v>909.51435507352153</v>
      </c>
      <c r="J58" s="124">
        <f t="shared" si="6"/>
        <v>211.53040094994213</v>
      </c>
      <c r="K58" s="123">
        <f t="shared" si="7"/>
        <v>783.72013551953557</v>
      </c>
      <c r="L58" s="123">
        <f t="shared" si="8"/>
        <v>3188.6617642310057</v>
      </c>
      <c r="M58" s="123">
        <f t="shared" si="9"/>
        <v>13276.661764231005</v>
      </c>
      <c r="N58" s="70">
        <f t="shared" si="10"/>
        <v>3583.4444707775992</v>
      </c>
      <c r="O58" s="23">
        <f t="shared" si="11"/>
        <v>0.94185864362378469</v>
      </c>
      <c r="P58" s="282">
        <v>3188.6617642310057</v>
      </c>
      <c r="Q58" s="320">
        <v>3705</v>
      </c>
      <c r="R58" s="125">
        <f t="shared" si="12"/>
        <v>5.7624005125755072E-2</v>
      </c>
      <c r="S58" s="23">
        <f t="shared" si="13"/>
        <v>4.4643876103003799E-2</v>
      </c>
      <c r="T58" s="23"/>
      <c r="U58" s="264">
        <v>9474</v>
      </c>
      <c r="V58" s="125">
        <f t="shared" si="14"/>
        <v>6.480895081275069E-2</v>
      </c>
      <c r="W58" s="258">
        <v>12623.513097741354</v>
      </c>
      <c r="X58" s="262">
        <v>2574.4565217391305</v>
      </c>
      <c r="Y58" s="262">
        <v>3430.3024722123246</v>
      </c>
      <c r="Z58" s="137"/>
      <c r="AA58" s="124"/>
      <c r="AB58" s="124"/>
      <c r="AC58" s="124"/>
      <c r="AD58" s="124"/>
    </row>
    <row r="59" spans="1:30">
      <c r="A59" s="82">
        <v>427</v>
      </c>
      <c r="B59" s="83" t="s">
        <v>117</v>
      </c>
      <c r="C59" s="264">
        <v>68331</v>
      </c>
      <c r="D59" s="124">
        <f t="shared" si="0"/>
        <v>3224.5292812986645</v>
      </c>
      <c r="E59" s="125">
        <f t="shared" si="1"/>
        <v>0.84752276754273348</v>
      </c>
      <c r="F59" s="124">
        <f t="shared" si="2"/>
        <v>348.07369403091468</v>
      </c>
      <c r="G59" s="124">
        <f t="shared" si="3"/>
        <v>7376.0296502091132</v>
      </c>
      <c r="H59" s="124">
        <f t="shared" si="4"/>
        <v>69.88016452077693</v>
      </c>
      <c r="I59" s="123">
        <f t="shared" si="5"/>
        <v>1480.8305663597839</v>
      </c>
      <c r="J59" s="124">
        <f t="shared" si="6"/>
        <v>35.9276086357605</v>
      </c>
      <c r="K59" s="123">
        <f t="shared" si="7"/>
        <v>761.34195460040075</v>
      </c>
      <c r="L59" s="123">
        <f t="shared" si="8"/>
        <v>8137.3716048095139</v>
      </c>
      <c r="M59" s="123">
        <f t="shared" si="9"/>
        <v>76468.371604809508</v>
      </c>
      <c r="N59" s="70">
        <f t="shared" si="10"/>
        <v>3608.5305839653392</v>
      </c>
      <c r="O59" s="23">
        <f t="shared" si="11"/>
        <v>0.94845218029875666</v>
      </c>
      <c r="P59" s="282">
        <v>8137.3716048095139</v>
      </c>
      <c r="Q59" s="320">
        <v>21191</v>
      </c>
      <c r="R59" s="125">
        <f t="shared" si="12"/>
        <v>9.7673397831971917E-2</v>
      </c>
      <c r="S59" s="23">
        <f t="shared" si="13"/>
        <v>4.6418043996008976E-2</v>
      </c>
      <c r="T59" s="23"/>
      <c r="U59" s="264">
        <v>62051</v>
      </c>
      <c r="V59" s="125">
        <f t="shared" si="14"/>
        <v>0.10120707160239158</v>
      </c>
      <c r="W59" s="258">
        <v>72841.816865106142</v>
      </c>
      <c r="X59" s="262">
        <v>2937.6035601003646</v>
      </c>
      <c r="Y59" s="262">
        <v>3448.4598241303856</v>
      </c>
      <c r="Z59" s="137"/>
      <c r="AA59" s="124"/>
      <c r="AB59" s="124"/>
      <c r="AC59" s="124"/>
      <c r="AD59" s="124"/>
    </row>
    <row r="60" spans="1:30">
      <c r="A60" s="82">
        <v>428</v>
      </c>
      <c r="B60" s="83" t="s">
        <v>118</v>
      </c>
      <c r="C60" s="264">
        <v>19622</v>
      </c>
      <c r="D60" s="124">
        <f t="shared" si="0"/>
        <v>2969.8804298471318</v>
      </c>
      <c r="E60" s="125">
        <f t="shared" si="1"/>
        <v>0.78059185127365849</v>
      </c>
      <c r="F60" s="124">
        <f t="shared" si="2"/>
        <v>500.8630049018343</v>
      </c>
      <c r="G60" s="124">
        <f t="shared" si="3"/>
        <v>3309.2018733864193</v>
      </c>
      <c r="H60" s="124">
        <f t="shared" si="4"/>
        <v>159.00726252881336</v>
      </c>
      <c r="I60" s="123">
        <f t="shared" si="5"/>
        <v>1050.5609835278699</v>
      </c>
      <c r="J60" s="124">
        <f t="shared" si="6"/>
        <v>125.05470664379692</v>
      </c>
      <c r="K60" s="123">
        <f t="shared" si="7"/>
        <v>826.23644679556628</v>
      </c>
      <c r="L60" s="123">
        <f t="shared" si="8"/>
        <v>4135.4383201819855</v>
      </c>
      <c r="M60" s="123">
        <f t="shared" si="9"/>
        <v>23757.438320181987</v>
      </c>
      <c r="N60" s="70">
        <f t="shared" si="10"/>
        <v>3595.7981413927637</v>
      </c>
      <c r="O60" s="23">
        <f t="shared" si="11"/>
        <v>0.94510563448530316</v>
      </c>
      <c r="P60" s="282">
        <v>4135.4383201819855</v>
      </c>
      <c r="Q60" s="320">
        <v>6607</v>
      </c>
      <c r="R60" s="125">
        <f t="shared" si="12"/>
        <v>6.5457786550456892E-2</v>
      </c>
      <c r="S60" s="23">
        <f t="shared" si="13"/>
        <v>4.5001340871220007E-2</v>
      </c>
      <c r="T60" s="23"/>
      <c r="U60" s="264">
        <v>18305</v>
      </c>
      <c r="V60" s="125">
        <f t="shared" si="14"/>
        <v>7.1947555312756081E-2</v>
      </c>
      <c r="W60" s="258">
        <v>22596.723536105288</v>
      </c>
      <c r="X60" s="262">
        <v>2787.4219582762298</v>
      </c>
      <c r="Y60" s="262">
        <v>3440.9507440391785</v>
      </c>
      <c r="Z60" s="137"/>
      <c r="AA60" s="124"/>
      <c r="AB60" s="124"/>
      <c r="AC60" s="124"/>
      <c r="AD60" s="124"/>
    </row>
    <row r="61" spans="1:30">
      <c r="A61" s="82">
        <v>429</v>
      </c>
      <c r="B61" s="83" t="s">
        <v>119</v>
      </c>
      <c r="C61" s="264">
        <v>14777</v>
      </c>
      <c r="D61" s="124">
        <f t="shared" si="0"/>
        <v>3353.0746539596098</v>
      </c>
      <c r="E61" s="125">
        <f t="shared" si="1"/>
        <v>0.88130913463335547</v>
      </c>
      <c r="F61" s="124">
        <f t="shared" si="2"/>
        <v>270.94647043434753</v>
      </c>
      <c r="G61" s="124">
        <f t="shared" si="3"/>
        <v>1194.0610952041695</v>
      </c>
      <c r="H61" s="124">
        <f t="shared" si="4"/>
        <v>24.889284089446072</v>
      </c>
      <c r="I61" s="123">
        <f t="shared" si="5"/>
        <v>109.68707498218885</v>
      </c>
      <c r="J61" s="124">
        <f t="shared" si="6"/>
        <v>-9.0632717955703583</v>
      </c>
      <c r="K61" s="123">
        <f t="shared" si="7"/>
        <v>-39.941838803078575</v>
      </c>
      <c r="L61" s="123">
        <f t="shared" si="8"/>
        <v>1154.119256401091</v>
      </c>
      <c r="M61" s="123">
        <f t="shared" si="9"/>
        <v>15931.119256401091</v>
      </c>
      <c r="N61" s="70">
        <f t="shared" si="10"/>
        <v>3614.9578525983866</v>
      </c>
      <c r="O61" s="23">
        <f t="shared" si="11"/>
        <v>0.95014149865328779</v>
      </c>
      <c r="P61" s="282">
        <v>1154.119256401091</v>
      </c>
      <c r="Q61" s="320">
        <v>4407</v>
      </c>
      <c r="R61" s="125">
        <f t="shared" si="12"/>
        <v>0.20958003460335392</v>
      </c>
      <c r="S61" s="23">
        <f t="shared" si="13"/>
        <v>5.0803465009240455E-2</v>
      </c>
      <c r="T61" s="23"/>
      <c r="U61" s="264">
        <v>12419</v>
      </c>
      <c r="V61" s="125">
        <f t="shared" si="14"/>
        <v>0.1898703599323617</v>
      </c>
      <c r="W61" s="258">
        <v>15412.026814641649</v>
      </c>
      <c r="X61" s="262">
        <v>2772.0982142857142</v>
      </c>
      <c r="Y61" s="262">
        <v>3440.1845568396539</v>
      </c>
      <c r="Z61" s="137"/>
      <c r="AA61" s="124"/>
      <c r="AB61" s="124"/>
      <c r="AC61" s="124"/>
      <c r="AD61" s="124"/>
    </row>
    <row r="62" spans="1:30">
      <c r="A62" s="82">
        <v>430</v>
      </c>
      <c r="B62" s="83" t="s">
        <v>120</v>
      </c>
      <c r="C62" s="264">
        <v>6740</v>
      </c>
      <c r="D62" s="124">
        <f t="shared" si="0"/>
        <v>2740.9516063440424</v>
      </c>
      <c r="E62" s="125">
        <f t="shared" si="1"/>
        <v>0.72042108737614519</v>
      </c>
      <c r="F62" s="124">
        <f t="shared" si="2"/>
        <v>638.22029900368796</v>
      </c>
      <c r="G62" s="124">
        <f t="shared" si="3"/>
        <v>1569.3837152500687</v>
      </c>
      <c r="H62" s="124">
        <f t="shared" si="4"/>
        <v>239.13235075489465</v>
      </c>
      <c r="I62" s="123">
        <f t="shared" si="5"/>
        <v>588.02645050628587</v>
      </c>
      <c r="J62" s="124">
        <f t="shared" si="6"/>
        <v>205.17979486987821</v>
      </c>
      <c r="K62" s="123">
        <f t="shared" si="7"/>
        <v>504.53711558503051</v>
      </c>
      <c r="L62" s="123">
        <f t="shared" si="8"/>
        <v>2073.920830835099</v>
      </c>
      <c r="M62" s="123">
        <f t="shared" si="9"/>
        <v>8813.920830835099</v>
      </c>
      <c r="N62" s="70">
        <f t="shared" si="10"/>
        <v>3584.3517002176081</v>
      </c>
      <c r="O62" s="23">
        <f t="shared" si="11"/>
        <v>0.94209709629042726</v>
      </c>
      <c r="P62" s="282">
        <v>2073.920830835099</v>
      </c>
      <c r="Q62" s="320">
        <v>2459</v>
      </c>
      <c r="R62" s="125">
        <f t="shared" si="12"/>
        <v>0.12511861190185714</v>
      </c>
      <c r="S62" s="23">
        <f t="shared" si="13"/>
        <v>4.7019174592894578E-2</v>
      </c>
      <c r="T62" s="23"/>
      <c r="U62" s="264">
        <v>6066</v>
      </c>
      <c r="V62" s="125">
        <f t="shared" si="14"/>
        <v>0.1111111111111111</v>
      </c>
      <c r="W62" s="258">
        <v>8524.2333188521661</v>
      </c>
      <c r="X62" s="262">
        <v>2436.1445783132531</v>
      </c>
      <c r="Y62" s="262">
        <v>3423.3868750410302</v>
      </c>
      <c r="Z62" s="137"/>
      <c r="AA62" s="124"/>
      <c r="AB62" s="124"/>
      <c r="AC62" s="124"/>
      <c r="AD62" s="124"/>
    </row>
    <row r="63" spans="1:30">
      <c r="A63" s="82">
        <v>432</v>
      </c>
      <c r="B63" s="83" t="s">
        <v>121</v>
      </c>
      <c r="C63" s="264">
        <v>4790</v>
      </c>
      <c r="D63" s="124">
        <f t="shared" si="0"/>
        <v>2674.4835287548854</v>
      </c>
      <c r="E63" s="125">
        <f t="shared" si="1"/>
        <v>0.70295087570887205</v>
      </c>
      <c r="F63" s="124">
        <f t="shared" si="2"/>
        <v>678.10114555718212</v>
      </c>
      <c r="G63" s="124">
        <f t="shared" si="3"/>
        <v>1214.4791516929131</v>
      </c>
      <c r="H63" s="124">
        <f t="shared" si="4"/>
        <v>262.39617791109964</v>
      </c>
      <c r="I63" s="123">
        <f t="shared" si="5"/>
        <v>469.95155463877944</v>
      </c>
      <c r="J63" s="124">
        <f t="shared" si="6"/>
        <v>228.4436220260832</v>
      </c>
      <c r="K63" s="123">
        <f t="shared" si="7"/>
        <v>409.14252704871507</v>
      </c>
      <c r="L63" s="123">
        <f t="shared" si="8"/>
        <v>1623.6216787416281</v>
      </c>
      <c r="M63" s="123">
        <f t="shared" si="9"/>
        <v>6413.6216787416279</v>
      </c>
      <c r="N63" s="70">
        <f t="shared" si="10"/>
        <v>3581.028296338151</v>
      </c>
      <c r="O63" s="23">
        <f t="shared" si="11"/>
        <v>0.94122358570706377</v>
      </c>
      <c r="P63" s="282">
        <v>1623.6216787416281</v>
      </c>
      <c r="Q63" s="320">
        <v>1791</v>
      </c>
      <c r="R63" s="125">
        <f t="shared" si="12"/>
        <v>1.6916005626467348E-2</v>
      </c>
      <c r="S63" s="23">
        <f t="shared" si="13"/>
        <v>4.3095107288408478E-2</v>
      </c>
      <c r="T63" s="23"/>
      <c r="U63" s="264">
        <v>4805</v>
      </c>
      <c r="V63" s="125">
        <f t="shared" si="14"/>
        <v>-3.1217481789802288E-3</v>
      </c>
      <c r="W63" s="258">
        <v>6272.236013471047</v>
      </c>
      <c r="X63" s="262">
        <v>2629.9945265462507</v>
      </c>
      <c r="Y63" s="262">
        <v>3433.0793724526807</v>
      </c>
      <c r="Z63" s="137"/>
      <c r="AA63" s="124"/>
      <c r="AB63" s="124"/>
      <c r="AC63" s="124"/>
      <c r="AD63" s="124"/>
    </row>
    <row r="64" spans="1:30">
      <c r="A64" s="82">
        <v>434</v>
      </c>
      <c r="B64" s="83" t="s">
        <v>122</v>
      </c>
      <c r="C64" s="264">
        <v>3347</v>
      </c>
      <c r="D64" s="124">
        <f t="shared" si="0"/>
        <v>2602.6438569206844</v>
      </c>
      <c r="E64" s="125">
        <f t="shared" si="1"/>
        <v>0.68406881504798633</v>
      </c>
      <c r="F64" s="124">
        <f t="shared" si="2"/>
        <v>721.20494865770274</v>
      </c>
      <c r="G64" s="124">
        <f t="shared" si="3"/>
        <v>927.46956397380575</v>
      </c>
      <c r="H64" s="124">
        <f t="shared" si="4"/>
        <v>287.54006305306996</v>
      </c>
      <c r="I64" s="123">
        <f t="shared" si="5"/>
        <v>369.77652108624801</v>
      </c>
      <c r="J64" s="124">
        <f t="shared" si="6"/>
        <v>253.58750716805352</v>
      </c>
      <c r="K64" s="123">
        <f t="shared" si="7"/>
        <v>326.11353421811685</v>
      </c>
      <c r="L64" s="123">
        <f t="shared" si="8"/>
        <v>1253.5830981919225</v>
      </c>
      <c r="M64" s="123">
        <f t="shared" si="9"/>
        <v>4600.5830981919225</v>
      </c>
      <c r="N64" s="70">
        <f t="shared" si="10"/>
        <v>3577.4363127464408</v>
      </c>
      <c r="O64" s="23">
        <f t="shared" si="11"/>
        <v>0.9402794826740194</v>
      </c>
      <c r="P64" s="282">
        <v>1253.5830981919225</v>
      </c>
      <c r="Q64" s="320">
        <v>1286</v>
      </c>
      <c r="R64" s="125">
        <f t="shared" si="12"/>
        <v>4.6882546116060193E-2</v>
      </c>
      <c r="S64" s="23">
        <f t="shared" si="13"/>
        <v>4.4237393536238186E-2</v>
      </c>
      <c r="T64" s="23"/>
      <c r="U64" s="264">
        <v>3217</v>
      </c>
      <c r="V64" s="125">
        <f t="shared" si="14"/>
        <v>4.0410320174075226E-2</v>
      </c>
      <c r="W64" s="258">
        <v>4433.0940620862257</v>
      </c>
      <c r="X64" s="262">
        <v>2486.0896445131375</v>
      </c>
      <c r="Y64" s="262">
        <v>3425.8841283510242</v>
      </c>
      <c r="Z64" s="137"/>
      <c r="AA64" s="124"/>
      <c r="AB64" s="124"/>
      <c r="AC64" s="124"/>
      <c r="AD64" s="124"/>
    </row>
    <row r="65" spans="1:30">
      <c r="A65" s="82">
        <v>436</v>
      </c>
      <c r="B65" s="83" t="s">
        <v>123</v>
      </c>
      <c r="C65" s="264">
        <v>3707</v>
      </c>
      <c r="D65" s="124">
        <f t="shared" si="0"/>
        <v>2390.0709219858154</v>
      </c>
      <c r="E65" s="125">
        <f t="shared" si="1"/>
        <v>0.6281969694531705</v>
      </c>
      <c r="F65" s="124">
        <f t="shared" si="2"/>
        <v>848.74870961862416</v>
      </c>
      <c r="G65" s="124">
        <f t="shared" si="3"/>
        <v>1316.4092486184861</v>
      </c>
      <c r="H65" s="124">
        <f t="shared" si="4"/>
        <v>361.94059028027408</v>
      </c>
      <c r="I65" s="123">
        <f t="shared" si="5"/>
        <v>561.36985552470514</v>
      </c>
      <c r="J65" s="124">
        <f t="shared" si="6"/>
        <v>327.98803439525767</v>
      </c>
      <c r="K65" s="123">
        <f t="shared" si="7"/>
        <v>508.70944134704467</v>
      </c>
      <c r="L65" s="123">
        <f t="shared" si="8"/>
        <v>1825.1186899655308</v>
      </c>
      <c r="M65" s="123">
        <f t="shared" si="9"/>
        <v>5532.1186899655313</v>
      </c>
      <c r="N65" s="70">
        <f t="shared" si="10"/>
        <v>3566.8076659996977</v>
      </c>
      <c r="O65" s="23">
        <f t="shared" si="11"/>
        <v>0.93748589039427876</v>
      </c>
      <c r="P65" s="282">
        <v>1825.1186899655308</v>
      </c>
      <c r="Q65" s="320">
        <v>1551</v>
      </c>
      <c r="R65" s="125">
        <f t="shared" si="12"/>
        <v>2.1022415628442966E-4</v>
      </c>
      <c r="S65" s="23">
        <f t="shared" si="13"/>
        <v>4.2603658819237722E-2</v>
      </c>
      <c r="T65" s="23"/>
      <c r="U65" s="264">
        <v>3711</v>
      </c>
      <c r="V65" s="125">
        <f t="shared" si="14"/>
        <v>-1.0778765831312314E-3</v>
      </c>
      <c r="W65" s="258">
        <v>5312.9031904326966</v>
      </c>
      <c r="X65" s="262">
        <v>2389.5685769478428</v>
      </c>
      <c r="Y65" s="262">
        <v>3421.0580749727601</v>
      </c>
      <c r="Z65" s="137"/>
      <c r="AA65" s="124"/>
      <c r="AB65" s="124"/>
      <c r="AC65" s="124"/>
      <c r="AD65" s="124"/>
    </row>
    <row r="66" spans="1:30">
      <c r="A66" s="82">
        <v>437</v>
      </c>
      <c r="B66" s="83" t="s">
        <v>124</v>
      </c>
      <c r="C66" s="264">
        <v>17019</v>
      </c>
      <c r="D66" s="124">
        <f t="shared" si="0"/>
        <v>3043.9992845644788</v>
      </c>
      <c r="E66" s="125">
        <f t="shared" si="1"/>
        <v>0.80007296352203117</v>
      </c>
      <c r="F66" s="124">
        <f t="shared" si="2"/>
        <v>456.39169207142612</v>
      </c>
      <c r="G66" s="124">
        <f t="shared" si="3"/>
        <v>2551.6859503713436</v>
      </c>
      <c r="H66" s="124">
        <f t="shared" si="4"/>
        <v>133.06566337774191</v>
      </c>
      <c r="I66" s="123">
        <f t="shared" si="5"/>
        <v>743.97012394495505</v>
      </c>
      <c r="J66" s="124">
        <f t="shared" si="6"/>
        <v>99.113107492725476</v>
      </c>
      <c r="K66" s="123">
        <f t="shared" si="7"/>
        <v>554.14138399182821</v>
      </c>
      <c r="L66" s="123">
        <f t="shared" si="8"/>
        <v>3105.8273343631718</v>
      </c>
      <c r="M66" s="123">
        <f t="shared" si="9"/>
        <v>20124.827334363174</v>
      </c>
      <c r="N66" s="70">
        <f t="shared" si="10"/>
        <v>3599.5040841286304</v>
      </c>
      <c r="O66" s="23">
        <f t="shared" si="11"/>
        <v>0.94607969009772164</v>
      </c>
      <c r="P66" s="282">
        <v>3105.8273343631718</v>
      </c>
      <c r="Q66" s="320">
        <v>5591</v>
      </c>
      <c r="R66" s="125">
        <f t="shared" si="12"/>
        <v>6.9895026649771264E-2</v>
      </c>
      <c r="S66" s="23">
        <f t="shared" si="13"/>
        <v>4.5201774776277862E-2</v>
      </c>
      <c r="T66" s="23"/>
      <c r="U66" s="264">
        <v>15947</v>
      </c>
      <c r="V66" s="125">
        <f t="shared" si="14"/>
        <v>6.7222675111306196E-2</v>
      </c>
      <c r="W66" s="258">
        <v>19302.703916532686</v>
      </c>
      <c r="X66" s="262">
        <v>2845.1382694023196</v>
      </c>
      <c r="Y66" s="262">
        <v>3443.8365595954838</v>
      </c>
      <c r="Z66" s="137"/>
      <c r="AA66" s="124"/>
      <c r="AB66" s="124"/>
      <c r="AC66" s="124"/>
      <c r="AD66" s="124"/>
    </row>
    <row r="67" spans="1:30">
      <c r="A67" s="82">
        <v>438</v>
      </c>
      <c r="B67" s="83" t="s">
        <v>125</v>
      </c>
      <c r="C67" s="264">
        <v>7193</v>
      </c>
      <c r="D67" s="124">
        <f t="shared" si="0"/>
        <v>2974.7725392886682</v>
      </c>
      <c r="E67" s="125">
        <f t="shared" si="1"/>
        <v>0.78187767434155853</v>
      </c>
      <c r="F67" s="124">
        <f t="shared" si="2"/>
        <v>497.92773923691243</v>
      </c>
      <c r="G67" s="124">
        <f t="shared" si="3"/>
        <v>1203.9892734748541</v>
      </c>
      <c r="H67" s="124">
        <f t="shared" si="4"/>
        <v>157.29502422427561</v>
      </c>
      <c r="I67" s="123">
        <f t="shared" si="5"/>
        <v>380.33936857429842</v>
      </c>
      <c r="J67" s="124">
        <f t="shared" si="6"/>
        <v>123.34246833925917</v>
      </c>
      <c r="K67" s="123">
        <f t="shared" si="7"/>
        <v>298.24208844432872</v>
      </c>
      <c r="L67" s="123">
        <f t="shared" si="8"/>
        <v>1502.2313619191827</v>
      </c>
      <c r="M67" s="123">
        <f t="shared" si="9"/>
        <v>8695.2313619191827</v>
      </c>
      <c r="N67" s="70">
        <f t="shared" si="10"/>
        <v>3596.04274686484</v>
      </c>
      <c r="O67" s="23">
        <f t="shared" si="11"/>
        <v>0.94516992563869806</v>
      </c>
      <c r="P67" s="282">
        <v>1502.2313619191827</v>
      </c>
      <c r="Q67" s="320">
        <v>2418</v>
      </c>
      <c r="R67" s="125">
        <f t="shared" si="12"/>
        <v>7.1767038530875696E-2</v>
      </c>
      <c r="S67" s="23">
        <f t="shared" si="13"/>
        <v>4.5252325234428993E-2</v>
      </c>
      <c r="T67" s="23"/>
      <c r="U67" s="264">
        <v>6728</v>
      </c>
      <c r="V67" s="125">
        <f t="shared" si="14"/>
        <v>6.9114149821640908E-2</v>
      </c>
      <c r="W67" s="258">
        <v>8339.4290622078915</v>
      </c>
      <c r="X67" s="262">
        <v>2775.5775577557756</v>
      </c>
      <c r="Y67" s="262">
        <v>3440.3585240131565</v>
      </c>
      <c r="Z67" s="137"/>
      <c r="AA67" s="124"/>
      <c r="AB67" s="124"/>
      <c r="AC67" s="124"/>
      <c r="AD67" s="124"/>
    </row>
    <row r="68" spans="1:30">
      <c r="A68" s="82">
        <v>439</v>
      </c>
      <c r="B68" s="83" t="s">
        <v>126</v>
      </c>
      <c r="C68" s="264">
        <v>3809</v>
      </c>
      <c r="D68" s="124">
        <f t="shared" si="0"/>
        <v>2415.3455928979074</v>
      </c>
      <c r="E68" s="125">
        <f t="shared" si="1"/>
        <v>0.63484006590894859</v>
      </c>
      <c r="F68" s="124">
        <f t="shared" si="2"/>
        <v>833.58390707136891</v>
      </c>
      <c r="G68" s="124">
        <f t="shared" si="3"/>
        <v>1314.5618214515487</v>
      </c>
      <c r="H68" s="124">
        <f t="shared" si="4"/>
        <v>353.09445546104189</v>
      </c>
      <c r="I68" s="123">
        <f t="shared" si="5"/>
        <v>556.82995626206298</v>
      </c>
      <c r="J68" s="124">
        <f t="shared" si="6"/>
        <v>319.14189957602548</v>
      </c>
      <c r="K68" s="123">
        <f t="shared" si="7"/>
        <v>503.28677563139217</v>
      </c>
      <c r="L68" s="123">
        <f t="shared" si="8"/>
        <v>1817.8485970829408</v>
      </c>
      <c r="M68" s="123">
        <f t="shared" si="9"/>
        <v>5626.8485970829406</v>
      </c>
      <c r="N68" s="70">
        <f t="shared" si="10"/>
        <v>3568.0713995453016</v>
      </c>
      <c r="O68" s="23">
        <f t="shared" si="11"/>
        <v>0.93781804521706746</v>
      </c>
      <c r="P68" s="282">
        <v>1817.8485970829408</v>
      </c>
      <c r="Q68" s="320">
        <v>1577</v>
      </c>
      <c r="R68" s="125">
        <f t="shared" si="12"/>
        <v>2.3131003039097459E-2</v>
      </c>
      <c r="S68" s="23">
        <f t="shared" si="13"/>
        <v>4.3412699149794308E-2</v>
      </c>
      <c r="T68" s="23"/>
      <c r="U68" s="264">
        <v>3704</v>
      </c>
      <c r="V68" s="125">
        <f t="shared" si="14"/>
        <v>2.8347732181425486E-2</v>
      </c>
      <c r="W68" s="258">
        <v>5365.3784647707025</v>
      </c>
      <c r="X68" s="262">
        <v>2360.7393244104524</v>
      </c>
      <c r="Y68" s="262">
        <v>3419.6166123458906</v>
      </c>
      <c r="Z68" s="137"/>
      <c r="AA68" s="124"/>
      <c r="AB68" s="124"/>
      <c r="AC68" s="124"/>
      <c r="AD68" s="124"/>
    </row>
    <row r="69" spans="1:30">
      <c r="A69" s="82">
        <v>441</v>
      </c>
      <c r="B69" s="83" t="s">
        <v>127</v>
      </c>
      <c r="C69" s="264">
        <v>5356</v>
      </c>
      <c r="D69" s="124">
        <f t="shared" si="0"/>
        <v>2801.2552301255232</v>
      </c>
      <c r="E69" s="125">
        <f t="shared" si="1"/>
        <v>0.73627105791806335</v>
      </c>
      <c r="F69" s="124">
        <f t="shared" si="2"/>
        <v>602.03812473479945</v>
      </c>
      <c r="G69" s="124">
        <f t="shared" si="3"/>
        <v>1151.0968944929366</v>
      </c>
      <c r="H69" s="124">
        <f t="shared" si="4"/>
        <v>218.02608243137638</v>
      </c>
      <c r="I69" s="123">
        <f t="shared" si="5"/>
        <v>416.86586960879168</v>
      </c>
      <c r="J69" s="124">
        <f t="shared" si="6"/>
        <v>184.07352654635994</v>
      </c>
      <c r="K69" s="123">
        <f t="shared" si="7"/>
        <v>351.94858275664023</v>
      </c>
      <c r="L69" s="123">
        <f t="shared" si="8"/>
        <v>1503.0454772495768</v>
      </c>
      <c r="M69" s="123">
        <f t="shared" si="9"/>
        <v>6859.0454772495768</v>
      </c>
      <c r="N69" s="70">
        <f t="shared" si="10"/>
        <v>3587.3668814066823</v>
      </c>
      <c r="O69" s="23">
        <f t="shared" si="11"/>
        <v>0.94288959481752321</v>
      </c>
      <c r="P69" s="282">
        <v>1503.0454772495768</v>
      </c>
      <c r="Q69" s="320">
        <v>1912</v>
      </c>
      <c r="R69" s="125">
        <f t="shared" si="12"/>
        <v>8.2049107247209208E-2</v>
      </c>
      <c r="S69" s="23">
        <f t="shared" si="13"/>
        <v>4.5568083173949163E-2</v>
      </c>
      <c r="T69" s="23"/>
      <c r="U69" s="264">
        <v>5012</v>
      </c>
      <c r="V69" s="125">
        <f t="shared" si="14"/>
        <v>6.8635275339185953E-2</v>
      </c>
      <c r="W69" s="258">
        <v>6642.4581948987125</v>
      </c>
      <c r="X69" s="262">
        <v>2588.8429752066118</v>
      </c>
      <c r="Y69" s="262">
        <v>3431.0217948856985</v>
      </c>
      <c r="Z69" s="137"/>
      <c r="AA69" s="124"/>
      <c r="AB69" s="124"/>
      <c r="AC69" s="124"/>
      <c r="AD69" s="124"/>
    </row>
    <row r="70" spans="1:30" ht="25.5" customHeight="1">
      <c r="A70" s="82">
        <v>501</v>
      </c>
      <c r="B70" s="83" t="s">
        <v>128</v>
      </c>
      <c r="C70" s="264">
        <v>101438</v>
      </c>
      <c r="D70" s="124">
        <f t="shared" si="0"/>
        <v>3619.8122970417157</v>
      </c>
      <c r="E70" s="125">
        <f t="shared" si="1"/>
        <v>0.95141742199917068</v>
      </c>
      <c r="F70" s="124">
        <f t="shared" si="2"/>
        <v>110.90388458508396</v>
      </c>
      <c r="G70" s="124">
        <f t="shared" si="3"/>
        <v>3107.8595577278074</v>
      </c>
      <c r="H70" s="124">
        <f t="shared" si="4"/>
        <v>0</v>
      </c>
      <c r="I70" s="123">
        <f t="shared" si="5"/>
        <v>0</v>
      </c>
      <c r="J70" s="124">
        <f t="shared" si="6"/>
        <v>-33.95255588501643</v>
      </c>
      <c r="K70" s="123">
        <f t="shared" si="7"/>
        <v>-951.45247356581535</v>
      </c>
      <c r="L70" s="123">
        <f t="shared" si="8"/>
        <v>2156.4070841619923</v>
      </c>
      <c r="M70" s="123">
        <f t="shared" si="9"/>
        <v>103594.407084162</v>
      </c>
      <c r="N70" s="70">
        <f t="shared" si="10"/>
        <v>3696.7636257417835</v>
      </c>
      <c r="O70" s="23">
        <f t="shared" si="11"/>
        <v>0.97164301072128845</v>
      </c>
      <c r="P70" s="282">
        <v>2156.4070841619923</v>
      </c>
      <c r="Q70" s="320">
        <v>28023</v>
      </c>
      <c r="R70" s="125">
        <f t="shared" si="12"/>
        <v>8.0117441762183231E-2</v>
      </c>
      <c r="S70" s="23">
        <f t="shared" si="13"/>
        <v>5.8246895547096167E-2</v>
      </c>
      <c r="T70" s="23"/>
      <c r="U70" s="264">
        <v>93629</v>
      </c>
      <c r="V70" s="125">
        <f t="shared" si="14"/>
        <v>8.3403646306165827E-2</v>
      </c>
      <c r="W70" s="258">
        <v>97595.544679183586</v>
      </c>
      <c r="X70" s="262">
        <v>3351.3136230224068</v>
      </c>
      <c r="Y70" s="262">
        <v>3493.2903099428586</v>
      </c>
      <c r="Z70" s="137"/>
      <c r="AA70" s="124"/>
      <c r="AB70" s="124"/>
      <c r="AC70" s="124"/>
      <c r="AD70" s="124"/>
    </row>
    <row r="71" spans="1:30">
      <c r="A71" s="82">
        <v>502</v>
      </c>
      <c r="B71" s="83" t="s">
        <v>129</v>
      </c>
      <c r="C71" s="264">
        <v>100714</v>
      </c>
      <c r="D71" s="124">
        <f t="shared" ref="D71:D129" si="15">C71*1000/Q71</f>
        <v>3283.1529534489505</v>
      </c>
      <c r="E71" s="125">
        <f t="shared" ref="E71:E134" si="16">D71/D$430</f>
        <v>0.86293118611485997</v>
      </c>
      <c r="F71" s="124">
        <f t="shared" ref="F71:F134" si="17">($D$430-D71)*0.6</f>
        <v>312.89949074074309</v>
      </c>
      <c r="G71" s="124">
        <f t="shared" ref="G71:G129" si="18">F71*Q71/1000</f>
        <v>9598.5047779630349</v>
      </c>
      <c r="H71" s="124">
        <f t="shared" ref="H71:H134" si="19">IF(D71&lt;D$430*0.9,(D$430*0.9-D71)*0.35,0)</f>
        <v>49.361879268176835</v>
      </c>
      <c r="I71" s="123">
        <f t="shared" ref="I71:I129" si="20">H71*Q71/1000</f>
        <v>1514.2250084305927</v>
      </c>
      <c r="J71" s="124">
        <f t="shared" ref="J71:J134" si="21">H71+I$432</f>
        <v>15.409323383160405</v>
      </c>
      <c r="K71" s="123">
        <f t="shared" ref="K71:K129" si="22">J71*Q71/1000</f>
        <v>472.69640410182859</v>
      </c>
      <c r="L71" s="123">
        <f t="shared" ref="L71:L129" si="23">K71+G71</f>
        <v>10071.201182064864</v>
      </c>
      <c r="M71" s="123">
        <f t="shared" ref="M71:M129" si="24">L71+C71</f>
        <v>110785.20118206486</v>
      </c>
      <c r="N71" s="70">
        <f t="shared" ref="N71:N129" si="25">M71*1000/Q71</f>
        <v>3611.4617675728537</v>
      </c>
      <c r="O71" s="23">
        <f t="shared" ref="O71:O134" si="26">N71/N$430</f>
        <v>0.94922260122736302</v>
      </c>
      <c r="P71" s="282">
        <v>10071.201182064864</v>
      </c>
      <c r="Q71" s="320">
        <v>30676</v>
      </c>
      <c r="R71" s="125">
        <f t="shared" ref="R71:R129" si="27">(D71-X71)/X71</f>
        <v>7.5593088991818144E-2</v>
      </c>
      <c r="S71" s="23">
        <f t="shared" ref="S71:S129" si="28">(N71-Y71)/Y71</f>
        <v>4.5527625716553687E-2</v>
      </c>
      <c r="T71" s="23"/>
      <c r="U71" s="264">
        <v>93532</v>
      </c>
      <c r="V71" s="125">
        <f t="shared" ref="V71:V129" si="29">(C71-U71)/U71</f>
        <v>7.6786554334345461E-2</v>
      </c>
      <c r="W71" s="258">
        <v>105843.60351657352</v>
      </c>
      <c r="X71" s="262">
        <v>3052.4117224724237</v>
      </c>
      <c r="Y71" s="262">
        <v>3454.2002322489889</v>
      </c>
      <c r="Z71" s="137"/>
      <c r="AA71" s="124"/>
      <c r="AB71" s="124"/>
      <c r="AC71" s="124"/>
      <c r="AD71" s="124"/>
    </row>
    <row r="72" spans="1:30">
      <c r="A72" s="82">
        <v>511</v>
      </c>
      <c r="B72" s="83" t="s">
        <v>130</v>
      </c>
      <c r="C72" s="264">
        <v>7569</v>
      </c>
      <c r="D72" s="124">
        <f t="shared" si="15"/>
        <v>2894.455066921606</v>
      </c>
      <c r="E72" s="125">
        <f t="shared" si="16"/>
        <v>0.76076734147611946</v>
      </c>
      <c r="F72" s="124">
        <f t="shared" si="17"/>
        <v>546.11822265714977</v>
      </c>
      <c r="G72" s="124">
        <f t="shared" si="18"/>
        <v>1428.0991522484467</v>
      </c>
      <c r="H72" s="124">
        <f t="shared" si="19"/>
        <v>185.40613955274739</v>
      </c>
      <c r="I72" s="123">
        <f t="shared" si="20"/>
        <v>484.83705493043442</v>
      </c>
      <c r="J72" s="124">
        <f t="shared" si="21"/>
        <v>151.45358366773095</v>
      </c>
      <c r="K72" s="123">
        <f t="shared" si="22"/>
        <v>396.05112129111649</v>
      </c>
      <c r="L72" s="123">
        <f t="shared" si="23"/>
        <v>1824.1502735395632</v>
      </c>
      <c r="M72" s="123">
        <f t="shared" si="24"/>
        <v>9393.1502735395625</v>
      </c>
      <c r="N72" s="70">
        <f t="shared" si="25"/>
        <v>3592.0268732464865</v>
      </c>
      <c r="O72" s="23">
        <f t="shared" si="26"/>
        <v>0.94411440899542598</v>
      </c>
      <c r="P72" s="282">
        <v>1824.1502735395632</v>
      </c>
      <c r="Q72" s="320">
        <v>2615</v>
      </c>
      <c r="R72" s="125">
        <f t="shared" si="27"/>
        <v>6.136714598291225E-2</v>
      </c>
      <c r="S72" s="23">
        <f t="shared" si="28"/>
        <v>4.4821152055012019E-2</v>
      </c>
      <c r="T72" s="23"/>
      <c r="U72" s="264">
        <v>7205</v>
      </c>
      <c r="V72" s="125">
        <f t="shared" si="29"/>
        <v>5.0520471894517693E-2</v>
      </c>
      <c r="W72" s="258">
        <v>9083.023425063222</v>
      </c>
      <c r="X72" s="262">
        <v>2727.100681302044</v>
      </c>
      <c r="Y72" s="262">
        <v>3437.9346801904703</v>
      </c>
      <c r="Z72" s="137"/>
      <c r="AA72" s="124"/>
      <c r="AB72" s="124"/>
      <c r="AC72" s="124"/>
      <c r="AD72" s="124"/>
    </row>
    <row r="73" spans="1:30">
      <c r="A73" s="82">
        <v>512</v>
      </c>
      <c r="B73" s="83" t="s">
        <v>131</v>
      </c>
      <c r="C73" s="264">
        <v>5601</v>
      </c>
      <c r="D73" s="124">
        <f t="shared" si="15"/>
        <v>2787.9542060726731</v>
      </c>
      <c r="E73" s="125">
        <f t="shared" si="16"/>
        <v>0.73277506835400397</v>
      </c>
      <c r="F73" s="124">
        <f t="shared" si="17"/>
        <v>610.01873916650959</v>
      </c>
      <c r="G73" s="124">
        <f t="shared" si="18"/>
        <v>1225.5276469855178</v>
      </c>
      <c r="H73" s="124">
        <f t="shared" si="19"/>
        <v>222.68144084987392</v>
      </c>
      <c r="I73" s="123">
        <f t="shared" si="20"/>
        <v>447.36701466739675</v>
      </c>
      <c r="J73" s="124">
        <f t="shared" si="21"/>
        <v>188.72888496485749</v>
      </c>
      <c r="K73" s="123">
        <f t="shared" si="22"/>
        <v>379.15632989439871</v>
      </c>
      <c r="L73" s="123">
        <f t="shared" si="23"/>
        <v>1604.6839768799164</v>
      </c>
      <c r="M73" s="123">
        <f t="shared" si="24"/>
        <v>7205.6839768799164</v>
      </c>
      <c r="N73" s="70">
        <f t="shared" si="25"/>
        <v>3586.7018302040401</v>
      </c>
      <c r="O73" s="23">
        <f t="shared" si="26"/>
        <v>0.94271479533932034</v>
      </c>
      <c r="P73" s="282">
        <v>1604.6839768799164</v>
      </c>
      <c r="Q73" s="320">
        <v>2009</v>
      </c>
      <c r="R73" s="125">
        <f t="shared" si="27"/>
        <v>2.0447318961226212E-2</v>
      </c>
      <c r="S73" s="23">
        <f t="shared" si="28"/>
        <v>4.3196542977994516E-2</v>
      </c>
      <c r="T73" s="23"/>
      <c r="U73" s="264">
        <v>5568</v>
      </c>
      <c r="V73" s="125">
        <f t="shared" si="29"/>
        <v>5.9267241379310342E-3</v>
      </c>
      <c r="W73" s="258">
        <v>7007.0193188035</v>
      </c>
      <c r="X73" s="262">
        <v>2732.090284592738</v>
      </c>
      <c r="Y73" s="262">
        <v>3438.1841603550051</v>
      </c>
      <c r="Z73" s="137"/>
      <c r="AA73" s="124"/>
      <c r="AB73" s="124"/>
      <c r="AC73" s="124"/>
      <c r="AD73" s="124"/>
    </row>
    <row r="74" spans="1:30">
      <c r="A74" s="82">
        <v>513</v>
      </c>
      <c r="B74" s="83" t="s">
        <v>132</v>
      </c>
      <c r="C74" s="264">
        <v>5916</v>
      </c>
      <c r="D74" s="124">
        <f t="shared" si="15"/>
        <v>2684.2105263157896</v>
      </c>
      <c r="E74" s="125">
        <f t="shared" si="16"/>
        <v>0.70550748201432911</v>
      </c>
      <c r="F74" s="124">
        <f t="shared" si="17"/>
        <v>672.26494702063962</v>
      </c>
      <c r="G74" s="124">
        <f t="shared" si="18"/>
        <v>1481.6719432334899</v>
      </c>
      <c r="H74" s="124">
        <f t="shared" si="19"/>
        <v>258.99172876478315</v>
      </c>
      <c r="I74" s="123">
        <f t="shared" si="20"/>
        <v>570.81777019758204</v>
      </c>
      <c r="J74" s="124">
        <f t="shared" si="21"/>
        <v>225.03917287976671</v>
      </c>
      <c r="K74" s="123">
        <f t="shared" si="22"/>
        <v>495.98633702700585</v>
      </c>
      <c r="L74" s="123">
        <f t="shared" si="23"/>
        <v>1977.6582802604958</v>
      </c>
      <c r="M74" s="123">
        <f t="shared" si="24"/>
        <v>7893.6582802604953</v>
      </c>
      <c r="N74" s="70">
        <f t="shared" si="25"/>
        <v>3581.5146462161956</v>
      </c>
      <c r="O74" s="23">
        <f t="shared" si="26"/>
        <v>0.94135141602233652</v>
      </c>
      <c r="P74" s="282">
        <v>1977.6582802604958</v>
      </c>
      <c r="Q74" s="320">
        <v>2204</v>
      </c>
      <c r="R74" s="125">
        <f t="shared" si="27"/>
        <v>1.7907194020554341E-2</v>
      </c>
      <c r="S74" s="23">
        <f t="shared" si="28"/>
        <v>4.3130503863897114E-2</v>
      </c>
      <c r="T74" s="23"/>
      <c r="U74" s="264">
        <v>5746</v>
      </c>
      <c r="V74" s="125">
        <f t="shared" si="29"/>
        <v>2.9585798816568046E-2</v>
      </c>
      <c r="W74" s="258">
        <v>7481.4420489071763</v>
      </c>
      <c r="X74" s="262">
        <v>2636.9894446994035</v>
      </c>
      <c r="Y74" s="262">
        <v>3433.4291183603382</v>
      </c>
      <c r="Z74" s="137"/>
      <c r="AA74" s="124"/>
      <c r="AB74" s="124"/>
      <c r="AC74" s="124"/>
      <c r="AD74" s="124"/>
    </row>
    <row r="75" spans="1:30">
      <c r="A75" s="82">
        <v>514</v>
      </c>
      <c r="B75" s="83" t="s">
        <v>133</v>
      </c>
      <c r="C75" s="264">
        <v>6550</v>
      </c>
      <c r="D75" s="124">
        <f t="shared" si="15"/>
        <v>2856.5198430004361</v>
      </c>
      <c r="E75" s="125">
        <f t="shared" si="16"/>
        <v>0.75079659438088009</v>
      </c>
      <c r="F75" s="124">
        <f t="shared" si="17"/>
        <v>568.87935700985167</v>
      </c>
      <c r="G75" s="124">
        <f t="shared" si="18"/>
        <v>1304.4403656235897</v>
      </c>
      <c r="H75" s="124">
        <f t="shared" si="19"/>
        <v>198.68346792515683</v>
      </c>
      <c r="I75" s="123">
        <f t="shared" si="20"/>
        <v>455.58119195238459</v>
      </c>
      <c r="J75" s="124">
        <f t="shared" si="21"/>
        <v>164.7309120401404</v>
      </c>
      <c r="K75" s="123">
        <f t="shared" si="22"/>
        <v>377.72798130804193</v>
      </c>
      <c r="L75" s="123">
        <f t="shared" si="23"/>
        <v>1682.1683469316317</v>
      </c>
      <c r="M75" s="123">
        <f t="shared" si="24"/>
        <v>8232.1683469316322</v>
      </c>
      <c r="N75" s="70">
        <f t="shared" si="25"/>
        <v>3590.1301120504286</v>
      </c>
      <c r="O75" s="23">
        <f t="shared" si="26"/>
        <v>0.94361587164066418</v>
      </c>
      <c r="P75" s="282">
        <v>1682.1683469316317</v>
      </c>
      <c r="Q75" s="320">
        <v>2293</v>
      </c>
      <c r="R75" s="125">
        <f t="shared" si="27"/>
        <v>6.0616080604335328E-2</v>
      </c>
      <c r="S75" s="23">
        <f t="shared" si="28"/>
        <v>4.4783572232970185E-2</v>
      </c>
      <c r="T75" s="23"/>
      <c r="U75" s="264">
        <v>6278</v>
      </c>
      <c r="V75" s="125">
        <f t="shared" si="29"/>
        <v>4.332589996814272E-2</v>
      </c>
      <c r="W75" s="258">
        <v>8009.8821551182327</v>
      </c>
      <c r="X75" s="262">
        <v>2693.2646932646931</v>
      </c>
      <c r="Y75" s="262">
        <v>3436.2428807886026</v>
      </c>
      <c r="Z75" s="137"/>
      <c r="AA75" s="124"/>
      <c r="AB75" s="124"/>
      <c r="AC75" s="124"/>
      <c r="AD75" s="124"/>
    </row>
    <row r="76" spans="1:30">
      <c r="A76" s="82">
        <v>515</v>
      </c>
      <c r="B76" s="83" t="s">
        <v>134</v>
      </c>
      <c r="C76" s="264">
        <v>10403</v>
      </c>
      <c r="D76" s="124">
        <f t="shared" si="15"/>
        <v>2898.5789913624967</v>
      </c>
      <c r="E76" s="125">
        <f t="shared" si="16"/>
        <v>0.7618512577784311</v>
      </c>
      <c r="F76" s="124">
        <f t="shared" si="17"/>
        <v>543.64386799261536</v>
      </c>
      <c r="G76" s="124">
        <f t="shared" si="18"/>
        <v>1951.1378422254963</v>
      </c>
      <c r="H76" s="124">
        <f t="shared" si="19"/>
        <v>183.96276599843566</v>
      </c>
      <c r="I76" s="123">
        <f t="shared" si="20"/>
        <v>660.2423671683855</v>
      </c>
      <c r="J76" s="124">
        <f t="shared" si="21"/>
        <v>150.01021011341922</v>
      </c>
      <c r="K76" s="123">
        <f t="shared" si="22"/>
        <v>538.38664409706155</v>
      </c>
      <c r="L76" s="123">
        <f t="shared" si="23"/>
        <v>2489.524486322558</v>
      </c>
      <c r="M76" s="123">
        <f t="shared" si="24"/>
        <v>12892.524486322558</v>
      </c>
      <c r="N76" s="70">
        <f t="shared" si="25"/>
        <v>3592.2330694685311</v>
      </c>
      <c r="O76" s="23">
        <f t="shared" si="26"/>
        <v>0.94416860481054155</v>
      </c>
      <c r="P76" s="282">
        <v>2489.524486322558</v>
      </c>
      <c r="Q76" s="320">
        <v>3589</v>
      </c>
      <c r="R76" s="125">
        <f t="shared" si="27"/>
        <v>0.15638012617356759</v>
      </c>
      <c r="S76" s="23">
        <f t="shared" si="28"/>
        <v>4.8242759806672648E-2</v>
      </c>
      <c r="T76" s="23"/>
      <c r="U76" s="264">
        <v>9119</v>
      </c>
      <c r="V76" s="125">
        <f t="shared" si="29"/>
        <v>0.14080491281938809</v>
      </c>
      <c r="W76" s="258">
        <v>12467.096752604088</v>
      </c>
      <c r="X76" s="262">
        <v>2506.5970313358989</v>
      </c>
      <c r="Y76" s="262">
        <v>3426.9094976921629</v>
      </c>
      <c r="Z76" s="137"/>
      <c r="AA76" s="124"/>
      <c r="AB76" s="124"/>
      <c r="AC76" s="124"/>
      <c r="AD76" s="124"/>
    </row>
    <row r="77" spans="1:30">
      <c r="A77" s="82">
        <v>516</v>
      </c>
      <c r="B77" s="83" t="s">
        <v>135</v>
      </c>
      <c r="C77" s="264">
        <v>18599</v>
      </c>
      <c r="D77" s="124">
        <f t="shared" si="15"/>
        <v>3239.1152908394288</v>
      </c>
      <c r="E77" s="125">
        <f t="shared" si="16"/>
        <v>0.85135649770765676</v>
      </c>
      <c r="F77" s="124">
        <f t="shared" si="17"/>
        <v>339.32208830645612</v>
      </c>
      <c r="G77" s="124">
        <f t="shared" si="18"/>
        <v>1948.387431055671</v>
      </c>
      <c r="H77" s="124">
        <f t="shared" si="19"/>
        <v>64.775061181509429</v>
      </c>
      <c r="I77" s="123">
        <f t="shared" si="20"/>
        <v>371.93840130422711</v>
      </c>
      <c r="J77" s="124">
        <f t="shared" si="21"/>
        <v>30.822505296492999</v>
      </c>
      <c r="K77" s="123">
        <f t="shared" si="22"/>
        <v>176.98282541246277</v>
      </c>
      <c r="L77" s="123">
        <f t="shared" si="23"/>
        <v>2125.3702564681339</v>
      </c>
      <c r="M77" s="123">
        <f t="shared" si="24"/>
        <v>20724.370256468133</v>
      </c>
      <c r="N77" s="70">
        <f t="shared" si="25"/>
        <v>3609.2598844423774</v>
      </c>
      <c r="O77" s="23">
        <f t="shared" si="26"/>
        <v>0.94864386680700274</v>
      </c>
      <c r="P77" s="282">
        <v>2125.3702564681339</v>
      </c>
      <c r="Q77" s="320">
        <v>5742</v>
      </c>
      <c r="R77" s="125">
        <f t="shared" si="27"/>
        <v>8.5707319675127139E-2</v>
      </c>
      <c r="S77" s="23">
        <f t="shared" si="28"/>
        <v>4.5934791087935273E-2</v>
      </c>
      <c r="T77" s="23"/>
      <c r="U77" s="264">
        <v>17089</v>
      </c>
      <c r="V77" s="125">
        <f t="shared" si="29"/>
        <v>8.8360933934109667E-2</v>
      </c>
      <c r="W77" s="258">
        <v>19765.898213006109</v>
      </c>
      <c r="X77" s="262">
        <v>2983.4148044692738</v>
      </c>
      <c r="Y77" s="262">
        <v>3450.7503863488319</v>
      </c>
      <c r="Z77" s="137"/>
      <c r="AA77" s="124"/>
      <c r="AB77" s="124"/>
      <c r="AC77" s="124"/>
      <c r="AD77" s="124"/>
    </row>
    <row r="78" spans="1:30">
      <c r="A78" s="82">
        <v>517</v>
      </c>
      <c r="B78" s="83" t="s">
        <v>136</v>
      </c>
      <c r="C78" s="264">
        <v>15802</v>
      </c>
      <c r="D78" s="124">
        <f t="shared" si="15"/>
        <v>2729.6596994299534</v>
      </c>
      <c r="E78" s="125">
        <f t="shared" si="16"/>
        <v>0.71745316636697098</v>
      </c>
      <c r="F78" s="124">
        <f t="shared" si="17"/>
        <v>644.99544315214132</v>
      </c>
      <c r="G78" s="124">
        <f t="shared" si="18"/>
        <v>3733.878620407746</v>
      </c>
      <c r="H78" s="124">
        <f t="shared" si="19"/>
        <v>243.08451817482577</v>
      </c>
      <c r="I78" s="123">
        <f t="shared" si="20"/>
        <v>1407.2162757140663</v>
      </c>
      <c r="J78" s="124">
        <f t="shared" si="21"/>
        <v>209.13196228980934</v>
      </c>
      <c r="K78" s="123">
        <f t="shared" si="22"/>
        <v>1210.6649296957064</v>
      </c>
      <c r="L78" s="123">
        <f t="shared" si="23"/>
        <v>4944.5435501034526</v>
      </c>
      <c r="M78" s="123">
        <f t="shared" si="24"/>
        <v>20746.543550103452</v>
      </c>
      <c r="N78" s="70">
        <f t="shared" si="25"/>
        <v>3583.7871048719039</v>
      </c>
      <c r="O78" s="23">
        <f t="shared" si="26"/>
        <v>0.94194870023996857</v>
      </c>
      <c r="P78" s="282">
        <v>4944.5435501034526</v>
      </c>
      <c r="Q78" s="320">
        <v>5789</v>
      </c>
      <c r="R78" s="125">
        <f t="shared" si="27"/>
        <v>7.5886814005416026E-2</v>
      </c>
      <c r="S78" s="23">
        <f t="shared" si="28"/>
        <v>4.5312555244349538E-2</v>
      </c>
      <c r="T78" s="23"/>
      <c r="U78" s="264">
        <v>14898</v>
      </c>
      <c r="V78" s="125">
        <f t="shared" si="29"/>
        <v>6.0679285810175863E-2</v>
      </c>
      <c r="W78" s="258">
        <v>20131.775682048159</v>
      </c>
      <c r="X78" s="262">
        <v>2537.1253405994548</v>
      </c>
      <c r="Y78" s="262">
        <v>3428.4359131553406</v>
      </c>
      <c r="Z78" s="137"/>
      <c r="AA78" s="124"/>
      <c r="AB78" s="124"/>
      <c r="AC78" s="124"/>
      <c r="AD78" s="124"/>
    </row>
    <row r="79" spans="1:30">
      <c r="A79" s="82">
        <v>519</v>
      </c>
      <c r="B79" s="83" t="s">
        <v>137</v>
      </c>
      <c r="C79" s="264">
        <v>9772</v>
      </c>
      <c r="D79" s="124">
        <f t="shared" si="15"/>
        <v>3125.0399744163733</v>
      </c>
      <c r="E79" s="125">
        <f t="shared" si="16"/>
        <v>0.82137338406564231</v>
      </c>
      <c r="F79" s="124">
        <f t="shared" si="17"/>
        <v>407.76727816028944</v>
      </c>
      <c r="G79" s="124">
        <f t="shared" si="18"/>
        <v>1275.0882788072252</v>
      </c>
      <c r="H79" s="124">
        <f t="shared" si="19"/>
        <v>104.70142192957884</v>
      </c>
      <c r="I79" s="123">
        <f t="shared" si="20"/>
        <v>327.40134637379305</v>
      </c>
      <c r="J79" s="124">
        <f t="shared" si="21"/>
        <v>70.748866044562419</v>
      </c>
      <c r="K79" s="123">
        <f t="shared" si="22"/>
        <v>221.23170412134667</v>
      </c>
      <c r="L79" s="123">
        <f t="shared" si="23"/>
        <v>1496.3199829285718</v>
      </c>
      <c r="M79" s="123">
        <f t="shared" si="24"/>
        <v>11268.319982928571</v>
      </c>
      <c r="N79" s="70">
        <f t="shared" si="25"/>
        <v>3603.5561186212253</v>
      </c>
      <c r="O79" s="23">
        <f t="shared" si="26"/>
        <v>0.94714471112490228</v>
      </c>
      <c r="P79" s="282">
        <v>1496.3199829285718</v>
      </c>
      <c r="Q79" s="320">
        <v>3127</v>
      </c>
      <c r="R79" s="125">
        <f t="shared" si="27"/>
        <v>0.10763584492044961</v>
      </c>
      <c r="S79" s="23">
        <f t="shared" si="28"/>
        <v>4.6739737864563799E-2</v>
      </c>
      <c r="T79" s="23"/>
      <c r="U79" s="264">
        <v>8876</v>
      </c>
      <c r="V79" s="125">
        <f t="shared" si="29"/>
        <v>0.10094637223974763</v>
      </c>
      <c r="W79" s="258">
        <v>10830.569566710408</v>
      </c>
      <c r="X79" s="262">
        <v>2821.360457724094</v>
      </c>
      <c r="Y79" s="262">
        <v>3442.6476690115728</v>
      </c>
      <c r="Z79" s="137"/>
      <c r="AA79" s="124"/>
      <c r="AB79" s="124"/>
      <c r="AC79" s="124"/>
      <c r="AD79" s="124"/>
    </row>
    <row r="80" spans="1:30">
      <c r="A80" s="82">
        <v>520</v>
      </c>
      <c r="B80" s="83" t="s">
        <v>138</v>
      </c>
      <c r="C80" s="264">
        <v>13614</v>
      </c>
      <c r="D80" s="124">
        <f t="shared" si="15"/>
        <v>3076.6101694915255</v>
      </c>
      <c r="E80" s="125">
        <f t="shared" si="16"/>
        <v>0.80864428201049499</v>
      </c>
      <c r="F80" s="124">
        <f t="shared" si="17"/>
        <v>436.82516111519806</v>
      </c>
      <c r="G80" s="124">
        <f t="shared" si="18"/>
        <v>1932.9513379347513</v>
      </c>
      <c r="H80" s="124">
        <f t="shared" si="19"/>
        <v>121.65185365327555</v>
      </c>
      <c r="I80" s="123">
        <f t="shared" si="20"/>
        <v>538.30945241574432</v>
      </c>
      <c r="J80" s="124">
        <f t="shared" si="21"/>
        <v>87.699297768259129</v>
      </c>
      <c r="K80" s="123">
        <f t="shared" si="22"/>
        <v>388.06939262454665</v>
      </c>
      <c r="L80" s="123">
        <f t="shared" si="23"/>
        <v>2321.020730559298</v>
      </c>
      <c r="M80" s="123">
        <f t="shared" si="24"/>
        <v>15935.020730559298</v>
      </c>
      <c r="N80" s="70">
        <f t="shared" si="25"/>
        <v>3601.1346283749822</v>
      </c>
      <c r="O80" s="23">
        <f t="shared" si="26"/>
        <v>0.94650825602214472</v>
      </c>
      <c r="P80" s="282">
        <v>2321.020730559298</v>
      </c>
      <c r="Q80" s="320">
        <v>4425</v>
      </c>
      <c r="R80" s="125">
        <f t="shared" si="27"/>
        <v>6.8144180755729575E-2</v>
      </c>
      <c r="S80" s="23">
        <f t="shared" si="28"/>
        <v>4.5141205241512349E-2</v>
      </c>
      <c r="T80" s="23"/>
      <c r="U80" s="264">
        <v>12829</v>
      </c>
      <c r="V80" s="125">
        <f t="shared" si="29"/>
        <v>6.1189492555927975E-2</v>
      </c>
      <c r="W80" s="258">
        <v>15346.685743842389</v>
      </c>
      <c r="X80" s="262">
        <v>2880.3322855859901</v>
      </c>
      <c r="Y80" s="262">
        <v>3445.5962604046676</v>
      </c>
      <c r="Z80" s="137"/>
      <c r="AA80" s="124"/>
      <c r="AB80" s="124"/>
      <c r="AC80" s="124"/>
      <c r="AD80" s="124"/>
    </row>
    <row r="81" spans="1:30">
      <c r="A81" s="82">
        <v>521</v>
      </c>
      <c r="B81" s="83" t="s">
        <v>139</v>
      </c>
      <c r="C81" s="264">
        <v>17788</v>
      </c>
      <c r="D81" s="124">
        <f t="shared" si="15"/>
        <v>3474.8974409064272</v>
      </c>
      <c r="E81" s="125">
        <f t="shared" si="16"/>
        <v>0.91332856337346391</v>
      </c>
      <c r="F81" s="124">
        <f t="shared" si="17"/>
        <v>197.85279826625711</v>
      </c>
      <c r="G81" s="124">
        <f t="shared" si="18"/>
        <v>1012.8084743249701</v>
      </c>
      <c r="H81" s="124">
        <f t="shared" si="19"/>
        <v>0</v>
      </c>
      <c r="I81" s="123">
        <f t="shared" si="20"/>
        <v>0</v>
      </c>
      <c r="J81" s="124">
        <f t="shared" si="21"/>
        <v>-33.95255588501643</v>
      </c>
      <c r="K81" s="123">
        <f t="shared" si="22"/>
        <v>-173.8031335753991</v>
      </c>
      <c r="L81" s="123">
        <f t="shared" si="23"/>
        <v>839.00534074957102</v>
      </c>
      <c r="M81" s="123">
        <f t="shared" si="24"/>
        <v>18627.005340749572</v>
      </c>
      <c r="N81" s="70">
        <f t="shared" si="25"/>
        <v>3638.797683287668</v>
      </c>
      <c r="O81" s="23">
        <f t="shared" si="26"/>
        <v>0.95640746727100567</v>
      </c>
      <c r="P81" s="282">
        <v>839.00534074957102</v>
      </c>
      <c r="Q81" s="320">
        <v>5119</v>
      </c>
      <c r="R81" s="125">
        <f t="shared" si="27"/>
        <v>9.9637522167045342E-2</v>
      </c>
      <c r="S81" s="23">
        <f t="shared" si="28"/>
        <v>5.1802821497437888E-2</v>
      </c>
      <c r="T81" s="23"/>
      <c r="U81" s="264">
        <v>16211</v>
      </c>
      <c r="V81" s="125">
        <f t="shared" si="29"/>
        <v>9.727962494602431E-2</v>
      </c>
      <c r="W81" s="258">
        <v>17747.653584623138</v>
      </c>
      <c r="X81" s="262">
        <v>3160.0389863547757</v>
      </c>
      <c r="Y81" s="262">
        <v>3459.5815954431073</v>
      </c>
      <c r="Z81" s="137"/>
      <c r="AA81" s="124"/>
      <c r="AB81" s="124"/>
      <c r="AC81" s="124"/>
      <c r="AD81" s="124"/>
    </row>
    <row r="82" spans="1:30">
      <c r="A82" s="82">
        <v>522</v>
      </c>
      <c r="B82" s="83" t="s">
        <v>140</v>
      </c>
      <c r="C82" s="264">
        <v>19141</v>
      </c>
      <c r="D82" s="124">
        <f t="shared" si="15"/>
        <v>3131.7081151832463</v>
      </c>
      <c r="E82" s="125">
        <f t="shared" si="16"/>
        <v>0.8231260123174251</v>
      </c>
      <c r="F82" s="124">
        <f t="shared" si="17"/>
        <v>403.76639370016562</v>
      </c>
      <c r="G82" s="124">
        <f t="shared" si="18"/>
        <v>2467.820198295412</v>
      </c>
      <c r="H82" s="124">
        <f t="shared" si="19"/>
        <v>102.36757266117331</v>
      </c>
      <c r="I82" s="123">
        <f t="shared" si="20"/>
        <v>625.67060410509134</v>
      </c>
      <c r="J82" s="124">
        <f t="shared" si="21"/>
        <v>68.415016776156875</v>
      </c>
      <c r="K82" s="123">
        <f t="shared" si="22"/>
        <v>418.15258253587086</v>
      </c>
      <c r="L82" s="123">
        <f t="shared" si="23"/>
        <v>2885.9727808312828</v>
      </c>
      <c r="M82" s="123">
        <f t="shared" si="24"/>
        <v>22026.972780831282</v>
      </c>
      <c r="N82" s="70">
        <f t="shared" si="25"/>
        <v>3603.8895256595683</v>
      </c>
      <c r="O82" s="23">
        <f t="shared" si="26"/>
        <v>0.94723234253749122</v>
      </c>
      <c r="P82" s="282">
        <v>2885.9727808312828</v>
      </c>
      <c r="Q82" s="320">
        <v>6112</v>
      </c>
      <c r="R82" s="125">
        <f t="shared" si="27"/>
        <v>9.1605708818834175E-2</v>
      </c>
      <c r="S82" s="23">
        <f t="shared" si="28"/>
        <v>4.6114287133227225E-2</v>
      </c>
      <c r="T82" s="23"/>
      <c r="U82" s="264">
        <v>17638</v>
      </c>
      <c r="V82" s="125">
        <f t="shared" si="29"/>
        <v>8.5213743054768115E-2</v>
      </c>
      <c r="W82" s="258">
        <v>21180.011664378762</v>
      </c>
      <c r="X82" s="262">
        <v>2868.9004554326611</v>
      </c>
      <c r="Y82" s="262">
        <v>3445.024668897001</v>
      </c>
      <c r="Z82" s="137"/>
      <c r="AA82" s="124"/>
      <c r="AB82" s="124"/>
      <c r="AC82" s="124"/>
      <c r="AD82" s="124"/>
    </row>
    <row r="83" spans="1:30">
      <c r="A83" s="82">
        <v>528</v>
      </c>
      <c r="B83" s="83" t="s">
        <v>141</v>
      </c>
      <c r="C83" s="264">
        <v>46082</v>
      </c>
      <c r="D83" s="124">
        <f t="shared" si="15"/>
        <v>3082.820444206583</v>
      </c>
      <c r="E83" s="125">
        <f t="shared" si="16"/>
        <v>0.81027656652539526</v>
      </c>
      <c r="F83" s="124">
        <f t="shared" si="17"/>
        <v>433.09899628616358</v>
      </c>
      <c r="G83" s="124">
        <f t="shared" si="18"/>
        <v>6473.9637964855729</v>
      </c>
      <c r="H83" s="124">
        <f t="shared" si="19"/>
        <v>119.47825750300544</v>
      </c>
      <c r="I83" s="123">
        <f t="shared" si="20"/>
        <v>1785.9609931549253</v>
      </c>
      <c r="J83" s="124">
        <f t="shared" si="21"/>
        <v>85.525701617989</v>
      </c>
      <c r="K83" s="123">
        <f t="shared" si="22"/>
        <v>1278.4381877856995</v>
      </c>
      <c r="L83" s="123">
        <f t="shared" si="23"/>
        <v>7752.4019842712723</v>
      </c>
      <c r="M83" s="123">
        <f t="shared" si="24"/>
        <v>53834.401984271273</v>
      </c>
      <c r="N83" s="70">
        <f t="shared" si="25"/>
        <v>3601.4451421107356</v>
      </c>
      <c r="O83" s="23">
        <f t="shared" si="26"/>
        <v>0.94658987024788988</v>
      </c>
      <c r="P83" s="282">
        <v>7752.4019842712723</v>
      </c>
      <c r="Q83" s="320">
        <v>14948</v>
      </c>
      <c r="R83" s="125">
        <f t="shared" si="27"/>
        <v>5.0924616430004933E-2</v>
      </c>
      <c r="S83" s="23">
        <f t="shared" si="28"/>
        <v>4.4426481487805591E-2</v>
      </c>
      <c r="T83" s="23"/>
      <c r="U83" s="264">
        <v>43673</v>
      </c>
      <c r="V83" s="125">
        <f t="shared" si="29"/>
        <v>5.5159938634854487E-2</v>
      </c>
      <c r="W83" s="258">
        <v>51337.567771514477</v>
      </c>
      <c r="X83" s="262">
        <v>2933.4363245566901</v>
      </c>
      <c r="Y83" s="262">
        <v>3448.2514623532024</v>
      </c>
      <c r="Z83" s="137"/>
      <c r="AA83" s="124"/>
      <c r="AB83" s="124"/>
      <c r="AC83" s="124"/>
      <c r="AD83" s="124"/>
    </row>
    <row r="84" spans="1:30">
      <c r="A84" s="82">
        <v>529</v>
      </c>
      <c r="B84" s="83" t="s">
        <v>142</v>
      </c>
      <c r="C84" s="264">
        <v>41568</v>
      </c>
      <c r="D84" s="124">
        <f t="shared" si="15"/>
        <v>3105.797967722654</v>
      </c>
      <c r="E84" s="125">
        <f t="shared" si="16"/>
        <v>0.81631588967081126</v>
      </c>
      <c r="F84" s="124">
        <f t="shared" si="17"/>
        <v>419.31248217652097</v>
      </c>
      <c r="G84" s="124">
        <f t="shared" si="18"/>
        <v>5612.078261450557</v>
      </c>
      <c r="H84" s="124">
        <f t="shared" si="19"/>
        <v>111.4361242723806</v>
      </c>
      <c r="I84" s="123">
        <f t="shared" si="20"/>
        <v>1491.4610872615419</v>
      </c>
      <c r="J84" s="124">
        <f t="shared" si="21"/>
        <v>77.483568387364159</v>
      </c>
      <c r="K84" s="123">
        <f t="shared" si="22"/>
        <v>1037.040079296482</v>
      </c>
      <c r="L84" s="123">
        <f t="shared" si="23"/>
        <v>6649.1183407470389</v>
      </c>
      <c r="M84" s="123">
        <f t="shared" si="24"/>
        <v>48217.118340747038</v>
      </c>
      <c r="N84" s="70">
        <f t="shared" si="25"/>
        <v>3602.5940182865388</v>
      </c>
      <c r="O84" s="23">
        <f t="shared" si="26"/>
        <v>0.94689183640516061</v>
      </c>
      <c r="P84" s="282">
        <v>6649.1183407470389</v>
      </c>
      <c r="Q84" s="320">
        <v>13384</v>
      </c>
      <c r="R84" s="125">
        <f t="shared" si="27"/>
        <v>7.1064681074919478E-2</v>
      </c>
      <c r="S84" s="23">
        <f t="shared" si="28"/>
        <v>4.5270534798080034E-2</v>
      </c>
      <c r="T84" s="23"/>
      <c r="U84" s="264">
        <v>38607</v>
      </c>
      <c r="V84" s="125">
        <f t="shared" si="29"/>
        <v>7.6695935970160847E-2</v>
      </c>
      <c r="W84" s="258">
        <v>45887.58140851315</v>
      </c>
      <c r="X84" s="262">
        <v>2899.7296079315006</v>
      </c>
      <c r="Y84" s="262">
        <v>3446.5661265219433</v>
      </c>
      <c r="Z84" s="137"/>
      <c r="AA84" s="124"/>
      <c r="AB84" s="124"/>
      <c r="AC84" s="124"/>
      <c r="AD84" s="124"/>
    </row>
    <row r="85" spans="1:30">
      <c r="A85" s="82">
        <v>532</v>
      </c>
      <c r="B85" s="83" t="s">
        <v>143</v>
      </c>
      <c r="C85" s="264">
        <v>21460</v>
      </c>
      <c r="D85" s="124">
        <f t="shared" si="15"/>
        <v>3134.6771837569386</v>
      </c>
      <c r="E85" s="125">
        <f t="shared" si="16"/>
        <v>0.82390639078357641</v>
      </c>
      <c r="F85" s="124">
        <f t="shared" si="17"/>
        <v>401.98495255595026</v>
      </c>
      <c r="G85" s="124">
        <f t="shared" si="18"/>
        <v>2751.9889851980352</v>
      </c>
      <c r="H85" s="124">
        <f t="shared" si="19"/>
        <v>101.328398660381</v>
      </c>
      <c r="I85" s="123">
        <f t="shared" si="20"/>
        <v>693.69421722896823</v>
      </c>
      <c r="J85" s="124">
        <f t="shared" si="21"/>
        <v>67.375842775364561</v>
      </c>
      <c r="K85" s="123">
        <f t="shared" si="22"/>
        <v>461.25501964014575</v>
      </c>
      <c r="L85" s="123">
        <f t="shared" si="23"/>
        <v>3213.2440048381809</v>
      </c>
      <c r="M85" s="123">
        <f t="shared" si="24"/>
        <v>24673.24400483818</v>
      </c>
      <c r="N85" s="70">
        <f t="shared" si="25"/>
        <v>3604.037979088253</v>
      </c>
      <c r="O85" s="23">
        <f t="shared" si="26"/>
        <v>0.94727136146079882</v>
      </c>
      <c r="P85" s="282">
        <v>3213.2440048381809</v>
      </c>
      <c r="Q85" s="320">
        <v>6846</v>
      </c>
      <c r="R85" s="125">
        <f t="shared" si="27"/>
        <v>5.1876969415764147E-2</v>
      </c>
      <c r="S85" s="23">
        <f t="shared" si="28"/>
        <v>4.4471998173459745E-2</v>
      </c>
      <c r="T85" s="23"/>
      <c r="U85" s="264">
        <v>20196</v>
      </c>
      <c r="V85" s="125">
        <f t="shared" si="29"/>
        <v>6.2586650821944936E-2</v>
      </c>
      <c r="W85" s="258">
        <v>23384.605261791618</v>
      </c>
      <c r="X85" s="262">
        <v>2980.0796812749004</v>
      </c>
      <c r="Y85" s="262">
        <v>3450.5836301891127</v>
      </c>
      <c r="Z85" s="137"/>
      <c r="AA85" s="124"/>
      <c r="AB85" s="124"/>
      <c r="AC85" s="124"/>
      <c r="AD85" s="124"/>
    </row>
    <row r="86" spans="1:30">
      <c r="A86" s="82">
        <v>533</v>
      </c>
      <c r="B86" s="83" t="s">
        <v>144</v>
      </c>
      <c r="C86" s="264">
        <v>32326</v>
      </c>
      <c r="D86" s="124">
        <f t="shared" si="15"/>
        <v>3571.5390564578502</v>
      </c>
      <c r="E86" s="125">
        <f t="shared" si="16"/>
        <v>0.9387294707080549</v>
      </c>
      <c r="F86" s="124">
        <f t="shared" si="17"/>
        <v>139.86782893540331</v>
      </c>
      <c r="G86" s="124">
        <f t="shared" si="18"/>
        <v>1265.9437196943352</v>
      </c>
      <c r="H86" s="124">
        <f t="shared" si="19"/>
        <v>0</v>
      </c>
      <c r="I86" s="123">
        <f t="shared" si="20"/>
        <v>0</v>
      </c>
      <c r="J86" s="124">
        <f t="shared" si="21"/>
        <v>-33.95255588501643</v>
      </c>
      <c r="K86" s="123">
        <f t="shared" si="22"/>
        <v>-307.30458331528371</v>
      </c>
      <c r="L86" s="123">
        <f t="shared" si="23"/>
        <v>958.63913637905148</v>
      </c>
      <c r="M86" s="123">
        <f t="shared" si="24"/>
        <v>33284.639136379054</v>
      </c>
      <c r="N86" s="70">
        <f t="shared" si="25"/>
        <v>3677.4543295082367</v>
      </c>
      <c r="O86" s="23">
        <f t="shared" si="26"/>
        <v>0.96656783020484205</v>
      </c>
      <c r="P86" s="282">
        <v>958.63913637905148</v>
      </c>
      <c r="Q86" s="320">
        <v>9051</v>
      </c>
      <c r="R86" s="125">
        <f t="shared" si="27"/>
        <v>8.3896938292280218E-2</v>
      </c>
      <c r="S86" s="23">
        <f t="shared" si="28"/>
        <v>5.9540448811706712E-2</v>
      </c>
      <c r="T86" s="23"/>
      <c r="U86" s="264">
        <v>29870</v>
      </c>
      <c r="V86" s="125">
        <f t="shared" si="29"/>
        <v>8.2222966186809507E-2</v>
      </c>
      <c r="W86" s="258">
        <v>31462.813462552767</v>
      </c>
      <c r="X86" s="262">
        <v>3295.0910093767238</v>
      </c>
      <c r="Y86" s="262">
        <v>3470.8012644845853</v>
      </c>
      <c r="Z86" s="137"/>
      <c r="AA86" s="124"/>
      <c r="AB86" s="124"/>
      <c r="AC86" s="124"/>
      <c r="AD86" s="124"/>
    </row>
    <row r="87" spans="1:30">
      <c r="A87" s="82">
        <v>534</v>
      </c>
      <c r="B87" s="83" t="s">
        <v>145</v>
      </c>
      <c r="C87" s="264">
        <v>43806</v>
      </c>
      <c r="D87" s="124">
        <f t="shared" si="15"/>
        <v>3211.1127400674386</v>
      </c>
      <c r="E87" s="125">
        <f t="shared" si="16"/>
        <v>0.84399641589162977</v>
      </c>
      <c r="F87" s="124">
        <f t="shared" si="17"/>
        <v>356.12361876965025</v>
      </c>
      <c r="G87" s="124">
        <f t="shared" si="18"/>
        <v>4858.2384072555687</v>
      </c>
      <c r="H87" s="124">
        <f t="shared" si="19"/>
        <v>74.575953951705984</v>
      </c>
      <c r="I87" s="123">
        <f t="shared" si="20"/>
        <v>1017.3651638091731</v>
      </c>
      <c r="J87" s="124">
        <f t="shared" si="21"/>
        <v>40.623398066689553</v>
      </c>
      <c r="K87" s="123">
        <f t="shared" si="22"/>
        <v>554.18439642577891</v>
      </c>
      <c r="L87" s="123">
        <f t="shared" si="23"/>
        <v>5412.4228036813474</v>
      </c>
      <c r="M87" s="123">
        <f t="shared" si="24"/>
        <v>49218.422803681344</v>
      </c>
      <c r="N87" s="70">
        <f t="shared" si="25"/>
        <v>3607.8597569037784</v>
      </c>
      <c r="O87" s="23">
        <f t="shared" si="26"/>
        <v>0.94827586271620157</v>
      </c>
      <c r="P87" s="282">
        <v>5412.4228036813474</v>
      </c>
      <c r="Q87" s="320">
        <v>13642</v>
      </c>
      <c r="R87" s="125">
        <f t="shared" si="27"/>
        <v>6.557312586101384E-2</v>
      </c>
      <c r="S87" s="23">
        <f t="shared" si="28"/>
        <v>4.5073358798895263E-2</v>
      </c>
      <c r="T87" s="23"/>
      <c r="U87" s="264">
        <v>41496</v>
      </c>
      <c r="V87" s="125">
        <f t="shared" si="29"/>
        <v>5.5668016194331982E-2</v>
      </c>
      <c r="W87" s="258">
        <v>47537.551727146318</v>
      </c>
      <c r="X87" s="262">
        <v>3013.5076252723311</v>
      </c>
      <c r="Y87" s="262">
        <v>3452.2550273889847</v>
      </c>
      <c r="Z87" s="137"/>
      <c r="AA87" s="124"/>
      <c r="AB87" s="124"/>
      <c r="AC87" s="124"/>
      <c r="AD87" s="124"/>
    </row>
    <row r="88" spans="1:30">
      <c r="A88" s="82">
        <v>536</v>
      </c>
      <c r="B88" s="83" t="s">
        <v>146</v>
      </c>
      <c r="C88" s="264">
        <v>15777</v>
      </c>
      <c r="D88" s="124">
        <f t="shared" si="15"/>
        <v>2805.7976169304643</v>
      </c>
      <c r="E88" s="125">
        <f t="shared" si="16"/>
        <v>0.73746496124482197</v>
      </c>
      <c r="F88" s="124">
        <f t="shared" si="17"/>
        <v>599.31269265183482</v>
      </c>
      <c r="G88" s="124">
        <f t="shared" si="18"/>
        <v>3369.9352707812673</v>
      </c>
      <c r="H88" s="124">
        <f t="shared" si="19"/>
        <v>216.43624704964699</v>
      </c>
      <c r="I88" s="123">
        <f t="shared" si="20"/>
        <v>1217.0210171601652</v>
      </c>
      <c r="J88" s="124">
        <f t="shared" si="21"/>
        <v>182.48369116463056</v>
      </c>
      <c r="K88" s="123">
        <f t="shared" si="22"/>
        <v>1026.1057954187177</v>
      </c>
      <c r="L88" s="123">
        <f t="shared" si="23"/>
        <v>4396.0410661999849</v>
      </c>
      <c r="M88" s="123">
        <f t="shared" si="24"/>
        <v>20173.041066199985</v>
      </c>
      <c r="N88" s="70">
        <f t="shared" si="25"/>
        <v>3587.5940007469294</v>
      </c>
      <c r="O88" s="23">
        <f t="shared" si="26"/>
        <v>0.94294928998386107</v>
      </c>
      <c r="P88" s="282">
        <v>4396.0410661999849</v>
      </c>
      <c r="Q88" s="320">
        <v>5623</v>
      </c>
      <c r="R88" s="125">
        <f t="shared" si="27"/>
        <v>6.8965376645793816E-2</v>
      </c>
      <c r="S88" s="23">
        <f t="shared" si="28"/>
        <v>4.5086978170594087E-2</v>
      </c>
      <c r="T88" s="23"/>
      <c r="U88" s="264">
        <v>14830</v>
      </c>
      <c r="V88" s="125">
        <f t="shared" si="29"/>
        <v>6.3857046527309502E-2</v>
      </c>
      <c r="W88" s="258">
        <v>19395.425000608328</v>
      </c>
      <c r="X88" s="262">
        <v>2624.7787610619471</v>
      </c>
      <c r="Y88" s="262">
        <v>3432.8185841784652</v>
      </c>
      <c r="Z88" s="137"/>
      <c r="AA88" s="124"/>
      <c r="AB88" s="124"/>
      <c r="AC88" s="124"/>
      <c r="AD88" s="124"/>
    </row>
    <row r="89" spans="1:30">
      <c r="A89" s="82">
        <v>538</v>
      </c>
      <c r="B89" s="83" t="s">
        <v>147</v>
      </c>
      <c r="C89" s="264">
        <v>18922</v>
      </c>
      <c r="D89" s="124">
        <f t="shared" si="15"/>
        <v>2836.4563034027883</v>
      </c>
      <c r="E89" s="125">
        <f t="shared" si="16"/>
        <v>0.74552317146451152</v>
      </c>
      <c r="F89" s="124">
        <f t="shared" si="17"/>
        <v>580.91748076844044</v>
      </c>
      <c r="G89" s="124">
        <f t="shared" si="18"/>
        <v>3875.3005142062661</v>
      </c>
      <c r="H89" s="124">
        <f t="shared" si="19"/>
        <v>205.70570678433359</v>
      </c>
      <c r="I89" s="123">
        <f t="shared" si="20"/>
        <v>1372.2627699582893</v>
      </c>
      <c r="J89" s="124">
        <f t="shared" si="21"/>
        <v>171.75315089931715</v>
      </c>
      <c r="K89" s="123">
        <f t="shared" si="22"/>
        <v>1145.7652696493446</v>
      </c>
      <c r="L89" s="123">
        <f t="shared" si="23"/>
        <v>5021.0657838556108</v>
      </c>
      <c r="M89" s="123">
        <f t="shared" si="24"/>
        <v>23943.065783855611</v>
      </c>
      <c r="N89" s="70">
        <f t="shared" si="25"/>
        <v>3589.1269350705456</v>
      </c>
      <c r="O89" s="23">
        <f t="shared" si="26"/>
        <v>0.94335220049484558</v>
      </c>
      <c r="P89" s="282">
        <v>5021.0657838556108</v>
      </c>
      <c r="Q89" s="320">
        <v>6671</v>
      </c>
      <c r="R89" s="125">
        <f t="shared" si="27"/>
        <v>7.2910061528092998E-2</v>
      </c>
      <c r="S89" s="23">
        <f t="shared" si="28"/>
        <v>4.5245411783396895E-2</v>
      </c>
      <c r="T89" s="23"/>
      <c r="U89" s="264">
        <v>17845</v>
      </c>
      <c r="V89" s="125">
        <f t="shared" si="29"/>
        <v>6.0353040067245727E-2</v>
      </c>
      <c r="W89" s="258">
        <v>23177.912611346233</v>
      </c>
      <c r="X89" s="262">
        <v>2643.7037037037039</v>
      </c>
      <c r="Y89" s="262">
        <v>3433.7648313105533</v>
      </c>
      <c r="Z89" s="137"/>
      <c r="AA89" s="124"/>
      <c r="AB89" s="124"/>
      <c r="AC89" s="124"/>
      <c r="AD89" s="124"/>
    </row>
    <row r="90" spans="1:30">
      <c r="A90" s="82">
        <v>540</v>
      </c>
      <c r="B90" s="83" t="s">
        <v>148</v>
      </c>
      <c r="C90" s="264">
        <v>8203</v>
      </c>
      <c r="D90" s="124">
        <f t="shared" si="15"/>
        <v>2751.7611539751761</v>
      </c>
      <c r="E90" s="125">
        <f t="shared" si="16"/>
        <v>0.72326222694257936</v>
      </c>
      <c r="F90" s="124">
        <f t="shared" si="17"/>
        <v>631.73457042500775</v>
      </c>
      <c r="G90" s="124">
        <f t="shared" si="18"/>
        <v>1883.200754436948</v>
      </c>
      <c r="H90" s="124">
        <f t="shared" si="19"/>
        <v>235.34900908399786</v>
      </c>
      <c r="I90" s="123">
        <f t="shared" si="20"/>
        <v>701.57539607939759</v>
      </c>
      <c r="J90" s="124">
        <f t="shared" si="21"/>
        <v>201.39645319898142</v>
      </c>
      <c r="K90" s="123">
        <f t="shared" si="22"/>
        <v>600.36282698616367</v>
      </c>
      <c r="L90" s="123">
        <f t="shared" si="23"/>
        <v>2483.5635814231118</v>
      </c>
      <c r="M90" s="123">
        <f t="shared" si="24"/>
        <v>10686.563581423112</v>
      </c>
      <c r="N90" s="70">
        <f t="shared" si="25"/>
        <v>3584.8921775991653</v>
      </c>
      <c r="O90" s="23">
        <f t="shared" si="26"/>
        <v>0.94223915326874907</v>
      </c>
      <c r="P90" s="282">
        <v>2483.5635814231118</v>
      </c>
      <c r="Q90" s="320">
        <v>2981</v>
      </c>
      <c r="R90" s="125">
        <f t="shared" si="27"/>
        <v>5.478928120070968E-2</v>
      </c>
      <c r="S90" s="23">
        <f t="shared" si="28"/>
        <v>4.4542635658344619E-2</v>
      </c>
      <c r="T90" s="23"/>
      <c r="U90" s="264">
        <v>7863</v>
      </c>
      <c r="V90" s="125">
        <f t="shared" si="29"/>
        <v>4.3240493450337023E-2</v>
      </c>
      <c r="W90" s="258">
        <v>10344.111053421859</v>
      </c>
      <c r="X90" s="262">
        <v>2608.8254810882549</v>
      </c>
      <c r="Y90" s="262">
        <v>3432.0209201797807</v>
      </c>
      <c r="Z90" s="137"/>
      <c r="AA90" s="124"/>
      <c r="AB90" s="124"/>
      <c r="AC90" s="124"/>
      <c r="AD90" s="124"/>
    </row>
    <row r="91" spans="1:30">
      <c r="A91" s="82">
        <v>541</v>
      </c>
      <c r="B91" s="83" t="s">
        <v>149</v>
      </c>
      <c r="C91" s="264">
        <v>3399</v>
      </c>
      <c r="D91" s="124">
        <f t="shared" si="15"/>
        <v>2604.5977011494251</v>
      </c>
      <c r="E91" s="125">
        <f t="shared" si="16"/>
        <v>0.68458235588561922</v>
      </c>
      <c r="F91" s="124">
        <f t="shared" si="17"/>
        <v>720.03264212045826</v>
      </c>
      <c r="G91" s="124">
        <f t="shared" si="18"/>
        <v>939.64259796719796</v>
      </c>
      <c r="H91" s="124">
        <f t="shared" si="19"/>
        <v>286.85621757301067</v>
      </c>
      <c r="I91" s="123">
        <f t="shared" si="20"/>
        <v>374.34736393277893</v>
      </c>
      <c r="J91" s="124">
        <f t="shared" si="21"/>
        <v>252.90366168799423</v>
      </c>
      <c r="K91" s="123">
        <f t="shared" si="22"/>
        <v>330.03927850283247</v>
      </c>
      <c r="L91" s="123">
        <f t="shared" si="23"/>
        <v>1269.6818764700304</v>
      </c>
      <c r="M91" s="123">
        <f t="shared" si="24"/>
        <v>4668.6818764700301</v>
      </c>
      <c r="N91" s="70">
        <f t="shared" si="25"/>
        <v>3577.5340049578776</v>
      </c>
      <c r="O91" s="23">
        <f t="shared" si="26"/>
        <v>0.94030515971590101</v>
      </c>
      <c r="P91" s="282">
        <v>1269.6818764700304</v>
      </c>
      <c r="Q91" s="320">
        <v>1305</v>
      </c>
      <c r="R91" s="125">
        <f t="shared" si="27"/>
        <v>-7.3323156809805209E-4</v>
      </c>
      <c r="S91" s="23">
        <f t="shared" si="28"/>
        <v>4.2433841038782061E-2</v>
      </c>
      <c r="T91" s="23"/>
      <c r="U91" s="264">
        <v>3524</v>
      </c>
      <c r="V91" s="125">
        <f t="shared" si="29"/>
        <v>-3.5471055618615209E-2</v>
      </c>
      <c r="W91" s="258">
        <v>4639.9356815614974</v>
      </c>
      <c r="X91" s="262">
        <v>2606.5088757396452</v>
      </c>
      <c r="Y91" s="262">
        <v>3431.9050899123499</v>
      </c>
      <c r="Z91" s="137"/>
      <c r="AA91" s="124"/>
      <c r="AB91" s="124"/>
      <c r="AC91" s="124"/>
      <c r="AD91" s="124"/>
    </row>
    <row r="92" spans="1:30">
      <c r="A92" s="82">
        <v>542</v>
      </c>
      <c r="B92" s="83" t="s">
        <v>150</v>
      </c>
      <c r="C92" s="264">
        <v>20437</v>
      </c>
      <c r="D92" s="124">
        <f t="shared" si="15"/>
        <v>3184.3253349953256</v>
      </c>
      <c r="E92" s="125">
        <f t="shared" si="16"/>
        <v>0.83695571825750503</v>
      </c>
      <c r="F92" s="124">
        <f t="shared" si="17"/>
        <v>372.196061812918</v>
      </c>
      <c r="G92" s="124">
        <f t="shared" si="18"/>
        <v>2388.754324715308</v>
      </c>
      <c r="H92" s="124">
        <f t="shared" si="19"/>
        <v>83.951545726945525</v>
      </c>
      <c r="I92" s="123">
        <f t="shared" si="20"/>
        <v>538.80102047553635</v>
      </c>
      <c r="J92" s="124">
        <f t="shared" si="21"/>
        <v>49.998989841929095</v>
      </c>
      <c r="K92" s="123">
        <f t="shared" si="22"/>
        <v>320.89351680550095</v>
      </c>
      <c r="L92" s="123">
        <f t="shared" si="23"/>
        <v>2709.6478415208089</v>
      </c>
      <c r="M92" s="123">
        <f t="shared" si="24"/>
        <v>23146.647841520808</v>
      </c>
      <c r="N92" s="70">
        <f t="shared" si="25"/>
        <v>3606.5203866501729</v>
      </c>
      <c r="O92" s="23">
        <f t="shared" si="26"/>
        <v>0.94792382783449536</v>
      </c>
      <c r="P92" s="282">
        <v>2709.6478415208089</v>
      </c>
      <c r="Q92" s="320">
        <v>6418</v>
      </c>
      <c r="R92" s="125">
        <f t="shared" si="27"/>
        <v>4.203403592741544E-2</v>
      </c>
      <c r="S92" s="23">
        <f t="shared" si="28"/>
        <v>4.4044749755090311E-2</v>
      </c>
      <c r="T92" s="23"/>
      <c r="U92" s="264">
        <v>19689</v>
      </c>
      <c r="V92" s="125">
        <f t="shared" si="29"/>
        <v>3.7990756259840518E-2</v>
      </c>
      <c r="W92" s="258">
        <v>22256.527659985746</v>
      </c>
      <c r="X92" s="262">
        <v>3055.8745925810958</v>
      </c>
      <c r="Y92" s="262">
        <v>3454.3733757544228</v>
      </c>
      <c r="Z92" s="137"/>
      <c r="AA92" s="124"/>
      <c r="AB92" s="124"/>
      <c r="AC92" s="124"/>
      <c r="AD92" s="124"/>
    </row>
    <row r="93" spans="1:30">
      <c r="A93" s="82">
        <v>543</v>
      </c>
      <c r="B93" s="83" t="s">
        <v>151</v>
      </c>
      <c r="C93" s="264">
        <v>6916</v>
      </c>
      <c r="D93" s="124">
        <f t="shared" si="15"/>
        <v>3239.344262295082</v>
      </c>
      <c r="E93" s="125">
        <f t="shared" si="16"/>
        <v>0.85141667967682322</v>
      </c>
      <c r="F93" s="124">
        <f t="shared" si="17"/>
        <v>339.18470543306421</v>
      </c>
      <c r="G93" s="124">
        <f t="shared" si="18"/>
        <v>724.15934609959209</v>
      </c>
      <c r="H93" s="124">
        <f t="shared" si="19"/>
        <v>64.694921172030803</v>
      </c>
      <c r="I93" s="123">
        <f t="shared" si="20"/>
        <v>138.12365670228579</v>
      </c>
      <c r="J93" s="124">
        <f t="shared" si="21"/>
        <v>30.742365287014373</v>
      </c>
      <c r="K93" s="123">
        <f t="shared" si="22"/>
        <v>65.63494988777569</v>
      </c>
      <c r="L93" s="123">
        <f t="shared" si="23"/>
        <v>789.79429598736783</v>
      </c>
      <c r="M93" s="123">
        <f t="shared" si="24"/>
        <v>7705.7942959873681</v>
      </c>
      <c r="N93" s="70">
        <f t="shared" si="25"/>
        <v>3609.2713330151605</v>
      </c>
      <c r="O93" s="23">
        <f t="shared" si="26"/>
        <v>0.94864687590546126</v>
      </c>
      <c r="P93" s="282">
        <v>789.79429598736783</v>
      </c>
      <c r="Q93" s="320">
        <v>2135</v>
      </c>
      <c r="R93" s="125">
        <f t="shared" si="27"/>
        <v>0.10123289527164347</v>
      </c>
      <c r="S93" s="23">
        <f t="shared" si="28"/>
        <v>4.6572790362010286E-2</v>
      </c>
      <c r="T93" s="23"/>
      <c r="U93" s="264">
        <v>6292</v>
      </c>
      <c r="V93" s="125">
        <f t="shared" si="29"/>
        <v>9.9173553719008267E-2</v>
      </c>
      <c r="W93" s="258">
        <v>7376.6788630621622</v>
      </c>
      <c r="X93" s="262">
        <v>2941.561477325853</v>
      </c>
      <c r="Y93" s="262">
        <v>3448.6577199916605</v>
      </c>
      <c r="Z93" s="137"/>
      <c r="AA93" s="124"/>
      <c r="AB93" s="124"/>
      <c r="AC93" s="124"/>
      <c r="AD93" s="124"/>
    </row>
    <row r="94" spans="1:30">
      <c r="A94" s="82">
        <v>544</v>
      </c>
      <c r="B94" s="83" t="s">
        <v>152</v>
      </c>
      <c r="C94" s="264">
        <v>10841</v>
      </c>
      <c r="D94" s="124">
        <f t="shared" si="15"/>
        <v>3379.3640897755613</v>
      </c>
      <c r="E94" s="125">
        <f t="shared" si="16"/>
        <v>0.88821894795993783</v>
      </c>
      <c r="F94" s="124">
        <f t="shared" si="17"/>
        <v>255.17280894477662</v>
      </c>
      <c r="G94" s="124">
        <f t="shared" si="18"/>
        <v>818.59437109484338</v>
      </c>
      <c r="H94" s="124">
        <f t="shared" si="19"/>
        <v>15.68798155386305</v>
      </c>
      <c r="I94" s="123">
        <f t="shared" si="20"/>
        <v>50.327044824792672</v>
      </c>
      <c r="J94" s="124">
        <f t="shared" si="21"/>
        <v>-18.26457433115338</v>
      </c>
      <c r="K94" s="123">
        <f t="shared" si="22"/>
        <v>-58.592754454340046</v>
      </c>
      <c r="L94" s="123">
        <f t="shared" si="23"/>
        <v>760.00161664050336</v>
      </c>
      <c r="M94" s="123">
        <f t="shared" si="24"/>
        <v>11601.001616640504</v>
      </c>
      <c r="N94" s="70">
        <f t="shared" si="25"/>
        <v>3616.2723243891846</v>
      </c>
      <c r="O94" s="23">
        <f t="shared" si="26"/>
        <v>0.95048698931961706</v>
      </c>
      <c r="P94" s="282">
        <v>760.00161664050336</v>
      </c>
      <c r="Q94" s="320">
        <v>3208</v>
      </c>
      <c r="R94" s="125">
        <f t="shared" si="27"/>
        <v>4.6728698256282564E-2</v>
      </c>
      <c r="S94" s="23">
        <f t="shared" si="28"/>
        <v>4.4258575893064561E-2</v>
      </c>
      <c r="T94" s="23"/>
      <c r="U94" s="264">
        <v>10399</v>
      </c>
      <c r="V94" s="125">
        <f t="shared" si="29"/>
        <v>4.2504086931435717E-2</v>
      </c>
      <c r="W94" s="258">
        <v>11154.33804016981</v>
      </c>
      <c r="X94" s="262">
        <v>3228.5004656938841</v>
      </c>
      <c r="Y94" s="262">
        <v>3463.0046694100624</v>
      </c>
      <c r="Z94" s="137"/>
      <c r="AA94" s="124"/>
      <c r="AB94" s="124"/>
      <c r="AC94" s="124"/>
      <c r="AD94" s="124"/>
    </row>
    <row r="95" spans="1:30">
      <c r="A95" s="82">
        <v>545</v>
      </c>
      <c r="B95" s="83" t="s">
        <v>153</v>
      </c>
      <c r="C95" s="264">
        <v>4863</v>
      </c>
      <c r="D95" s="124">
        <f t="shared" si="15"/>
        <v>3020.4968944099378</v>
      </c>
      <c r="E95" s="125">
        <f t="shared" si="16"/>
        <v>0.79389568646544839</v>
      </c>
      <c r="F95" s="124">
        <f t="shared" si="17"/>
        <v>470.49312616415068</v>
      </c>
      <c r="G95" s="124">
        <f t="shared" si="18"/>
        <v>757.49393312428265</v>
      </c>
      <c r="H95" s="124">
        <f t="shared" si="19"/>
        <v>141.29149993183125</v>
      </c>
      <c r="I95" s="123">
        <f t="shared" si="20"/>
        <v>227.47931489024833</v>
      </c>
      <c r="J95" s="124">
        <f t="shared" si="21"/>
        <v>107.33894404681482</v>
      </c>
      <c r="K95" s="123">
        <f t="shared" si="22"/>
        <v>172.81569991537185</v>
      </c>
      <c r="L95" s="123">
        <f t="shared" si="23"/>
        <v>930.3096330396545</v>
      </c>
      <c r="M95" s="123">
        <f t="shared" si="24"/>
        <v>5793.3096330396547</v>
      </c>
      <c r="N95" s="70">
        <f t="shared" si="25"/>
        <v>3598.3289646209037</v>
      </c>
      <c r="O95" s="23">
        <f t="shared" si="26"/>
        <v>0.94577082624489262</v>
      </c>
      <c r="P95" s="282">
        <v>930.3096330396545</v>
      </c>
      <c r="Q95" s="320">
        <v>1610</v>
      </c>
      <c r="R95" s="125">
        <f t="shared" si="27"/>
        <v>1.5074628033230609E-2</v>
      </c>
      <c r="S95" s="23">
        <f t="shared" si="28"/>
        <v>4.2884579051756716E-2</v>
      </c>
      <c r="T95" s="23"/>
      <c r="U95" s="264">
        <v>4764</v>
      </c>
      <c r="V95" s="125">
        <f t="shared" si="29"/>
        <v>2.0780856423173802E-2</v>
      </c>
      <c r="W95" s="258">
        <v>5524.0290134467141</v>
      </c>
      <c r="X95" s="262">
        <v>2975.6402248594627</v>
      </c>
      <c r="Y95" s="262">
        <v>3450.3616573683407</v>
      </c>
      <c r="Z95" s="137"/>
      <c r="AA95" s="124"/>
      <c r="AB95" s="124"/>
      <c r="AC95" s="124"/>
      <c r="AD95" s="124"/>
    </row>
    <row r="96" spans="1:30" ht="23.25" customHeight="1">
      <c r="A96" s="82">
        <v>602</v>
      </c>
      <c r="B96" s="83" t="s">
        <v>154</v>
      </c>
      <c r="C96" s="264">
        <v>253971</v>
      </c>
      <c r="D96" s="124">
        <f t="shared" si="15"/>
        <v>3684.3166553029755</v>
      </c>
      <c r="E96" s="125">
        <f t="shared" si="16"/>
        <v>0.96837149729605654</v>
      </c>
      <c r="F96" s="124">
        <f t="shared" si="17"/>
        <v>72.201269628328092</v>
      </c>
      <c r="G96" s="124">
        <f t="shared" si="18"/>
        <v>4977.0501192895408</v>
      </c>
      <c r="H96" s="124">
        <f t="shared" si="19"/>
        <v>0</v>
      </c>
      <c r="I96" s="123">
        <f t="shared" si="20"/>
        <v>0</v>
      </c>
      <c r="J96" s="124">
        <f t="shared" si="21"/>
        <v>-33.95255588501643</v>
      </c>
      <c r="K96" s="123">
        <f t="shared" si="22"/>
        <v>-2340.4515348218379</v>
      </c>
      <c r="L96" s="123">
        <f t="shared" si="23"/>
        <v>2636.5985844677029</v>
      </c>
      <c r="M96" s="123">
        <f t="shared" si="24"/>
        <v>256607.59858446769</v>
      </c>
      <c r="N96" s="70">
        <f t="shared" si="25"/>
        <v>3722.5653690462868</v>
      </c>
      <c r="O96" s="23">
        <f t="shared" si="26"/>
        <v>0.97842464084004266</v>
      </c>
      <c r="P96" s="282">
        <v>2636.5985844677029</v>
      </c>
      <c r="Q96" s="320">
        <v>68933</v>
      </c>
      <c r="R96" s="125">
        <f t="shared" si="27"/>
        <v>4.2967113124542586E-2</v>
      </c>
      <c r="S96" s="23">
        <f t="shared" si="28"/>
        <v>4.3969910965158759E-2</v>
      </c>
      <c r="T96" s="23"/>
      <c r="U96" s="264">
        <v>242731</v>
      </c>
      <c r="V96" s="125">
        <f t="shared" si="29"/>
        <v>4.6306405032731708E-2</v>
      </c>
      <c r="W96" s="258">
        <v>245015.33187560819</v>
      </c>
      <c r="X96" s="262">
        <v>3532.5338727751664</v>
      </c>
      <c r="Y96" s="262">
        <v>3565.7784098439624</v>
      </c>
      <c r="Z96" s="137"/>
      <c r="AA96" s="124"/>
      <c r="AB96" s="124"/>
      <c r="AC96" s="124"/>
      <c r="AD96" s="124"/>
    </row>
    <row r="97" spans="1:30">
      <c r="A97" s="82">
        <v>604</v>
      </c>
      <c r="B97" s="83" t="s">
        <v>155</v>
      </c>
      <c r="C97" s="264">
        <v>104222</v>
      </c>
      <c r="D97" s="124">
        <f t="shared" si="15"/>
        <v>3792.5111895491432</v>
      </c>
      <c r="E97" s="125">
        <f t="shared" si="16"/>
        <v>0.99680892896371953</v>
      </c>
      <c r="F97" s="124">
        <f t="shared" si="17"/>
        <v>7.2845490806274933</v>
      </c>
      <c r="G97" s="124">
        <f t="shared" si="18"/>
        <v>200.18669328472413</v>
      </c>
      <c r="H97" s="124">
        <f t="shared" si="19"/>
        <v>0</v>
      </c>
      <c r="I97" s="123">
        <f t="shared" si="20"/>
        <v>0</v>
      </c>
      <c r="J97" s="124">
        <f t="shared" si="21"/>
        <v>-33.95255588501643</v>
      </c>
      <c r="K97" s="123">
        <f t="shared" si="22"/>
        <v>-933.05018827613651</v>
      </c>
      <c r="L97" s="123">
        <f t="shared" si="23"/>
        <v>-732.86349499141238</v>
      </c>
      <c r="M97" s="123">
        <f t="shared" si="24"/>
        <v>103489.13650500859</v>
      </c>
      <c r="N97" s="70">
        <f t="shared" si="25"/>
        <v>3765.8431827447544</v>
      </c>
      <c r="O97" s="23">
        <f t="shared" si="26"/>
        <v>0.98979961350710799</v>
      </c>
      <c r="P97" s="282">
        <v>-732.86349499141238</v>
      </c>
      <c r="Q97" s="320">
        <v>27481</v>
      </c>
      <c r="R97" s="125">
        <f t="shared" si="27"/>
        <v>-0.11637129531258114</v>
      </c>
      <c r="S97" s="23">
        <f t="shared" si="28"/>
        <v>-2.6801838505753288E-2</v>
      </c>
      <c r="T97" s="23"/>
      <c r="U97" s="264">
        <v>117643</v>
      </c>
      <c r="V97" s="125">
        <f t="shared" si="29"/>
        <v>-0.11408243584403661</v>
      </c>
      <c r="W97" s="258">
        <v>106064.48483271609</v>
      </c>
      <c r="X97" s="262">
        <v>4291.9737322145202</v>
      </c>
      <c r="Y97" s="262">
        <v>3869.5543536197042</v>
      </c>
      <c r="Z97" s="137"/>
      <c r="AA97" s="124"/>
      <c r="AB97" s="124"/>
      <c r="AC97" s="124"/>
      <c r="AD97" s="124"/>
    </row>
    <row r="98" spans="1:30">
      <c r="A98" s="82">
        <v>605</v>
      </c>
      <c r="B98" s="83" t="s">
        <v>156</v>
      </c>
      <c r="C98" s="264">
        <v>99365</v>
      </c>
      <c r="D98" s="124">
        <f t="shared" si="15"/>
        <v>3264.07594770383</v>
      </c>
      <c r="E98" s="125">
        <f t="shared" si="16"/>
        <v>0.8579170599292788</v>
      </c>
      <c r="F98" s="124">
        <f t="shared" si="17"/>
        <v>324.34569418781535</v>
      </c>
      <c r="G98" s="124">
        <f t="shared" si="18"/>
        <v>9873.7316224654751</v>
      </c>
      <c r="H98" s="124">
        <f t="shared" si="19"/>
        <v>56.038831278968992</v>
      </c>
      <c r="I98" s="123">
        <f t="shared" si="20"/>
        <v>1705.9341017943739</v>
      </c>
      <c r="J98" s="124">
        <f t="shared" si="21"/>
        <v>22.086275393952562</v>
      </c>
      <c r="K98" s="123">
        <f t="shared" si="22"/>
        <v>672.35039554270395</v>
      </c>
      <c r="L98" s="123">
        <f t="shared" si="23"/>
        <v>10546.082018008179</v>
      </c>
      <c r="M98" s="123">
        <f t="shared" si="24"/>
        <v>109911.08201800818</v>
      </c>
      <c r="N98" s="70">
        <f t="shared" si="25"/>
        <v>3610.5079172855981</v>
      </c>
      <c r="O98" s="23">
        <f t="shared" si="26"/>
        <v>0.94897189491808409</v>
      </c>
      <c r="P98" s="282">
        <v>10546.082018008179</v>
      </c>
      <c r="Q98" s="320">
        <v>30442</v>
      </c>
      <c r="R98" s="125">
        <f t="shared" si="27"/>
        <v>5.621640139247841E-2</v>
      </c>
      <c r="S98" s="23">
        <f t="shared" si="28"/>
        <v>4.4677821176069159E-2</v>
      </c>
      <c r="T98" s="23"/>
      <c r="U98" s="264">
        <v>93585</v>
      </c>
      <c r="V98" s="125">
        <f t="shared" si="29"/>
        <v>6.1762034514078114E-2</v>
      </c>
      <c r="W98" s="258">
        <v>104660.98642361452</v>
      </c>
      <c r="X98" s="262">
        <v>3090.3477198428159</v>
      </c>
      <c r="Y98" s="262">
        <v>3456.0970321175087</v>
      </c>
      <c r="Z98" s="137"/>
      <c r="AA98" s="124"/>
      <c r="AB98" s="124"/>
      <c r="AC98" s="124"/>
      <c r="AD98" s="124"/>
    </row>
    <row r="99" spans="1:30">
      <c r="A99" s="82">
        <v>612</v>
      </c>
      <c r="B99" s="83" t="s">
        <v>157</v>
      </c>
      <c r="C99" s="264">
        <v>27936</v>
      </c>
      <c r="D99" s="124">
        <f t="shared" si="15"/>
        <v>4081.2271731190649</v>
      </c>
      <c r="E99" s="125">
        <f t="shared" si="16"/>
        <v>1.0726939180838844</v>
      </c>
      <c r="F99" s="124">
        <f t="shared" si="17"/>
        <v>-165.94504106132553</v>
      </c>
      <c r="G99" s="124">
        <f t="shared" si="18"/>
        <v>-1135.8938060647731</v>
      </c>
      <c r="H99" s="124">
        <f t="shared" si="19"/>
        <v>0</v>
      </c>
      <c r="I99" s="123">
        <f t="shared" si="20"/>
        <v>0</v>
      </c>
      <c r="J99" s="124">
        <f t="shared" si="21"/>
        <v>-33.95255588501643</v>
      </c>
      <c r="K99" s="123">
        <f t="shared" si="22"/>
        <v>-232.40524503293747</v>
      </c>
      <c r="L99" s="123">
        <f t="shared" si="23"/>
        <v>-1368.2990510977106</v>
      </c>
      <c r="M99" s="123">
        <f t="shared" si="24"/>
        <v>26567.700948902289</v>
      </c>
      <c r="N99" s="70">
        <f t="shared" si="25"/>
        <v>3881.3295761727231</v>
      </c>
      <c r="O99" s="23">
        <f t="shared" si="26"/>
        <v>1.0201536091551739</v>
      </c>
      <c r="P99" s="282">
        <v>-1368.2990510977106</v>
      </c>
      <c r="Q99" s="320">
        <v>6845</v>
      </c>
      <c r="R99" s="125">
        <f t="shared" si="27"/>
        <v>0.11143538615131203</v>
      </c>
      <c r="S99" s="23">
        <f t="shared" si="28"/>
        <v>7.1723321850253471E-2</v>
      </c>
      <c r="T99" s="23"/>
      <c r="U99" s="264">
        <v>25091</v>
      </c>
      <c r="V99" s="125">
        <f t="shared" si="29"/>
        <v>0.11338727033597705</v>
      </c>
      <c r="W99" s="258">
        <v>24746.242293394713</v>
      </c>
      <c r="X99" s="262">
        <v>3672.0327820869311</v>
      </c>
      <c r="Y99" s="262">
        <v>3621.5779735686688</v>
      </c>
      <c r="Z99" s="137"/>
      <c r="AA99" s="124"/>
      <c r="AB99" s="124"/>
      <c r="AC99" s="124"/>
      <c r="AD99" s="124"/>
    </row>
    <row r="100" spans="1:30">
      <c r="A100" s="82">
        <v>615</v>
      </c>
      <c r="B100" s="83" t="s">
        <v>158</v>
      </c>
      <c r="C100" s="264">
        <v>3730</v>
      </c>
      <c r="D100" s="124">
        <f t="shared" si="15"/>
        <v>3545.6273764258553</v>
      </c>
      <c r="E100" s="125">
        <f t="shared" si="16"/>
        <v>0.93191894524631891</v>
      </c>
      <c r="F100" s="124">
        <f t="shared" si="17"/>
        <v>155.41483695460019</v>
      </c>
      <c r="G100" s="124">
        <f t="shared" si="18"/>
        <v>163.4964084762394</v>
      </c>
      <c r="H100" s="124">
        <f t="shared" si="19"/>
        <v>0</v>
      </c>
      <c r="I100" s="123">
        <f t="shared" si="20"/>
        <v>0</v>
      </c>
      <c r="J100" s="124">
        <f t="shared" si="21"/>
        <v>-33.95255588501643</v>
      </c>
      <c r="K100" s="123">
        <f t="shared" si="22"/>
        <v>-35.718088791037282</v>
      </c>
      <c r="L100" s="123">
        <f t="shared" si="23"/>
        <v>127.77831968520212</v>
      </c>
      <c r="M100" s="123">
        <f t="shared" si="24"/>
        <v>3857.778319685202</v>
      </c>
      <c r="N100" s="70">
        <f t="shared" si="25"/>
        <v>3667.089657495439</v>
      </c>
      <c r="O100" s="23">
        <f t="shared" si="26"/>
        <v>0.96384362002014767</v>
      </c>
      <c r="P100" s="282">
        <v>127.77831968520212</v>
      </c>
      <c r="Q100" s="320">
        <v>1052</v>
      </c>
      <c r="R100" s="125">
        <f t="shared" si="27"/>
        <v>8.1391060028313617E-2</v>
      </c>
      <c r="S100" s="23">
        <f t="shared" si="28"/>
        <v>5.8164971808224504E-2</v>
      </c>
      <c r="T100" s="23"/>
      <c r="U100" s="264">
        <v>3505</v>
      </c>
      <c r="V100" s="125">
        <f t="shared" si="29"/>
        <v>6.4194008559201141E-2</v>
      </c>
      <c r="W100" s="258">
        <v>3704.6386417080184</v>
      </c>
      <c r="X100" s="262">
        <v>3278.7652011225446</v>
      </c>
      <c r="Y100" s="262">
        <v>3465.5179061814952</v>
      </c>
      <c r="Z100" s="137"/>
      <c r="AA100" s="124"/>
      <c r="AB100" s="124"/>
      <c r="AC100" s="124"/>
      <c r="AD100" s="124"/>
    </row>
    <row r="101" spans="1:30">
      <c r="A101" s="82">
        <v>616</v>
      </c>
      <c r="B101" s="83" t="s">
        <v>102</v>
      </c>
      <c r="C101" s="264">
        <v>11696</v>
      </c>
      <c r="D101" s="124">
        <f t="shared" si="15"/>
        <v>3528.2051282051284</v>
      </c>
      <c r="E101" s="125">
        <f t="shared" si="16"/>
        <v>0.92733974910923178</v>
      </c>
      <c r="F101" s="124">
        <f t="shared" si="17"/>
        <v>165.86818588703636</v>
      </c>
      <c r="G101" s="124">
        <f t="shared" si="18"/>
        <v>549.85303621552555</v>
      </c>
      <c r="H101" s="124">
        <f t="shared" si="19"/>
        <v>0</v>
      </c>
      <c r="I101" s="123">
        <f t="shared" si="20"/>
        <v>0</v>
      </c>
      <c r="J101" s="124">
        <f t="shared" si="21"/>
        <v>-33.95255588501643</v>
      </c>
      <c r="K101" s="123">
        <f t="shared" si="22"/>
        <v>-112.55272275882946</v>
      </c>
      <c r="L101" s="123">
        <f t="shared" si="23"/>
        <v>437.30031345669607</v>
      </c>
      <c r="M101" s="123">
        <f t="shared" si="24"/>
        <v>12133.300313456695</v>
      </c>
      <c r="N101" s="70">
        <f t="shared" si="25"/>
        <v>3660.1207582071479</v>
      </c>
      <c r="O101" s="23">
        <f t="shared" si="26"/>
        <v>0.96201194156531278</v>
      </c>
      <c r="P101" s="282">
        <v>437.30031345669607</v>
      </c>
      <c r="Q101" s="320">
        <v>3315</v>
      </c>
      <c r="R101" s="125">
        <f t="shared" si="27"/>
        <v>8.7055736208569157E-3</v>
      </c>
      <c r="S101" s="23">
        <f t="shared" si="28"/>
        <v>3.0478009024322284E-2</v>
      </c>
      <c r="T101" s="23"/>
      <c r="U101" s="264">
        <v>11686</v>
      </c>
      <c r="V101" s="125">
        <f t="shared" si="29"/>
        <v>8.5572479890467222E-4</v>
      </c>
      <c r="W101" s="258">
        <v>11866.787399711946</v>
      </c>
      <c r="X101" s="262">
        <v>3497.755163124813</v>
      </c>
      <c r="Y101" s="262">
        <v>3551.8669259838211</v>
      </c>
      <c r="Z101" s="137"/>
      <c r="AA101" s="124"/>
      <c r="AB101" s="124"/>
      <c r="AC101" s="124"/>
      <c r="AD101" s="124"/>
    </row>
    <row r="102" spans="1:30">
      <c r="A102" s="82">
        <v>617</v>
      </c>
      <c r="B102" s="83" t="s">
        <v>159</v>
      </c>
      <c r="C102" s="264">
        <v>15673</v>
      </c>
      <c r="D102" s="124">
        <f t="shared" si="15"/>
        <v>3425.0437062937062</v>
      </c>
      <c r="E102" s="125">
        <f t="shared" si="16"/>
        <v>0.90022520116293459</v>
      </c>
      <c r="F102" s="124">
        <f t="shared" si="17"/>
        <v>227.76503903388965</v>
      </c>
      <c r="G102" s="124">
        <f t="shared" si="18"/>
        <v>1042.2528186190791</v>
      </c>
      <c r="H102" s="124">
        <f t="shared" si="19"/>
        <v>0</v>
      </c>
      <c r="I102" s="123">
        <f t="shared" si="20"/>
        <v>0</v>
      </c>
      <c r="J102" s="124">
        <f t="shared" si="21"/>
        <v>-33.95255588501643</v>
      </c>
      <c r="K102" s="123">
        <f t="shared" si="22"/>
        <v>-155.36689572983516</v>
      </c>
      <c r="L102" s="123">
        <f t="shared" si="23"/>
        <v>886.88592288924394</v>
      </c>
      <c r="M102" s="123">
        <f t="shared" si="24"/>
        <v>16559.885922889243</v>
      </c>
      <c r="N102" s="70">
        <f t="shared" si="25"/>
        <v>3618.8561894425793</v>
      </c>
      <c r="O102" s="23">
        <f t="shared" si="26"/>
        <v>0.95116612238679388</v>
      </c>
      <c r="P102" s="282">
        <v>886.88592288924394</v>
      </c>
      <c r="Q102" s="320">
        <v>4576</v>
      </c>
      <c r="R102" s="125">
        <f t="shared" si="27"/>
        <v>2.2608354341009749E-2</v>
      </c>
      <c r="S102" s="23">
        <f t="shared" si="28"/>
        <v>3.6181286769097966E-2</v>
      </c>
      <c r="T102" s="23"/>
      <c r="U102" s="264">
        <v>15293</v>
      </c>
      <c r="V102" s="125">
        <f t="shared" si="29"/>
        <v>2.4847969659321258E-2</v>
      </c>
      <c r="W102" s="258">
        <v>15946.724354110969</v>
      </c>
      <c r="X102" s="262">
        <v>3349.3210687691635</v>
      </c>
      <c r="Y102" s="262">
        <v>3492.4932882415615</v>
      </c>
      <c r="Z102" s="137"/>
      <c r="AA102" s="124"/>
      <c r="AB102" s="124"/>
      <c r="AC102" s="124"/>
      <c r="AD102" s="124"/>
    </row>
    <row r="103" spans="1:30">
      <c r="A103" s="82">
        <v>618</v>
      </c>
      <c r="B103" s="83" t="s">
        <v>160</v>
      </c>
      <c r="C103" s="264">
        <v>8481</v>
      </c>
      <c r="D103" s="124">
        <f t="shared" si="15"/>
        <v>3418.379685610641</v>
      </c>
      <c r="E103" s="125">
        <f t="shared" si="16"/>
        <v>0.89847365581799699</v>
      </c>
      <c r="F103" s="124">
        <f t="shared" si="17"/>
        <v>231.7634514437288</v>
      </c>
      <c r="G103" s="124">
        <f t="shared" si="18"/>
        <v>575.00512303189123</v>
      </c>
      <c r="H103" s="124">
        <f t="shared" si="19"/>
        <v>2.032523011585158</v>
      </c>
      <c r="I103" s="123">
        <f t="shared" si="20"/>
        <v>5.0426895917427776</v>
      </c>
      <c r="J103" s="124">
        <f t="shared" si="21"/>
        <v>-31.920032873431271</v>
      </c>
      <c r="K103" s="123">
        <f t="shared" si="22"/>
        <v>-79.193601558982991</v>
      </c>
      <c r="L103" s="123">
        <f t="shared" si="23"/>
        <v>495.81152147290823</v>
      </c>
      <c r="M103" s="123">
        <f t="shared" si="24"/>
        <v>8976.8115214729078</v>
      </c>
      <c r="N103" s="70">
        <f t="shared" si="25"/>
        <v>3618.2231041809387</v>
      </c>
      <c r="O103" s="23">
        <f t="shared" si="26"/>
        <v>0.95099972471252003</v>
      </c>
      <c r="P103" s="282">
        <v>495.81152147290823</v>
      </c>
      <c r="Q103" s="320">
        <v>2481</v>
      </c>
      <c r="R103" s="125">
        <f t="shared" si="27"/>
        <v>2.8905903166157654E-2</v>
      </c>
      <c r="S103" s="23">
        <f t="shared" si="28"/>
        <v>3.9210849000801511E-2</v>
      </c>
      <c r="T103" s="23"/>
      <c r="U103" s="264">
        <v>8163</v>
      </c>
      <c r="V103" s="125">
        <f t="shared" si="29"/>
        <v>3.8956266078647557E-2</v>
      </c>
      <c r="W103" s="258">
        <v>8554.5432628231829</v>
      </c>
      <c r="X103" s="262">
        <v>3322.3443223443223</v>
      </c>
      <c r="Y103" s="262">
        <v>3481.702589671625</v>
      </c>
      <c r="Z103" s="137"/>
      <c r="AA103" s="124"/>
      <c r="AB103" s="124"/>
      <c r="AC103" s="124"/>
      <c r="AD103" s="124"/>
    </row>
    <row r="104" spans="1:30">
      <c r="A104" s="82">
        <v>619</v>
      </c>
      <c r="B104" s="83" t="s">
        <v>161</v>
      </c>
      <c r="C104" s="264">
        <v>15866</v>
      </c>
      <c r="D104" s="124">
        <f t="shared" si="15"/>
        <v>3396.7030614429459</v>
      </c>
      <c r="E104" s="125">
        <f t="shared" si="16"/>
        <v>0.89277625601079491</v>
      </c>
      <c r="F104" s="124">
        <f t="shared" si="17"/>
        <v>244.76942594434584</v>
      </c>
      <c r="G104" s="124">
        <f t="shared" si="18"/>
        <v>1143.3179885860395</v>
      </c>
      <c r="H104" s="124">
        <f t="shared" si="19"/>
        <v>9.6193414702784352</v>
      </c>
      <c r="I104" s="123">
        <f t="shared" si="20"/>
        <v>44.931944007670573</v>
      </c>
      <c r="J104" s="124">
        <f t="shared" si="21"/>
        <v>-24.333214414737995</v>
      </c>
      <c r="K104" s="123">
        <f t="shared" si="22"/>
        <v>-113.66044453124117</v>
      </c>
      <c r="L104" s="123">
        <f t="shared" si="23"/>
        <v>1029.6575440547983</v>
      </c>
      <c r="M104" s="123">
        <f t="shared" si="24"/>
        <v>16895.657544054797</v>
      </c>
      <c r="N104" s="70">
        <f t="shared" si="25"/>
        <v>3617.139272972553</v>
      </c>
      <c r="O104" s="23">
        <f t="shared" si="26"/>
        <v>0.95071485472215966</v>
      </c>
      <c r="P104" s="282">
        <v>1029.6575440547983</v>
      </c>
      <c r="Q104" s="320">
        <v>4671</v>
      </c>
      <c r="R104" s="125">
        <f t="shared" si="27"/>
        <v>1.5914421816452289E-2</v>
      </c>
      <c r="S104" s="23">
        <f t="shared" si="28"/>
        <v>3.638143048461881E-2</v>
      </c>
      <c r="T104" s="23"/>
      <c r="U104" s="264">
        <v>15467</v>
      </c>
      <c r="V104" s="125">
        <f t="shared" si="29"/>
        <v>2.5796857826339951E-2</v>
      </c>
      <c r="W104" s="258">
        <v>16145.490245755003</v>
      </c>
      <c r="X104" s="262">
        <v>3343.4932987462171</v>
      </c>
      <c r="Y104" s="262">
        <v>3490.162180232383</v>
      </c>
      <c r="Z104" s="137"/>
      <c r="AA104" s="124"/>
      <c r="AB104" s="124"/>
      <c r="AC104" s="124"/>
      <c r="AD104" s="124"/>
    </row>
    <row r="105" spans="1:30">
      <c r="A105" s="82">
        <v>620</v>
      </c>
      <c r="B105" s="83" t="s">
        <v>162</v>
      </c>
      <c r="C105" s="264">
        <v>18072</v>
      </c>
      <c r="D105" s="124">
        <f t="shared" si="15"/>
        <v>4040.241448692153</v>
      </c>
      <c r="E105" s="125">
        <f t="shared" si="16"/>
        <v>1.0619213892693686</v>
      </c>
      <c r="F105" s="124">
        <f t="shared" si="17"/>
        <v>-141.35360640517837</v>
      </c>
      <c r="G105" s="124">
        <f t="shared" si="18"/>
        <v>-632.27468145036289</v>
      </c>
      <c r="H105" s="124">
        <f t="shared" si="19"/>
        <v>0</v>
      </c>
      <c r="I105" s="123">
        <f t="shared" si="20"/>
        <v>0</v>
      </c>
      <c r="J105" s="124">
        <f t="shared" si="21"/>
        <v>-33.95255588501643</v>
      </c>
      <c r="K105" s="123">
        <f t="shared" si="22"/>
        <v>-151.8697824736785</v>
      </c>
      <c r="L105" s="123">
        <f t="shared" si="23"/>
        <v>-784.14446392404136</v>
      </c>
      <c r="M105" s="123">
        <f t="shared" si="24"/>
        <v>17287.85553607596</v>
      </c>
      <c r="N105" s="70">
        <f t="shared" si="25"/>
        <v>3864.9352864019588</v>
      </c>
      <c r="O105" s="23">
        <f t="shared" si="26"/>
        <v>1.0158445976293677</v>
      </c>
      <c r="P105" s="282">
        <v>-784.14446392404136</v>
      </c>
      <c r="Q105" s="320">
        <v>4473</v>
      </c>
      <c r="R105" s="125">
        <f t="shared" si="27"/>
        <v>-7.0073767792619784E-2</v>
      </c>
      <c r="S105" s="23">
        <f t="shared" si="28"/>
        <v>-6.6070554299746849E-3</v>
      </c>
      <c r="T105" s="23"/>
      <c r="U105" s="264">
        <v>19638</v>
      </c>
      <c r="V105" s="125">
        <f t="shared" si="29"/>
        <v>-7.974335472043996E-2</v>
      </c>
      <c r="W105" s="258">
        <v>17585.697170517211</v>
      </c>
      <c r="X105" s="262">
        <v>4344.6902654867254</v>
      </c>
      <c r="Y105" s="262">
        <v>3890.6409669285863</v>
      </c>
      <c r="Z105" s="137"/>
      <c r="AA105" s="124"/>
      <c r="AB105" s="124"/>
      <c r="AC105" s="124"/>
      <c r="AD105" s="124"/>
    </row>
    <row r="106" spans="1:30">
      <c r="A106" s="82">
        <v>621</v>
      </c>
      <c r="B106" s="83" t="s">
        <v>163</v>
      </c>
      <c r="C106" s="264">
        <v>11802</v>
      </c>
      <c r="D106" s="124">
        <f t="shared" si="15"/>
        <v>3381.6618911174787</v>
      </c>
      <c r="E106" s="125">
        <f t="shared" si="16"/>
        <v>0.88882289315090246</v>
      </c>
      <c r="F106" s="124">
        <f t="shared" si="17"/>
        <v>253.79412813962617</v>
      </c>
      <c r="G106" s="124">
        <f t="shared" si="18"/>
        <v>885.74150720729529</v>
      </c>
      <c r="H106" s="124">
        <f t="shared" si="19"/>
        <v>14.883751084191953</v>
      </c>
      <c r="I106" s="123">
        <f t="shared" si="20"/>
        <v>51.944291283829919</v>
      </c>
      <c r="J106" s="124">
        <f t="shared" si="21"/>
        <v>-19.068804800824477</v>
      </c>
      <c r="K106" s="123">
        <f t="shared" si="22"/>
        <v>-66.55012875487742</v>
      </c>
      <c r="L106" s="123">
        <f t="shared" si="23"/>
        <v>819.19137845241789</v>
      </c>
      <c r="M106" s="123">
        <f t="shared" si="24"/>
        <v>12621.191378452419</v>
      </c>
      <c r="N106" s="70">
        <f t="shared" si="25"/>
        <v>3616.3872144562802</v>
      </c>
      <c r="O106" s="23">
        <f t="shared" si="26"/>
        <v>0.95051718657916517</v>
      </c>
      <c r="P106" s="282">
        <v>819.19137845241789</v>
      </c>
      <c r="Q106" s="320">
        <v>3490</v>
      </c>
      <c r="R106" s="125">
        <f t="shared" si="27"/>
        <v>4.1917824125461021E-3</v>
      </c>
      <c r="S106" s="23">
        <f t="shared" si="28"/>
        <v>3.3317493719826265E-2</v>
      </c>
      <c r="T106" s="23"/>
      <c r="U106" s="264">
        <v>11746</v>
      </c>
      <c r="V106" s="125">
        <f t="shared" si="29"/>
        <v>4.7675804529201428E-3</v>
      </c>
      <c r="W106" s="258">
        <v>12207.243834239831</v>
      </c>
      <c r="X106" s="262">
        <v>3367.5458715596328</v>
      </c>
      <c r="Y106" s="262">
        <v>3499.7832093577499</v>
      </c>
      <c r="Z106" s="137"/>
      <c r="AA106" s="124"/>
      <c r="AB106" s="124"/>
      <c r="AC106" s="124"/>
      <c r="AD106" s="124"/>
    </row>
    <row r="107" spans="1:30">
      <c r="A107" s="82">
        <v>622</v>
      </c>
      <c r="B107" s="83" t="s">
        <v>164</v>
      </c>
      <c r="C107" s="264">
        <v>9199</v>
      </c>
      <c r="D107" s="124">
        <f t="shared" si="15"/>
        <v>4108.5305940151857</v>
      </c>
      <c r="E107" s="125">
        <f t="shared" si="16"/>
        <v>1.0798702433154372</v>
      </c>
      <c r="F107" s="124">
        <f t="shared" si="17"/>
        <v>-182.327093598998</v>
      </c>
      <c r="G107" s="124">
        <f t="shared" si="18"/>
        <v>-408.23036256815658</v>
      </c>
      <c r="H107" s="124">
        <f t="shared" si="19"/>
        <v>0</v>
      </c>
      <c r="I107" s="123">
        <f t="shared" si="20"/>
        <v>0</v>
      </c>
      <c r="J107" s="124">
        <f t="shared" si="21"/>
        <v>-33.95255588501643</v>
      </c>
      <c r="K107" s="123">
        <f t="shared" si="22"/>
        <v>-76.019772626551784</v>
      </c>
      <c r="L107" s="123">
        <f t="shared" si="23"/>
        <v>-484.25013519470838</v>
      </c>
      <c r="M107" s="123">
        <f t="shared" si="24"/>
        <v>8714.7498648052915</v>
      </c>
      <c r="N107" s="70">
        <f t="shared" si="25"/>
        <v>3892.2509445311712</v>
      </c>
      <c r="O107" s="23">
        <f t="shared" si="26"/>
        <v>1.023024139247795</v>
      </c>
      <c r="P107" s="282">
        <v>-484.25013519470838</v>
      </c>
      <c r="Q107" s="320">
        <v>2239</v>
      </c>
      <c r="R107" s="125">
        <f t="shared" si="27"/>
        <v>4.1773292045944037E-2</v>
      </c>
      <c r="S107" s="23">
        <f t="shared" si="28"/>
        <v>4.3420828526971829E-2</v>
      </c>
      <c r="T107" s="23"/>
      <c r="U107" s="264">
        <v>8980</v>
      </c>
      <c r="V107" s="125">
        <f t="shared" si="29"/>
        <v>2.4387527839643652E-2</v>
      </c>
      <c r="W107" s="258">
        <v>8493.8455878910809</v>
      </c>
      <c r="X107" s="262">
        <v>3943.7856829161178</v>
      </c>
      <c r="Y107" s="262">
        <v>3730.2791339003434</v>
      </c>
      <c r="Z107" s="137"/>
      <c r="AA107" s="124"/>
      <c r="AB107" s="124"/>
      <c r="AC107" s="124"/>
      <c r="AD107" s="124"/>
    </row>
    <row r="108" spans="1:30">
      <c r="A108" s="82">
        <v>623</v>
      </c>
      <c r="B108" s="83" t="s">
        <v>165</v>
      </c>
      <c r="C108" s="264">
        <v>44242</v>
      </c>
      <c r="D108" s="124">
        <f t="shared" si="15"/>
        <v>3164.6638054363375</v>
      </c>
      <c r="E108" s="125">
        <f t="shared" si="16"/>
        <v>0.83178795810020056</v>
      </c>
      <c r="F108" s="124">
        <f t="shared" si="17"/>
        <v>383.99297954831087</v>
      </c>
      <c r="G108" s="124">
        <f t="shared" si="18"/>
        <v>5368.2218540853855</v>
      </c>
      <c r="H108" s="124">
        <f t="shared" si="19"/>
        <v>90.833081072591369</v>
      </c>
      <c r="I108" s="123">
        <f t="shared" si="20"/>
        <v>1269.8464733948274</v>
      </c>
      <c r="J108" s="124">
        <f t="shared" si="21"/>
        <v>56.880525187574939</v>
      </c>
      <c r="K108" s="123">
        <f t="shared" si="22"/>
        <v>795.18974212229762</v>
      </c>
      <c r="L108" s="123">
        <f t="shared" si="23"/>
        <v>6163.411596207683</v>
      </c>
      <c r="M108" s="123">
        <f t="shared" si="24"/>
        <v>50405.411596207683</v>
      </c>
      <c r="N108" s="70">
        <f t="shared" si="25"/>
        <v>3605.5373101722234</v>
      </c>
      <c r="O108" s="23">
        <f t="shared" si="26"/>
        <v>0.94766543982663021</v>
      </c>
      <c r="P108" s="282">
        <v>6163.411596207683</v>
      </c>
      <c r="Q108" s="320">
        <v>13980</v>
      </c>
      <c r="R108" s="125">
        <f t="shared" si="27"/>
        <v>3.2206171294944609E-2</v>
      </c>
      <c r="S108" s="23">
        <f t="shared" si="28"/>
        <v>4.3608385711415509E-2</v>
      </c>
      <c r="T108" s="23"/>
      <c r="U108" s="264">
        <v>42555</v>
      </c>
      <c r="V108" s="125">
        <f t="shared" si="29"/>
        <v>3.9642815180354833E-2</v>
      </c>
      <c r="W108" s="258">
        <v>47953.675488220113</v>
      </c>
      <c r="X108" s="262">
        <v>3065.9221902017289</v>
      </c>
      <c r="Y108" s="262">
        <v>3454.8757556354544</v>
      </c>
      <c r="Z108" s="137"/>
      <c r="AA108" s="124"/>
      <c r="AB108" s="124"/>
      <c r="AC108" s="124"/>
      <c r="AD108" s="124"/>
    </row>
    <row r="109" spans="1:30">
      <c r="A109" s="82">
        <v>624</v>
      </c>
      <c r="B109" s="83" t="s">
        <v>166</v>
      </c>
      <c r="C109" s="264">
        <v>67117</v>
      </c>
      <c r="D109" s="124">
        <f t="shared" si="15"/>
        <v>3510.8542135272269</v>
      </c>
      <c r="E109" s="125">
        <f t="shared" si="16"/>
        <v>0.92277930200382041</v>
      </c>
      <c r="F109" s="124">
        <f t="shared" si="17"/>
        <v>176.27873469377727</v>
      </c>
      <c r="G109" s="124">
        <f t="shared" si="18"/>
        <v>3369.92057114094</v>
      </c>
      <c r="H109" s="124">
        <f t="shared" si="19"/>
        <v>0</v>
      </c>
      <c r="I109" s="123">
        <f t="shared" si="20"/>
        <v>0</v>
      </c>
      <c r="J109" s="124">
        <f t="shared" si="21"/>
        <v>-33.95255588501643</v>
      </c>
      <c r="K109" s="123">
        <f t="shared" si="22"/>
        <v>-649.07101085385909</v>
      </c>
      <c r="L109" s="123">
        <f t="shared" si="23"/>
        <v>2720.8495602870807</v>
      </c>
      <c r="M109" s="123">
        <f t="shared" si="24"/>
        <v>69837.849560287083</v>
      </c>
      <c r="N109" s="70">
        <f t="shared" si="25"/>
        <v>3653.1803923359885</v>
      </c>
      <c r="O109" s="23">
        <f t="shared" si="26"/>
        <v>0.96018776272314843</v>
      </c>
      <c r="P109" s="282">
        <v>2720.8495602870807</v>
      </c>
      <c r="Q109" s="320">
        <v>19117</v>
      </c>
      <c r="R109" s="125">
        <f t="shared" si="27"/>
        <v>7.4124680254381556E-2</v>
      </c>
      <c r="S109" s="23">
        <f t="shared" si="28"/>
        <v>5.4306401375931602E-2</v>
      </c>
      <c r="T109" s="23"/>
      <c r="U109" s="264">
        <v>61861</v>
      </c>
      <c r="V109" s="125">
        <f t="shared" si="29"/>
        <v>8.4964678876836786E-2</v>
      </c>
      <c r="W109" s="258">
        <v>65578.746382568715</v>
      </c>
      <c r="X109" s="262">
        <v>3268.5723343548557</v>
      </c>
      <c r="Y109" s="262">
        <v>3465.008262843111</v>
      </c>
      <c r="Z109" s="137"/>
      <c r="AA109" s="124"/>
      <c r="AB109" s="124"/>
      <c r="AC109" s="124"/>
      <c r="AD109" s="124"/>
    </row>
    <row r="110" spans="1:30">
      <c r="A110" s="82">
        <v>625</v>
      </c>
      <c r="B110" s="83" t="s">
        <v>167</v>
      </c>
      <c r="C110" s="264">
        <v>82914</v>
      </c>
      <c r="D110" s="124">
        <f t="shared" si="15"/>
        <v>3321.4757841605579</v>
      </c>
      <c r="E110" s="125">
        <f t="shared" si="16"/>
        <v>0.87300381027527463</v>
      </c>
      <c r="F110" s="124">
        <f t="shared" si="17"/>
        <v>289.9057923137787</v>
      </c>
      <c r="G110" s="124">
        <f t="shared" si="18"/>
        <v>7236.9182935288572</v>
      </c>
      <c r="H110" s="124">
        <f t="shared" si="19"/>
        <v>35.948888519114256</v>
      </c>
      <c r="I110" s="123">
        <f t="shared" si="20"/>
        <v>897.39210410264911</v>
      </c>
      <c r="J110" s="124">
        <f t="shared" si="21"/>
        <v>1.9963326340978256</v>
      </c>
      <c r="K110" s="123">
        <f t="shared" si="22"/>
        <v>49.83445154498402</v>
      </c>
      <c r="L110" s="123">
        <f t="shared" si="23"/>
        <v>7286.7527450738417</v>
      </c>
      <c r="M110" s="123">
        <f t="shared" si="24"/>
        <v>90200.752745073842</v>
      </c>
      <c r="N110" s="70">
        <f t="shared" si="25"/>
        <v>3613.3779091084339</v>
      </c>
      <c r="O110" s="23">
        <f t="shared" si="26"/>
        <v>0.94972623243538368</v>
      </c>
      <c r="P110" s="282">
        <v>7286.7527450738417</v>
      </c>
      <c r="Q110" s="320">
        <v>24963</v>
      </c>
      <c r="R110" s="125">
        <f t="shared" si="27"/>
        <v>5.8747228619128102E-2</v>
      </c>
      <c r="S110" s="23">
        <f t="shared" si="28"/>
        <v>4.4800419487113545E-2</v>
      </c>
      <c r="T110" s="23"/>
      <c r="U110" s="264">
        <v>78169</v>
      </c>
      <c r="V110" s="125">
        <f t="shared" si="29"/>
        <v>6.0701812739065358E-2</v>
      </c>
      <c r="W110" s="258">
        <v>86173.910042505799</v>
      </c>
      <c r="X110" s="262">
        <v>3137.1754224023757</v>
      </c>
      <c r="Y110" s="262">
        <v>3458.438417245487</v>
      </c>
      <c r="Z110" s="137"/>
      <c r="AA110" s="124"/>
      <c r="AB110" s="124"/>
      <c r="AC110" s="124"/>
      <c r="AD110" s="124"/>
    </row>
    <row r="111" spans="1:30">
      <c r="A111" s="82">
        <v>626</v>
      </c>
      <c r="B111" s="83" t="s">
        <v>168</v>
      </c>
      <c r="C111" s="264">
        <v>107195</v>
      </c>
      <c r="D111" s="124">
        <f t="shared" si="15"/>
        <v>4064.5736169567363</v>
      </c>
      <c r="E111" s="125">
        <f t="shared" si="16"/>
        <v>1.0683167619854785</v>
      </c>
      <c r="F111" s="124">
        <f t="shared" si="17"/>
        <v>-155.95290736392835</v>
      </c>
      <c r="G111" s="124">
        <f t="shared" si="18"/>
        <v>-4112.9460259088819</v>
      </c>
      <c r="H111" s="124">
        <f t="shared" si="19"/>
        <v>0</v>
      </c>
      <c r="I111" s="123">
        <f t="shared" si="20"/>
        <v>0</v>
      </c>
      <c r="J111" s="124">
        <f t="shared" si="21"/>
        <v>-33.95255588501643</v>
      </c>
      <c r="K111" s="123">
        <f t="shared" si="22"/>
        <v>-895.43075635553828</v>
      </c>
      <c r="L111" s="123">
        <f t="shared" si="23"/>
        <v>-5008.3767822644204</v>
      </c>
      <c r="M111" s="123">
        <f t="shared" si="24"/>
        <v>102186.62321773559</v>
      </c>
      <c r="N111" s="70">
        <f t="shared" si="25"/>
        <v>3874.6681537077916</v>
      </c>
      <c r="O111" s="23">
        <f t="shared" si="26"/>
        <v>1.0184027467158114</v>
      </c>
      <c r="P111" s="282">
        <v>-5008.3767822644204</v>
      </c>
      <c r="Q111" s="320">
        <v>26373</v>
      </c>
      <c r="R111" s="125">
        <f t="shared" si="27"/>
        <v>3.2446763935275187E-2</v>
      </c>
      <c r="S111" s="23">
        <f t="shared" si="28"/>
        <v>3.9481934443574992E-2</v>
      </c>
      <c r="T111" s="23"/>
      <c r="U111" s="264">
        <v>102279</v>
      </c>
      <c r="V111" s="125">
        <f t="shared" si="29"/>
        <v>4.8064607592956519E-2</v>
      </c>
      <c r="W111" s="258">
        <v>96840.431081866627</v>
      </c>
      <c r="X111" s="262">
        <v>3936.8360277136258</v>
      </c>
      <c r="Y111" s="262">
        <v>3727.4992718193466</v>
      </c>
      <c r="Z111" s="137"/>
      <c r="AA111" s="124"/>
      <c r="AB111" s="124"/>
      <c r="AC111" s="124"/>
      <c r="AD111" s="124"/>
    </row>
    <row r="112" spans="1:30">
      <c r="A112" s="82">
        <v>627</v>
      </c>
      <c r="B112" s="83" t="s">
        <v>169</v>
      </c>
      <c r="C112" s="264">
        <v>87097</v>
      </c>
      <c r="D112" s="124">
        <f t="shared" si="15"/>
        <v>3847.890435166777</v>
      </c>
      <c r="E112" s="125">
        <f t="shared" si="16"/>
        <v>1.0113645950519441</v>
      </c>
      <c r="F112" s="124">
        <f t="shared" si="17"/>
        <v>-25.942998289952811</v>
      </c>
      <c r="G112" s="124">
        <f t="shared" si="18"/>
        <v>-587.21976629308188</v>
      </c>
      <c r="H112" s="124">
        <f t="shared" si="19"/>
        <v>0</v>
      </c>
      <c r="I112" s="123">
        <f t="shared" si="20"/>
        <v>0</v>
      </c>
      <c r="J112" s="124">
        <f t="shared" si="21"/>
        <v>-33.95255588501643</v>
      </c>
      <c r="K112" s="123">
        <f t="shared" si="22"/>
        <v>-768.51610245734685</v>
      </c>
      <c r="L112" s="123">
        <f t="shared" si="23"/>
        <v>-1355.7358687504288</v>
      </c>
      <c r="M112" s="123">
        <f t="shared" si="24"/>
        <v>85741.264131249569</v>
      </c>
      <c r="N112" s="70">
        <f t="shared" si="25"/>
        <v>3787.9948809918073</v>
      </c>
      <c r="O112" s="23">
        <f t="shared" si="26"/>
        <v>0.99562187994239759</v>
      </c>
      <c r="P112" s="282">
        <v>-1355.7358687504288</v>
      </c>
      <c r="Q112" s="320">
        <v>22635</v>
      </c>
      <c r="R112" s="125">
        <f t="shared" si="27"/>
        <v>6.3034773598677013E-2</v>
      </c>
      <c r="S112" s="23">
        <f t="shared" si="28"/>
        <v>5.2029772055820545E-2</v>
      </c>
      <c r="T112" s="23"/>
      <c r="U112" s="264">
        <v>81270</v>
      </c>
      <c r="V112" s="125">
        <f t="shared" si="29"/>
        <v>7.1699274024855417E-2</v>
      </c>
      <c r="W112" s="258">
        <v>80841.87665319744</v>
      </c>
      <c r="X112" s="262">
        <v>3619.7220737573489</v>
      </c>
      <c r="Y112" s="262">
        <v>3600.6536902368357</v>
      </c>
      <c r="Z112" s="137"/>
      <c r="AA112" s="124"/>
      <c r="AB112" s="124"/>
      <c r="AC112" s="124"/>
      <c r="AD112" s="124"/>
    </row>
    <row r="113" spans="1:30">
      <c r="A113" s="82">
        <v>628</v>
      </c>
      <c r="B113" s="83" t="s">
        <v>170</v>
      </c>
      <c r="C113" s="264">
        <v>32837</v>
      </c>
      <c r="D113" s="124">
        <f t="shared" si="15"/>
        <v>3448.9024262157336</v>
      </c>
      <c r="E113" s="125">
        <f t="shared" si="16"/>
        <v>0.90649613455331135</v>
      </c>
      <c r="F113" s="124">
        <f t="shared" si="17"/>
        <v>213.44980708067322</v>
      </c>
      <c r="G113" s="124">
        <f t="shared" si="18"/>
        <v>2032.2556132150899</v>
      </c>
      <c r="H113" s="124">
        <f t="shared" si="19"/>
        <v>0</v>
      </c>
      <c r="I113" s="123">
        <f t="shared" si="20"/>
        <v>0</v>
      </c>
      <c r="J113" s="124">
        <f t="shared" si="21"/>
        <v>-33.95255588501643</v>
      </c>
      <c r="K113" s="123">
        <f t="shared" si="22"/>
        <v>-323.26228458124143</v>
      </c>
      <c r="L113" s="123">
        <f t="shared" si="23"/>
        <v>1708.9933286338485</v>
      </c>
      <c r="M113" s="123">
        <f t="shared" si="24"/>
        <v>34545.993328633849</v>
      </c>
      <c r="N113" s="70">
        <f t="shared" si="25"/>
        <v>3628.3996774113907</v>
      </c>
      <c r="O113" s="23">
        <f t="shared" si="26"/>
        <v>0.95367449574294472</v>
      </c>
      <c r="P113" s="282">
        <v>1708.9933286338485</v>
      </c>
      <c r="Q113" s="320">
        <v>9521</v>
      </c>
      <c r="R113" s="125">
        <f t="shared" si="27"/>
        <v>5.6607920888889419E-2</v>
      </c>
      <c r="S113" s="23">
        <f t="shared" si="28"/>
        <v>4.7221872375413171E-2</v>
      </c>
      <c r="T113" s="23"/>
      <c r="U113" s="264">
        <v>30846</v>
      </c>
      <c r="V113" s="125">
        <f t="shared" si="29"/>
        <v>6.4546456590805934E-2</v>
      </c>
      <c r="W113" s="258">
        <v>32742.227655884726</v>
      </c>
      <c r="X113" s="262">
        <v>3264.1269841269841</v>
      </c>
      <c r="Y113" s="262">
        <v>3464.7859953317175</v>
      </c>
      <c r="Z113" s="137"/>
      <c r="AA113" s="124"/>
      <c r="AB113" s="124"/>
      <c r="AC113" s="124"/>
      <c r="AD113" s="124"/>
    </row>
    <row r="114" spans="1:30">
      <c r="A114" s="82">
        <v>631</v>
      </c>
      <c r="B114" s="83" t="s">
        <v>171</v>
      </c>
      <c r="C114" s="264">
        <v>8952</v>
      </c>
      <c r="D114" s="124">
        <f t="shared" si="15"/>
        <v>3322.9398663697107</v>
      </c>
      <c r="E114" s="125">
        <f t="shared" si="16"/>
        <v>0.87338862396358807</v>
      </c>
      <c r="F114" s="124">
        <f t="shared" si="17"/>
        <v>289.02734298828699</v>
      </c>
      <c r="G114" s="124">
        <f t="shared" si="18"/>
        <v>778.63966201044514</v>
      </c>
      <c r="H114" s="124">
        <f t="shared" si="19"/>
        <v>35.436459745910767</v>
      </c>
      <c r="I114" s="123">
        <f t="shared" si="20"/>
        <v>95.465822555483612</v>
      </c>
      <c r="J114" s="124">
        <f t="shared" si="21"/>
        <v>1.4839038608943369</v>
      </c>
      <c r="K114" s="123">
        <f t="shared" si="22"/>
        <v>3.9976370012493434</v>
      </c>
      <c r="L114" s="123">
        <f t="shared" si="23"/>
        <v>782.63729901169449</v>
      </c>
      <c r="M114" s="123">
        <f t="shared" si="24"/>
        <v>9734.6372990116943</v>
      </c>
      <c r="N114" s="70">
        <f t="shared" si="25"/>
        <v>3613.4511132188918</v>
      </c>
      <c r="O114" s="23">
        <f t="shared" si="26"/>
        <v>0.9497454731197994</v>
      </c>
      <c r="P114" s="282">
        <v>782.63729901169449</v>
      </c>
      <c r="Q114" s="320">
        <v>2694</v>
      </c>
      <c r="R114" s="125">
        <f t="shared" si="27"/>
        <v>1.2590676884908987E-2</v>
      </c>
      <c r="S114" s="23">
        <f t="shared" si="28"/>
        <v>4.2644210347914546E-2</v>
      </c>
      <c r="T114" s="23"/>
      <c r="U114" s="264">
        <v>8821</v>
      </c>
      <c r="V114" s="125">
        <f t="shared" si="29"/>
        <v>1.4850923931527038E-2</v>
      </c>
      <c r="W114" s="258">
        <v>9315.6960887849891</v>
      </c>
      <c r="X114" s="262">
        <v>3281.6220238095239</v>
      </c>
      <c r="Y114" s="262">
        <v>3465.6607473158442</v>
      </c>
      <c r="Z114" s="137"/>
      <c r="AA114" s="124"/>
      <c r="AB114" s="124"/>
      <c r="AC114" s="124"/>
      <c r="AD114" s="124"/>
    </row>
    <row r="115" spans="1:30">
      <c r="A115" s="82">
        <v>632</v>
      </c>
      <c r="B115" s="83" t="s">
        <v>172</v>
      </c>
      <c r="C115" s="264">
        <v>4383</v>
      </c>
      <c r="D115" s="124">
        <f t="shared" si="15"/>
        <v>3088.7949260042283</v>
      </c>
      <c r="E115" s="125">
        <f t="shared" si="16"/>
        <v>0.8118468761445824</v>
      </c>
      <c r="F115" s="124">
        <f t="shared" si="17"/>
        <v>429.51430720757645</v>
      </c>
      <c r="G115" s="124">
        <f t="shared" si="18"/>
        <v>609.48080192755094</v>
      </c>
      <c r="H115" s="124">
        <f t="shared" si="19"/>
        <v>117.3871888738296</v>
      </c>
      <c r="I115" s="123">
        <f t="shared" si="20"/>
        <v>166.5724210119642</v>
      </c>
      <c r="J115" s="124">
        <f t="shared" si="21"/>
        <v>83.434632988813178</v>
      </c>
      <c r="K115" s="123">
        <f t="shared" si="22"/>
        <v>118.39374421112591</v>
      </c>
      <c r="L115" s="123">
        <f t="shared" si="23"/>
        <v>727.87454613867681</v>
      </c>
      <c r="M115" s="123">
        <f t="shared" si="24"/>
        <v>5110.874546138677</v>
      </c>
      <c r="N115" s="70">
        <f t="shared" si="25"/>
        <v>3601.743866200618</v>
      </c>
      <c r="O115" s="23">
        <f t="shared" si="26"/>
        <v>0.94666838572884926</v>
      </c>
      <c r="P115" s="282">
        <v>727.87454613867681</v>
      </c>
      <c r="Q115" s="320">
        <v>1419</v>
      </c>
      <c r="R115" s="125">
        <f t="shared" si="27"/>
        <v>5.5275942031953088E-2</v>
      </c>
      <c r="S115" s="23">
        <f t="shared" si="28"/>
        <v>4.4610570635649202E-2</v>
      </c>
      <c r="T115" s="23"/>
      <c r="U115" s="264">
        <v>4130</v>
      </c>
      <c r="V115" s="125">
        <f t="shared" si="29"/>
        <v>6.1259079903147697E-2</v>
      </c>
      <c r="W115" s="258">
        <v>4865.0288806828939</v>
      </c>
      <c r="X115" s="262">
        <v>2927.0021261516654</v>
      </c>
      <c r="Y115" s="262">
        <v>3447.9297524329513</v>
      </c>
      <c r="Z115" s="137"/>
      <c r="AA115" s="124"/>
      <c r="AB115" s="124"/>
      <c r="AC115" s="124"/>
      <c r="AD115" s="124"/>
    </row>
    <row r="116" spans="1:30">
      <c r="A116" s="82">
        <v>633</v>
      </c>
      <c r="B116" s="83" t="s">
        <v>173</v>
      </c>
      <c r="C116" s="264">
        <v>7137</v>
      </c>
      <c r="D116" s="124">
        <f t="shared" si="15"/>
        <v>2915.4411764705883</v>
      </c>
      <c r="E116" s="125">
        <f t="shared" si="16"/>
        <v>0.76628324909961765</v>
      </c>
      <c r="F116" s="124">
        <f t="shared" si="17"/>
        <v>533.52655692776045</v>
      </c>
      <c r="G116" s="124">
        <f t="shared" si="18"/>
        <v>1306.0730113591576</v>
      </c>
      <c r="H116" s="124">
        <f t="shared" si="19"/>
        <v>178.06100121060359</v>
      </c>
      <c r="I116" s="123">
        <f t="shared" si="20"/>
        <v>435.89333096355756</v>
      </c>
      <c r="J116" s="124">
        <f t="shared" si="21"/>
        <v>144.10844532558716</v>
      </c>
      <c r="K116" s="123">
        <f t="shared" si="22"/>
        <v>352.77747415703732</v>
      </c>
      <c r="L116" s="123">
        <f t="shared" si="23"/>
        <v>1658.850485516195</v>
      </c>
      <c r="M116" s="123">
        <f t="shared" si="24"/>
        <v>8795.8504855161955</v>
      </c>
      <c r="N116" s="70">
        <f t="shared" si="25"/>
        <v>3593.0761787239362</v>
      </c>
      <c r="O116" s="23">
        <f t="shared" si="26"/>
        <v>0.94439020437660104</v>
      </c>
      <c r="P116" s="282">
        <v>1658.850485516195</v>
      </c>
      <c r="Q116" s="320">
        <v>2448</v>
      </c>
      <c r="R116" s="125">
        <f t="shared" si="27"/>
        <v>-8.229232720355098E-2</v>
      </c>
      <c r="S116" s="23">
        <f t="shared" si="28"/>
        <v>3.8334286257264774E-2</v>
      </c>
      <c r="T116" s="23"/>
      <c r="U116" s="264">
        <v>7885</v>
      </c>
      <c r="V116" s="125">
        <f t="shared" si="29"/>
        <v>-9.4863665187064045E-2</v>
      </c>
      <c r="W116" s="258">
        <v>8588.7706816831633</v>
      </c>
      <c r="X116" s="262">
        <v>3176.8734891216759</v>
      </c>
      <c r="Y116" s="262">
        <v>3460.4233205814521</v>
      </c>
      <c r="Z116" s="137"/>
      <c r="AA116" s="124"/>
      <c r="AB116" s="124"/>
      <c r="AC116" s="124"/>
      <c r="AD116" s="124"/>
    </row>
    <row r="117" spans="1:30" ht="21.75" customHeight="1">
      <c r="A117" s="82">
        <v>701</v>
      </c>
      <c r="B117" s="83" t="s">
        <v>174</v>
      </c>
      <c r="C117" s="264">
        <v>87232</v>
      </c>
      <c r="D117" s="124">
        <f t="shared" si="15"/>
        <v>3191.336796663496</v>
      </c>
      <c r="E117" s="125">
        <f t="shared" si="16"/>
        <v>0.83879858364315729</v>
      </c>
      <c r="F117" s="124">
        <f t="shared" si="17"/>
        <v>367.98918481201582</v>
      </c>
      <c r="G117" s="124">
        <f t="shared" si="18"/>
        <v>10058.616377651641</v>
      </c>
      <c r="H117" s="124">
        <f t="shared" si="19"/>
        <v>81.4975341430859</v>
      </c>
      <c r="I117" s="123">
        <f t="shared" si="20"/>
        <v>2227.6535982671103</v>
      </c>
      <c r="J117" s="124">
        <f t="shared" si="21"/>
        <v>47.54497825806947</v>
      </c>
      <c r="K117" s="123">
        <f t="shared" si="22"/>
        <v>1299.594435706071</v>
      </c>
      <c r="L117" s="123">
        <f t="shared" si="23"/>
        <v>11358.210813357711</v>
      </c>
      <c r="M117" s="123">
        <f t="shared" si="24"/>
        <v>98590.210813357713</v>
      </c>
      <c r="N117" s="70">
        <f t="shared" si="25"/>
        <v>3606.8709597335815</v>
      </c>
      <c r="O117" s="23">
        <f t="shared" si="26"/>
        <v>0.948015971103778</v>
      </c>
      <c r="P117" s="282">
        <v>11358.210813357711</v>
      </c>
      <c r="Q117" s="320">
        <v>27334</v>
      </c>
      <c r="R117" s="125">
        <f t="shared" si="27"/>
        <v>4.0319661027658014E-2</v>
      </c>
      <c r="S117" s="23">
        <f t="shared" si="28"/>
        <v>4.3968297690299432E-2</v>
      </c>
      <c r="T117" s="23"/>
      <c r="U117" s="264">
        <v>83799</v>
      </c>
      <c r="V117" s="125">
        <f t="shared" si="29"/>
        <v>4.0967075979426962E-2</v>
      </c>
      <c r="W117" s="258">
        <v>94379.201193206667</v>
      </c>
      <c r="X117" s="262">
        <v>3067.6501812058427</v>
      </c>
      <c r="Y117" s="262">
        <v>3454.9621551856599</v>
      </c>
      <c r="Z117" s="137"/>
      <c r="AA117" s="124"/>
      <c r="AB117" s="124"/>
      <c r="AC117" s="124"/>
      <c r="AD117" s="124"/>
    </row>
    <row r="118" spans="1:30">
      <c r="A118" s="303">
        <v>704</v>
      </c>
      <c r="B118" s="75" t="s">
        <v>514</v>
      </c>
      <c r="C118" s="264">
        <v>165683</v>
      </c>
      <c r="D118" s="124">
        <f t="shared" si="15"/>
        <v>3603.6845310596832</v>
      </c>
      <c r="E118" s="125">
        <f t="shared" si="16"/>
        <v>0.94717846255208238</v>
      </c>
      <c r="F118" s="124">
        <f t="shared" si="17"/>
        <v>120.58054417430348</v>
      </c>
      <c r="G118" s="124">
        <f t="shared" si="18"/>
        <v>5543.8110989577772</v>
      </c>
      <c r="H118" s="124">
        <f t="shared" si="19"/>
        <v>0</v>
      </c>
      <c r="I118" s="123">
        <f t="shared" si="20"/>
        <v>0</v>
      </c>
      <c r="J118" s="124">
        <f t="shared" si="21"/>
        <v>-33.95255588501643</v>
      </c>
      <c r="K118" s="123">
        <f t="shared" si="22"/>
        <v>-1561.0027093695153</v>
      </c>
      <c r="L118" s="123">
        <f t="shared" si="23"/>
        <v>3982.8083895882619</v>
      </c>
      <c r="M118" s="123">
        <f t="shared" si="24"/>
        <v>169665.80838958826</v>
      </c>
      <c r="N118" s="70">
        <f t="shared" si="25"/>
        <v>3690.3125193489705</v>
      </c>
      <c r="O118" s="23">
        <f t="shared" si="26"/>
        <v>0.96994742694245317</v>
      </c>
      <c r="P118" s="282">
        <v>3982.8083895882619</v>
      </c>
      <c r="Q118" s="320">
        <v>45976</v>
      </c>
      <c r="R118" s="125">
        <f t="shared" si="27"/>
        <v>2.695907778294698E-2</v>
      </c>
      <c r="S118" s="23">
        <f t="shared" si="28"/>
        <v>3.7654531630622982E-2</v>
      </c>
      <c r="T118" s="23"/>
      <c r="U118" s="264">
        <v>159172</v>
      </c>
      <c r="V118" s="125">
        <f t="shared" si="29"/>
        <v>4.090543562938205E-2</v>
      </c>
      <c r="W118" s="258">
        <v>161318.21408288952</v>
      </c>
      <c r="X118" s="262">
        <v>3509.0828924162256</v>
      </c>
      <c r="Y118" s="262">
        <v>3556.3980177003864</v>
      </c>
      <c r="Z118" s="137"/>
      <c r="AA118" s="124"/>
      <c r="AB118" s="124"/>
      <c r="AC118" s="124"/>
      <c r="AD118" s="124"/>
    </row>
    <row r="119" spans="1:30">
      <c r="A119" s="303">
        <v>710</v>
      </c>
      <c r="B119" s="75" t="s">
        <v>515</v>
      </c>
      <c r="C119" s="264">
        <v>207032</v>
      </c>
      <c r="D119" s="124">
        <f t="shared" si="15"/>
        <v>3272.1467971108405</v>
      </c>
      <c r="E119" s="125">
        <f t="shared" si="16"/>
        <v>0.86003837067857836</v>
      </c>
      <c r="F119" s="124">
        <f t="shared" si="17"/>
        <v>319.50318454360911</v>
      </c>
      <c r="G119" s="124">
        <f t="shared" si="18"/>
        <v>20215.285989258693</v>
      </c>
      <c r="H119" s="124">
        <f t="shared" si="19"/>
        <v>53.214033986515346</v>
      </c>
      <c r="I119" s="123">
        <f t="shared" si="20"/>
        <v>3366.9051443608123</v>
      </c>
      <c r="J119" s="124">
        <f t="shared" si="21"/>
        <v>19.261478101498916</v>
      </c>
      <c r="K119" s="123">
        <f t="shared" si="22"/>
        <v>1218.6929809599378</v>
      </c>
      <c r="L119" s="123">
        <f t="shared" si="23"/>
        <v>21433.978970218632</v>
      </c>
      <c r="M119" s="123">
        <f t="shared" si="24"/>
        <v>228465.97897021862</v>
      </c>
      <c r="N119" s="70">
        <f t="shared" si="25"/>
        <v>3610.9114597559487</v>
      </c>
      <c r="O119" s="23">
        <f t="shared" si="26"/>
        <v>0.94907796045554904</v>
      </c>
      <c r="P119" s="282">
        <v>21433.978970218632</v>
      </c>
      <c r="Q119" s="320">
        <v>63271</v>
      </c>
      <c r="R119" s="125">
        <f t="shared" si="27"/>
        <v>4.0180898208849347E-2</v>
      </c>
      <c r="S119" s="23">
        <f t="shared" si="28"/>
        <v>4.3957868512908317E-2</v>
      </c>
      <c r="T119" s="23"/>
      <c r="U119" s="264">
        <v>196971</v>
      </c>
      <c r="V119" s="252">
        <f t="shared" si="29"/>
        <v>5.1078585172436554E-2</v>
      </c>
      <c r="W119" s="258">
        <v>216576.9595421399</v>
      </c>
      <c r="X119" s="262">
        <v>3145.7478240038331</v>
      </c>
      <c r="Y119" s="262">
        <v>3458.8670373255591</v>
      </c>
      <c r="Z119" s="137"/>
      <c r="AA119" s="124"/>
      <c r="AB119" s="124"/>
      <c r="AC119" s="124"/>
      <c r="AD119" s="124"/>
    </row>
    <row r="120" spans="1:30">
      <c r="A120" s="82">
        <v>711</v>
      </c>
      <c r="B120" s="83" t="s">
        <v>177</v>
      </c>
      <c r="C120" s="264">
        <v>22527</v>
      </c>
      <c r="D120" s="124">
        <f t="shared" si="15"/>
        <v>3369.7830964846671</v>
      </c>
      <c r="E120" s="125">
        <f t="shared" si="16"/>
        <v>0.88570071685042318</v>
      </c>
      <c r="F120" s="124">
        <f t="shared" si="17"/>
        <v>260.92140491931315</v>
      </c>
      <c r="G120" s="124">
        <f t="shared" si="18"/>
        <v>1744.2595918856084</v>
      </c>
      <c r="H120" s="124">
        <f t="shared" si="19"/>
        <v>19.041329205676014</v>
      </c>
      <c r="I120" s="123">
        <f t="shared" si="20"/>
        <v>127.29128573994416</v>
      </c>
      <c r="J120" s="124">
        <f t="shared" si="21"/>
        <v>-14.911226679340416</v>
      </c>
      <c r="K120" s="123">
        <f t="shared" si="22"/>
        <v>-99.681550351390683</v>
      </c>
      <c r="L120" s="123">
        <f t="shared" si="23"/>
        <v>1644.5780415342178</v>
      </c>
      <c r="M120" s="123">
        <f t="shared" si="24"/>
        <v>24171.578041534216</v>
      </c>
      <c r="N120" s="70">
        <f t="shared" si="25"/>
        <v>3615.7932747246396</v>
      </c>
      <c r="O120" s="23">
        <f t="shared" si="26"/>
        <v>0.95036107776414114</v>
      </c>
      <c r="P120" s="282">
        <v>1644.5780415342178</v>
      </c>
      <c r="Q120" s="320">
        <v>6685</v>
      </c>
      <c r="R120" s="125">
        <f t="shared" si="27"/>
        <v>7.0781198254307648E-2</v>
      </c>
      <c r="S120" s="23">
        <f t="shared" si="28"/>
        <v>4.5349848807107268E-2</v>
      </c>
      <c r="T120" s="23"/>
      <c r="U120" s="264">
        <v>20997</v>
      </c>
      <c r="V120" s="125">
        <f t="shared" si="29"/>
        <v>7.2867552507501071E-2</v>
      </c>
      <c r="W120" s="258">
        <v>23077.989398948455</v>
      </c>
      <c r="X120" s="262">
        <v>3147.0323741007196</v>
      </c>
      <c r="Y120" s="262">
        <v>3458.9312648304044</v>
      </c>
      <c r="Z120" s="137"/>
      <c r="AA120" s="124"/>
      <c r="AB120" s="124"/>
      <c r="AC120" s="124"/>
      <c r="AD120" s="124"/>
    </row>
    <row r="121" spans="1:30">
      <c r="A121" s="297">
        <v>712</v>
      </c>
      <c r="B121" s="298" t="s">
        <v>176</v>
      </c>
      <c r="C121" s="264">
        <v>152708</v>
      </c>
      <c r="D121" s="124">
        <f t="shared" si="15"/>
        <v>3241.7262827180675</v>
      </c>
      <c r="E121" s="125">
        <f t="shared" si="16"/>
        <v>0.85204276068434914</v>
      </c>
      <c r="F121" s="124">
        <f t="shared" si="17"/>
        <v>337.75549317927289</v>
      </c>
      <c r="G121" s="124">
        <f t="shared" si="18"/>
        <v>15910.648017196007</v>
      </c>
      <c r="H121" s="124">
        <f t="shared" si="19"/>
        <v>63.861214023985866</v>
      </c>
      <c r="I121" s="123">
        <f t="shared" si="20"/>
        <v>3008.3102090279021</v>
      </c>
      <c r="J121" s="124">
        <f t="shared" si="21"/>
        <v>29.908658138969436</v>
      </c>
      <c r="K121" s="123">
        <f t="shared" si="22"/>
        <v>1408.9071589524331</v>
      </c>
      <c r="L121" s="123">
        <f t="shared" si="23"/>
        <v>17319.555176148438</v>
      </c>
      <c r="M121" s="123">
        <f t="shared" si="24"/>
        <v>170027.55517614842</v>
      </c>
      <c r="N121" s="70">
        <f t="shared" si="25"/>
        <v>3609.3904340363092</v>
      </c>
      <c r="O121" s="23">
        <f t="shared" si="26"/>
        <v>0.94867817995583736</v>
      </c>
      <c r="P121" s="282">
        <v>17319.555176148438</v>
      </c>
      <c r="Q121" s="320">
        <v>47107</v>
      </c>
      <c r="R121" s="125">
        <f t="shared" ref="R121" si="30">(D121-X121)/X121</f>
        <v>4.4171507918128732E-2</v>
      </c>
      <c r="S121" s="23">
        <f t="shared" ref="S121" si="31">(N121-Y121)/Y121</f>
        <v>4.4139317045405108E-2</v>
      </c>
      <c r="T121" s="23"/>
      <c r="U121" s="264">
        <v>145298</v>
      </c>
      <c r="V121" s="252">
        <f t="shared" si="29"/>
        <v>5.0998637283376232E-2</v>
      </c>
      <c r="W121" s="258">
        <v>161782.12901831334</v>
      </c>
      <c r="X121" s="262">
        <v>3104.5917822268757</v>
      </c>
      <c r="Y121" s="262">
        <v>3456.8092352367116</v>
      </c>
      <c r="Z121" s="137"/>
      <c r="AA121" s="124"/>
      <c r="AB121" s="124"/>
      <c r="AC121" s="124"/>
      <c r="AD121" s="124"/>
    </row>
    <row r="122" spans="1:30">
      <c r="A122" s="82">
        <v>713</v>
      </c>
      <c r="B122" s="83" t="s">
        <v>178</v>
      </c>
      <c r="C122" s="264">
        <v>34500</v>
      </c>
      <c r="D122" s="124">
        <f t="shared" si="15"/>
        <v>3483.4410339256865</v>
      </c>
      <c r="E122" s="125">
        <f t="shared" si="16"/>
        <v>0.91557412821991646</v>
      </c>
      <c r="F122" s="124">
        <f t="shared" si="17"/>
        <v>192.7266424547015</v>
      </c>
      <c r="G122" s="124">
        <f t="shared" si="18"/>
        <v>1908.7646668713637</v>
      </c>
      <c r="H122" s="124">
        <f t="shared" si="19"/>
        <v>0</v>
      </c>
      <c r="I122" s="123">
        <f t="shared" si="20"/>
        <v>0</v>
      </c>
      <c r="J122" s="124">
        <f t="shared" si="21"/>
        <v>-33.95255588501643</v>
      </c>
      <c r="K122" s="123">
        <f t="shared" si="22"/>
        <v>-336.26611348520271</v>
      </c>
      <c r="L122" s="123">
        <f t="shared" si="23"/>
        <v>1572.4985533861609</v>
      </c>
      <c r="M122" s="123">
        <f t="shared" si="24"/>
        <v>36072.498553386162</v>
      </c>
      <c r="N122" s="70">
        <f t="shared" si="25"/>
        <v>3642.2151204953716</v>
      </c>
      <c r="O122" s="23">
        <f t="shared" si="26"/>
        <v>0.95730569320958669</v>
      </c>
      <c r="P122" s="282">
        <v>1572.4985533861609</v>
      </c>
      <c r="Q122" s="320">
        <v>9904</v>
      </c>
      <c r="R122" s="125">
        <f t="shared" si="27"/>
        <v>6.4570227681421094E-2</v>
      </c>
      <c r="S122" s="23">
        <f t="shared" si="28"/>
        <v>5.1087457480206364E-2</v>
      </c>
      <c r="T122" s="23"/>
      <c r="U122" s="264">
        <v>31825</v>
      </c>
      <c r="V122" s="125">
        <f t="shared" si="29"/>
        <v>8.4053417124901803E-2</v>
      </c>
      <c r="W122" s="258">
        <v>33702.41363821533</v>
      </c>
      <c r="X122" s="262">
        <v>3272.1571046679005</v>
      </c>
      <c r="Y122" s="262">
        <v>3465.1875013587633</v>
      </c>
      <c r="Z122" s="137"/>
      <c r="AA122" s="124"/>
      <c r="AB122" s="124"/>
      <c r="AC122" s="124"/>
      <c r="AD122" s="124"/>
    </row>
    <row r="123" spans="1:30">
      <c r="A123" s="297">
        <v>715</v>
      </c>
      <c r="B123" s="298" t="s">
        <v>175</v>
      </c>
      <c r="C123" s="264">
        <v>46676</v>
      </c>
      <c r="D123" s="124">
        <f t="shared" si="15"/>
        <v>3247.9298587433027</v>
      </c>
      <c r="E123" s="125">
        <f t="shared" si="16"/>
        <v>0.8536732845416023</v>
      </c>
      <c r="F123" s="124">
        <f t="shared" si="17"/>
        <v>334.03334756413176</v>
      </c>
      <c r="G123" s="124">
        <f t="shared" si="18"/>
        <v>4800.3932378441377</v>
      </c>
      <c r="H123" s="124">
        <f t="shared" si="19"/>
        <v>61.689962415153552</v>
      </c>
      <c r="I123" s="123">
        <f t="shared" si="20"/>
        <v>886.54644986817175</v>
      </c>
      <c r="J123" s="124">
        <f t="shared" si="21"/>
        <v>27.737406530137122</v>
      </c>
      <c r="K123" s="123">
        <f t="shared" si="22"/>
        <v>398.61426924460056</v>
      </c>
      <c r="L123" s="123">
        <f t="shared" si="23"/>
        <v>5199.0075070887378</v>
      </c>
      <c r="M123" s="123">
        <f t="shared" si="24"/>
        <v>51875.00750708874</v>
      </c>
      <c r="N123" s="70">
        <f t="shared" si="25"/>
        <v>3609.7006128375715</v>
      </c>
      <c r="O123" s="23">
        <f t="shared" si="26"/>
        <v>0.9487597061487002</v>
      </c>
      <c r="P123" s="282">
        <v>5199.0075070887378</v>
      </c>
      <c r="Q123" s="320">
        <v>14371</v>
      </c>
      <c r="R123" s="125">
        <f t="shared" si="27"/>
        <v>2.3267106017730368E-2</v>
      </c>
      <c r="S123" s="23">
        <f t="shared" si="28"/>
        <v>4.3180581015215144E-2</v>
      </c>
      <c r="T123" s="23"/>
      <c r="U123" s="264">
        <v>45110</v>
      </c>
      <c r="V123" s="125">
        <f t="shared" si="29"/>
        <v>3.4715140767013965E-2</v>
      </c>
      <c r="W123" s="258">
        <v>49177.54993073373</v>
      </c>
      <c r="X123" s="262">
        <v>3174.0782437376865</v>
      </c>
      <c r="Y123" s="262">
        <v>3460.2835583122524</v>
      </c>
      <c r="Z123" s="137"/>
      <c r="AA123" s="124"/>
      <c r="AB123" s="124"/>
      <c r="AC123" s="124"/>
      <c r="AD123" s="124"/>
    </row>
    <row r="124" spans="1:30">
      <c r="A124" s="82">
        <v>716</v>
      </c>
      <c r="B124" s="83" t="s">
        <v>179</v>
      </c>
      <c r="C124" s="264">
        <v>31911</v>
      </c>
      <c r="D124" s="124">
        <f t="shared" si="15"/>
        <v>3279.6505652620763</v>
      </c>
      <c r="E124" s="125">
        <f t="shared" si="16"/>
        <v>0.8620106319904598</v>
      </c>
      <c r="F124" s="124">
        <f t="shared" si="17"/>
        <v>315.00092365286764</v>
      </c>
      <c r="G124" s="124">
        <f t="shared" si="18"/>
        <v>3064.9589871424023</v>
      </c>
      <c r="H124" s="124">
        <f t="shared" si="19"/>
        <v>50.587715133582805</v>
      </c>
      <c r="I124" s="123">
        <f t="shared" si="20"/>
        <v>492.21846824976069</v>
      </c>
      <c r="J124" s="124">
        <f t="shared" si="21"/>
        <v>16.635159248566374</v>
      </c>
      <c r="K124" s="123">
        <f t="shared" si="22"/>
        <v>161.86009948855082</v>
      </c>
      <c r="L124" s="123">
        <f t="shared" si="23"/>
        <v>3226.8190866309533</v>
      </c>
      <c r="M124" s="123">
        <f t="shared" si="24"/>
        <v>35137.819086630952</v>
      </c>
      <c r="N124" s="70">
        <f t="shared" si="25"/>
        <v>3611.2866481635101</v>
      </c>
      <c r="O124" s="23">
        <f t="shared" si="26"/>
        <v>0.94917657352114304</v>
      </c>
      <c r="P124" s="282">
        <v>3226.8190866309533</v>
      </c>
      <c r="Q124" s="320">
        <v>9730</v>
      </c>
      <c r="R124" s="125">
        <f t="shared" si="27"/>
        <v>5.4878245800562768E-2</v>
      </c>
      <c r="S124" s="23">
        <f t="shared" si="28"/>
        <v>4.4620766800868628E-2</v>
      </c>
      <c r="T124" s="23"/>
      <c r="U124" s="264">
        <v>29912</v>
      </c>
      <c r="V124" s="125">
        <f t="shared" si="29"/>
        <v>6.682936614067933E-2</v>
      </c>
      <c r="W124" s="258">
        <v>33260.09777537216</v>
      </c>
      <c r="X124" s="262">
        <v>3109.0323251221289</v>
      </c>
      <c r="Y124" s="262">
        <v>3457.0312623814739</v>
      </c>
      <c r="Z124" s="137"/>
      <c r="AA124" s="124"/>
      <c r="AB124" s="124"/>
      <c r="AC124" s="124"/>
      <c r="AD124" s="124"/>
    </row>
    <row r="125" spans="1:30">
      <c r="A125" s="297">
        <v>729</v>
      </c>
      <c r="B125" s="298" t="s">
        <v>516</v>
      </c>
      <c r="C125" s="264">
        <v>99325</v>
      </c>
      <c r="D125" s="124">
        <f t="shared" si="15"/>
        <v>3720.0374531835205</v>
      </c>
      <c r="E125" s="125">
        <f t="shared" si="16"/>
        <v>0.97776021324108942</v>
      </c>
      <c r="F125" s="124">
        <f t="shared" si="17"/>
        <v>50.768790900001115</v>
      </c>
      <c r="G125" s="124">
        <f t="shared" si="18"/>
        <v>1355.5267170300297</v>
      </c>
      <c r="H125" s="124">
        <f t="shared" si="19"/>
        <v>0</v>
      </c>
      <c r="I125" s="123">
        <f t="shared" si="20"/>
        <v>0</v>
      </c>
      <c r="J125" s="124">
        <f t="shared" si="21"/>
        <v>-33.95255588501643</v>
      </c>
      <c r="K125" s="123">
        <f t="shared" si="22"/>
        <v>-906.53324212993869</v>
      </c>
      <c r="L125" s="123">
        <f t="shared" si="23"/>
        <v>448.99347490009097</v>
      </c>
      <c r="M125" s="123">
        <f t="shared" si="24"/>
        <v>99773.993474900097</v>
      </c>
      <c r="N125" s="70">
        <f t="shared" si="25"/>
        <v>3736.8536881985056</v>
      </c>
      <c r="O125" s="23">
        <f t="shared" si="26"/>
        <v>0.98218012721805603</v>
      </c>
      <c r="P125" s="282">
        <v>448.99347490009097</v>
      </c>
      <c r="Q125" s="320">
        <v>26700</v>
      </c>
      <c r="R125" s="125">
        <f t="shared" si="27"/>
        <v>1.2847349764825693E-2</v>
      </c>
      <c r="S125" s="23">
        <f t="shared" si="28"/>
        <v>3.173699975638556E-2</v>
      </c>
      <c r="T125" s="23"/>
      <c r="U125" s="264">
        <v>98190</v>
      </c>
      <c r="V125" s="125">
        <f t="shared" si="29"/>
        <v>1.1559221916692128E-2</v>
      </c>
      <c r="W125" s="258">
        <v>96828.015786859978</v>
      </c>
      <c r="X125" s="262">
        <v>3672.8510510959827</v>
      </c>
      <c r="Y125" s="262">
        <v>3621.9052811722891</v>
      </c>
      <c r="Z125" s="137"/>
      <c r="AA125" s="124"/>
      <c r="AB125" s="124"/>
      <c r="AC125" s="124"/>
      <c r="AD125" s="124"/>
    </row>
    <row r="126" spans="1:30" ht="24.75" customHeight="1">
      <c r="A126" s="82">
        <v>805</v>
      </c>
      <c r="B126" s="83" t="s">
        <v>180</v>
      </c>
      <c r="C126" s="264">
        <v>127573</v>
      </c>
      <c r="D126" s="124">
        <f t="shared" si="15"/>
        <v>3521.7811395759718</v>
      </c>
      <c r="E126" s="125">
        <f t="shared" si="16"/>
        <v>0.92565129285819936</v>
      </c>
      <c r="F126" s="124">
        <f t="shared" si="17"/>
        <v>169.72257906453032</v>
      </c>
      <c r="G126" s="124">
        <f t="shared" si="18"/>
        <v>6148.0307040335465</v>
      </c>
      <c r="H126" s="124">
        <f t="shared" si="19"/>
        <v>0</v>
      </c>
      <c r="I126" s="123">
        <f t="shared" si="20"/>
        <v>0</v>
      </c>
      <c r="J126" s="124">
        <f t="shared" si="21"/>
        <v>-33.95255588501643</v>
      </c>
      <c r="K126" s="123">
        <f t="shared" si="22"/>
        <v>-1229.8973843788351</v>
      </c>
      <c r="L126" s="123">
        <f t="shared" si="23"/>
        <v>4918.1333196547112</v>
      </c>
      <c r="M126" s="123">
        <f t="shared" si="24"/>
        <v>132491.13331965471</v>
      </c>
      <c r="N126" s="70">
        <f t="shared" si="25"/>
        <v>3657.5511627554856</v>
      </c>
      <c r="O126" s="23">
        <f t="shared" si="26"/>
        <v>0.9613365590648999</v>
      </c>
      <c r="P126" s="282">
        <v>4918.1333196547112</v>
      </c>
      <c r="Q126" s="320">
        <v>36224</v>
      </c>
      <c r="R126" s="125">
        <f t="shared" si="27"/>
        <v>4.495016408195205E-2</v>
      </c>
      <c r="S126" s="23">
        <f t="shared" si="28"/>
        <v>4.4752131685084455E-2</v>
      </c>
      <c r="T126" s="23"/>
      <c r="U126" s="264">
        <v>121637</v>
      </c>
      <c r="V126" s="125">
        <f t="shared" si="29"/>
        <v>4.8800940503300805E-2</v>
      </c>
      <c r="W126" s="258">
        <v>126350.23658874705</v>
      </c>
      <c r="X126" s="262">
        <v>3370.2862209415089</v>
      </c>
      <c r="Y126" s="262">
        <v>3500.8793491104998</v>
      </c>
      <c r="Z126" s="137"/>
      <c r="AA126" s="124"/>
      <c r="AB126" s="124"/>
      <c r="AC126" s="124"/>
      <c r="AD126" s="124"/>
    </row>
    <row r="127" spans="1:30">
      <c r="A127" s="82">
        <v>806</v>
      </c>
      <c r="B127" s="83" t="s">
        <v>181</v>
      </c>
      <c r="C127" s="264">
        <v>178150</v>
      </c>
      <c r="D127" s="124">
        <f t="shared" si="15"/>
        <v>3260.1335895324364</v>
      </c>
      <c r="E127" s="125">
        <f t="shared" si="16"/>
        <v>0.85688086580090084</v>
      </c>
      <c r="F127" s="124">
        <f t="shared" si="17"/>
        <v>326.71110909065152</v>
      </c>
      <c r="G127" s="124">
        <f t="shared" si="18"/>
        <v>17853.128556258653</v>
      </c>
      <c r="H127" s="124">
        <f t="shared" si="19"/>
        <v>57.418656638956755</v>
      </c>
      <c r="I127" s="123">
        <f t="shared" si="20"/>
        <v>3137.6424920357917</v>
      </c>
      <c r="J127" s="124">
        <f t="shared" si="21"/>
        <v>23.466100753940324</v>
      </c>
      <c r="K127" s="123">
        <f t="shared" si="22"/>
        <v>1282.305075699069</v>
      </c>
      <c r="L127" s="123">
        <f t="shared" si="23"/>
        <v>19135.433631957723</v>
      </c>
      <c r="M127" s="123">
        <f t="shared" si="24"/>
        <v>197285.43363195771</v>
      </c>
      <c r="N127" s="70">
        <f t="shared" si="25"/>
        <v>3610.3107993770282</v>
      </c>
      <c r="O127" s="23">
        <f t="shared" si="26"/>
        <v>0.94892008521166515</v>
      </c>
      <c r="P127" s="282">
        <v>19135.433631957723</v>
      </c>
      <c r="Q127" s="320">
        <v>54645</v>
      </c>
      <c r="R127" s="125">
        <f t="shared" si="27"/>
        <v>3.8637759223684072E-2</v>
      </c>
      <c r="S127" s="23">
        <f t="shared" si="28"/>
        <v>4.3888219450105952E-2</v>
      </c>
      <c r="T127" s="23"/>
      <c r="U127" s="264">
        <v>171099</v>
      </c>
      <c r="V127" s="125">
        <f t="shared" si="29"/>
        <v>4.1210059673054779E-2</v>
      </c>
      <c r="W127" s="258">
        <v>188524.05651029383</v>
      </c>
      <c r="X127" s="262">
        <v>3138.8552559163454</v>
      </c>
      <c r="Y127" s="262">
        <v>3458.5224089211861</v>
      </c>
      <c r="Z127" s="137"/>
      <c r="AA127" s="124"/>
      <c r="AB127" s="124"/>
      <c r="AC127" s="124"/>
      <c r="AD127" s="124"/>
    </row>
    <row r="128" spans="1:30">
      <c r="A128" s="82">
        <v>807</v>
      </c>
      <c r="B128" s="83" t="s">
        <v>182</v>
      </c>
      <c r="C128" s="264">
        <v>39427</v>
      </c>
      <c r="D128" s="124">
        <f t="shared" si="15"/>
        <v>3108.8944961362563</v>
      </c>
      <c r="E128" s="125">
        <f t="shared" si="16"/>
        <v>0.817129769186836</v>
      </c>
      <c r="F128" s="124">
        <f t="shared" si="17"/>
        <v>417.4545651283596</v>
      </c>
      <c r="G128" s="124">
        <f t="shared" si="18"/>
        <v>5294.158794957857</v>
      </c>
      <c r="H128" s="124">
        <f t="shared" si="19"/>
        <v>110.3523393276198</v>
      </c>
      <c r="I128" s="123">
        <f t="shared" si="20"/>
        <v>1399.4883673528743</v>
      </c>
      <c r="J128" s="124">
        <f t="shared" si="21"/>
        <v>76.399783442603365</v>
      </c>
      <c r="K128" s="123">
        <f t="shared" si="22"/>
        <v>968.9020536190958</v>
      </c>
      <c r="L128" s="123">
        <f t="shared" si="23"/>
        <v>6263.0608485769526</v>
      </c>
      <c r="M128" s="123">
        <f t="shared" si="24"/>
        <v>45690.060848576955</v>
      </c>
      <c r="N128" s="70">
        <f t="shared" si="25"/>
        <v>3602.7488447072192</v>
      </c>
      <c r="O128" s="23">
        <f t="shared" si="26"/>
        <v>0.94693253038096192</v>
      </c>
      <c r="P128" s="282">
        <v>6263.0608485769526</v>
      </c>
      <c r="Q128" s="320">
        <v>12682</v>
      </c>
      <c r="R128" s="125">
        <f t="shared" si="27"/>
        <v>3.0763428083295349E-2</v>
      </c>
      <c r="S128" s="23">
        <f t="shared" si="28"/>
        <v>4.3553590467186272E-2</v>
      </c>
      <c r="T128" s="23"/>
      <c r="U128" s="264">
        <v>38196</v>
      </c>
      <c r="V128" s="125">
        <f t="shared" si="29"/>
        <v>3.222850560268091E-2</v>
      </c>
      <c r="W128" s="258">
        <v>43721.00463853166</v>
      </c>
      <c r="X128" s="262">
        <v>3016.1086544535692</v>
      </c>
      <c r="Y128" s="262">
        <v>3452.3850788480468</v>
      </c>
      <c r="Z128" s="137"/>
      <c r="AA128" s="124"/>
      <c r="AB128" s="124"/>
      <c r="AC128" s="124"/>
      <c r="AD128" s="124"/>
    </row>
    <row r="129" spans="1:30">
      <c r="A129" s="82">
        <v>811</v>
      </c>
      <c r="B129" s="83" t="s">
        <v>183</v>
      </c>
      <c r="C129" s="264">
        <v>7489</v>
      </c>
      <c r="D129" s="124">
        <f t="shared" si="15"/>
        <v>3215.5431515671962</v>
      </c>
      <c r="E129" s="125">
        <f t="shared" si="16"/>
        <v>0.84516088806355416</v>
      </c>
      <c r="F129" s="124">
        <f t="shared" si="17"/>
        <v>353.46537186979566</v>
      </c>
      <c r="G129" s="124">
        <f t="shared" si="18"/>
        <v>823.22085108475414</v>
      </c>
      <c r="H129" s="124">
        <f t="shared" si="19"/>
        <v>73.025309926790825</v>
      </c>
      <c r="I129" s="123">
        <f t="shared" si="20"/>
        <v>170.07594681949584</v>
      </c>
      <c r="J129" s="124">
        <f t="shared" si="21"/>
        <v>39.072754041774395</v>
      </c>
      <c r="K129" s="123">
        <f t="shared" si="22"/>
        <v>91.00044416329257</v>
      </c>
      <c r="L129" s="123">
        <f t="shared" si="23"/>
        <v>914.22129524804677</v>
      </c>
      <c r="M129" s="123">
        <f t="shared" si="24"/>
        <v>8403.2212952480477</v>
      </c>
      <c r="N129" s="70">
        <f t="shared" si="25"/>
        <v>3608.0812774787669</v>
      </c>
      <c r="O129" s="23">
        <f t="shared" si="26"/>
        <v>0.94833408632479799</v>
      </c>
      <c r="P129" s="282">
        <v>914.22129524804677</v>
      </c>
      <c r="Q129" s="320">
        <v>2329</v>
      </c>
      <c r="R129" s="125">
        <f t="shared" si="27"/>
        <v>5.5682439510470402E-2</v>
      </c>
      <c r="S129" s="23">
        <f t="shared" si="28"/>
        <v>4.464685827119471E-2</v>
      </c>
      <c r="T129" s="23"/>
      <c r="U129" s="264">
        <v>7161</v>
      </c>
      <c r="V129" s="125">
        <f t="shared" si="29"/>
        <v>4.5803658706884513E-2</v>
      </c>
      <c r="W129" s="258">
        <v>8120.0637480407404</v>
      </c>
      <c r="X129" s="262">
        <v>3045.9378987664822</v>
      </c>
      <c r="Y129" s="262">
        <v>3453.876541063692</v>
      </c>
      <c r="Z129" s="137"/>
      <c r="AA129" s="124"/>
      <c r="AB129" s="124"/>
      <c r="AC129" s="124"/>
      <c r="AD129" s="124"/>
    </row>
    <row r="130" spans="1:30">
      <c r="A130" s="82">
        <v>814</v>
      </c>
      <c r="B130" s="83" t="s">
        <v>184</v>
      </c>
      <c r="C130" s="264">
        <v>49103</v>
      </c>
      <c r="D130" s="124">
        <f t="shared" ref="D130:D193" si="32">C130*1000/Q130</f>
        <v>3485.2012208105616</v>
      </c>
      <c r="E130" s="125">
        <f t="shared" si="16"/>
        <v>0.91603676891253283</v>
      </c>
      <c r="F130" s="124">
        <f t="shared" si="17"/>
        <v>191.67053032377643</v>
      </c>
      <c r="G130" s="124">
        <f t="shared" ref="G130:G193" si="33">F130*Q130/1000</f>
        <v>2700.4461017316862</v>
      </c>
      <c r="H130" s="124">
        <f t="shared" si="19"/>
        <v>0</v>
      </c>
      <c r="I130" s="123">
        <f t="shared" ref="I130:I193" si="34">H130*Q130/1000</f>
        <v>0</v>
      </c>
      <c r="J130" s="124">
        <f t="shared" si="21"/>
        <v>-33.95255588501643</v>
      </c>
      <c r="K130" s="123">
        <f t="shared" ref="K130:K193" si="35">J130*Q130/1000</f>
        <v>-478.35755986399647</v>
      </c>
      <c r="L130" s="123">
        <f t="shared" ref="L130:L193" si="36">K130+G130</f>
        <v>2222.0885418676899</v>
      </c>
      <c r="M130" s="123">
        <f t="shared" ref="M130:M193" si="37">L130+C130</f>
        <v>51325.088541867692</v>
      </c>
      <c r="N130" s="70">
        <f t="shared" ref="N130:N193" si="38">M130*1000/Q130</f>
        <v>3642.9191952493215</v>
      </c>
      <c r="O130" s="23">
        <f t="shared" si="26"/>
        <v>0.95749074948663326</v>
      </c>
      <c r="P130" s="282">
        <v>2222.0885418676899</v>
      </c>
      <c r="Q130" s="320">
        <v>14089</v>
      </c>
      <c r="R130" s="125">
        <f t="shared" ref="R130:R193" si="39">(D130-X130)/X130</f>
        <v>7.3738137865066292E-2</v>
      </c>
      <c r="S130" s="23">
        <f t="shared" ref="S130:S193" si="40">(N130-Y130)/Y130</f>
        <v>5.1689737893625715E-2</v>
      </c>
      <c r="T130" s="23"/>
      <c r="U130" s="264">
        <v>46036</v>
      </c>
      <c r="V130" s="125">
        <f t="shared" ref="V130:V193" si="41">(C130-U130)/U130</f>
        <v>6.6621774263619774E-2</v>
      </c>
      <c r="W130" s="258">
        <v>49128.104120996089</v>
      </c>
      <c r="X130" s="262">
        <v>3245.8577169851233</v>
      </c>
      <c r="Y130" s="262">
        <v>3463.8725319746236</v>
      </c>
      <c r="Z130" s="137"/>
      <c r="AA130" s="124"/>
      <c r="AB130" s="124"/>
      <c r="AC130" s="124"/>
      <c r="AD130" s="124"/>
    </row>
    <row r="131" spans="1:30">
      <c r="A131" s="82">
        <v>815</v>
      </c>
      <c r="B131" s="83" t="s">
        <v>185</v>
      </c>
      <c r="C131" s="264">
        <v>33106</v>
      </c>
      <c r="D131" s="124">
        <f t="shared" si="32"/>
        <v>3181.433788199116</v>
      </c>
      <c r="E131" s="125">
        <f t="shared" si="16"/>
        <v>0.83619571531462089</v>
      </c>
      <c r="F131" s="124">
        <f t="shared" si="17"/>
        <v>373.93098989064384</v>
      </c>
      <c r="G131" s="124">
        <f t="shared" si="33"/>
        <v>3891.1258808020398</v>
      </c>
      <c r="H131" s="124">
        <f t="shared" si="19"/>
        <v>84.963587105618913</v>
      </c>
      <c r="I131" s="123">
        <f t="shared" si="34"/>
        <v>884.13108742107045</v>
      </c>
      <c r="J131" s="124">
        <f t="shared" si="21"/>
        <v>51.011031220602483</v>
      </c>
      <c r="K131" s="123">
        <f t="shared" si="35"/>
        <v>530.82079088158946</v>
      </c>
      <c r="L131" s="123">
        <f t="shared" si="36"/>
        <v>4421.9466716836296</v>
      </c>
      <c r="M131" s="123">
        <f t="shared" si="37"/>
        <v>37527.946671683632</v>
      </c>
      <c r="N131" s="70">
        <f t="shared" si="38"/>
        <v>3606.3758093103625</v>
      </c>
      <c r="O131" s="23">
        <f t="shared" si="26"/>
        <v>0.94788582768735119</v>
      </c>
      <c r="P131" s="282">
        <v>4421.9466716836296</v>
      </c>
      <c r="Q131" s="320">
        <v>10406</v>
      </c>
      <c r="R131" s="125">
        <f t="shared" si="39"/>
        <v>6.5209490050988292E-2</v>
      </c>
      <c r="S131" s="23">
        <f t="shared" si="40"/>
        <v>4.5049652915112703E-2</v>
      </c>
      <c r="T131" s="23"/>
      <c r="U131" s="264">
        <v>31378</v>
      </c>
      <c r="V131" s="125">
        <f t="shared" si="41"/>
        <v>5.5070431512524699E-2</v>
      </c>
      <c r="W131" s="258">
        <v>36255.295762193113</v>
      </c>
      <c r="X131" s="262">
        <v>2986.6742813630308</v>
      </c>
      <c r="Y131" s="262">
        <v>3450.9133601935191</v>
      </c>
      <c r="Z131" s="137"/>
      <c r="AA131" s="124"/>
      <c r="AB131" s="124"/>
      <c r="AC131" s="124"/>
      <c r="AD131" s="124"/>
    </row>
    <row r="132" spans="1:30">
      <c r="A132" s="82">
        <v>817</v>
      </c>
      <c r="B132" s="83" t="s">
        <v>186</v>
      </c>
      <c r="C132" s="264">
        <v>11572</v>
      </c>
      <c r="D132" s="124">
        <f t="shared" si="32"/>
        <v>2836.2745098039218</v>
      </c>
      <c r="E132" s="125">
        <f t="shared" si="16"/>
        <v>0.7454753895402082</v>
      </c>
      <c r="F132" s="124">
        <f t="shared" si="17"/>
        <v>581.02655692776034</v>
      </c>
      <c r="G132" s="124">
        <f t="shared" si="33"/>
        <v>2370.5883522652621</v>
      </c>
      <c r="H132" s="124">
        <f t="shared" si="19"/>
        <v>205.76933454393688</v>
      </c>
      <c r="I132" s="123">
        <f t="shared" si="34"/>
        <v>839.5388849392624</v>
      </c>
      <c r="J132" s="124">
        <f t="shared" si="21"/>
        <v>171.81677865892044</v>
      </c>
      <c r="K132" s="123">
        <f t="shared" si="35"/>
        <v>701.01245692839541</v>
      </c>
      <c r="L132" s="123">
        <f t="shared" si="36"/>
        <v>3071.6008091936574</v>
      </c>
      <c r="M132" s="123">
        <f t="shared" si="37"/>
        <v>14643.600809193656</v>
      </c>
      <c r="N132" s="70">
        <f t="shared" si="38"/>
        <v>3589.1178453906018</v>
      </c>
      <c r="O132" s="23">
        <f t="shared" si="26"/>
        <v>0.94334981139863028</v>
      </c>
      <c r="P132" s="282">
        <v>3071.6008091936574</v>
      </c>
      <c r="Q132" s="320">
        <v>4080</v>
      </c>
      <c r="R132" s="125">
        <f t="shared" si="39"/>
        <v>4.2804018158987753E-2</v>
      </c>
      <c r="S132" s="23">
        <f t="shared" si="40"/>
        <v>4.4085038081189791E-2</v>
      </c>
      <c r="T132" s="23"/>
      <c r="U132" s="264">
        <v>11165</v>
      </c>
      <c r="V132" s="125">
        <f t="shared" si="41"/>
        <v>3.6453201970443348E-2</v>
      </c>
      <c r="W132" s="258">
        <v>14111.234447344636</v>
      </c>
      <c r="X132" s="262">
        <v>2719.8538367844094</v>
      </c>
      <c r="Y132" s="262">
        <v>3437.5723379645883</v>
      </c>
      <c r="Z132" s="137"/>
      <c r="AA132" s="124"/>
      <c r="AB132" s="124"/>
      <c r="AC132" s="124"/>
      <c r="AD132" s="124"/>
    </row>
    <row r="133" spans="1:30">
      <c r="A133" s="82">
        <v>819</v>
      </c>
      <c r="B133" s="83" t="s">
        <v>187</v>
      </c>
      <c r="C133" s="264">
        <v>19610</v>
      </c>
      <c r="D133" s="124">
        <f t="shared" si="32"/>
        <v>2999.3881921076782</v>
      </c>
      <c r="E133" s="125">
        <f t="shared" si="16"/>
        <v>0.78834755703824666</v>
      </c>
      <c r="F133" s="124">
        <f t="shared" si="17"/>
        <v>483.1583475455065</v>
      </c>
      <c r="G133" s="124">
        <f t="shared" si="33"/>
        <v>3158.8892762525215</v>
      </c>
      <c r="H133" s="124">
        <f t="shared" si="19"/>
        <v>148.67954573762213</v>
      </c>
      <c r="I133" s="123">
        <f t="shared" si="34"/>
        <v>972.06687003257343</v>
      </c>
      <c r="J133" s="124">
        <f t="shared" si="21"/>
        <v>114.7269898526057</v>
      </c>
      <c r="K133" s="123">
        <f t="shared" si="35"/>
        <v>750.08505965633606</v>
      </c>
      <c r="L133" s="123">
        <f t="shared" si="36"/>
        <v>3908.9743359088575</v>
      </c>
      <c r="M133" s="123">
        <f t="shared" si="37"/>
        <v>23518.974335908857</v>
      </c>
      <c r="N133" s="70">
        <f t="shared" si="38"/>
        <v>3597.2735295057901</v>
      </c>
      <c r="O133" s="23">
        <f t="shared" si="26"/>
        <v>0.9454934197735323</v>
      </c>
      <c r="P133" s="282">
        <v>3908.9743359088575</v>
      </c>
      <c r="Q133" s="320">
        <v>6538</v>
      </c>
      <c r="R133" s="125">
        <f t="shared" si="39"/>
        <v>4.4577992392877887E-2</v>
      </c>
      <c r="S133" s="23">
        <f t="shared" si="40"/>
        <v>4.4156147484147687E-2</v>
      </c>
      <c r="T133" s="23"/>
      <c r="U133" s="264">
        <v>18977</v>
      </c>
      <c r="V133" s="125">
        <f t="shared" si="41"/>
        <v>3.3356167992833433E-2</v>
      </c>
      <c r="W133" s="258">
        <v>22768.989881242556</v>
      </c>
      <c r="X133" s="262">
        <v>2871.3875018913604</v>
      </c>
      <c r="Y133" s="262">
        <v>3445.1490212199355</v>
      </c>
      <c r="Z133" s="137"/>
      <c r="AA133" s="124"/>
      <c r="AB133" s="124"/>
      <c r="AC133" s="124"/>
      <c r="AD133" s="124"/>
    </row>
    <row r="134" spans="1:30">
      <c r="A134" s="82">
        <v>821</v>
      </c>
      <c r="B134" s="83" t="s">
        <v>188</v>
      </c>
      <c r="C134" s="264">
        <v>19396</v>
      </c>
      <c r="D134" s="124">
        <f t="shared" si="32"/>
        <v>2925.4901960784314</v>
      </c>
      <c r="E134" s="125">
        <f t="shared" si="16"/>
        <v>0.76892449443068822</v>
      </c>
      <c r="F134" s="124">
        <f t="shared" si="17"/>
        <v>527.4971451630546</v>
      </c>
      <c r="G134" s="124">
        <f t="shared" si="33"/>
        <v>3497.3060724310521</v>
      </c>
      <c r="H134" s="124">
        <f t="shared" si="19"/>
        <v>174.54384434785851</v>
      </c>
      <c r="I134" s="123">
        <f t="shared" si="34"/>
        <v>1157.2256880263021</v>
      </c>
      <c r="J134" s="124">
        <f t="shared" si="21"/>
        <v>140.59128846284207</v>
      </c>
      <c r="K134" s="123">
        <f t="shared" si="35"/>
        <v>932.12024250864295</v>
      </c>
      <c r="L134" s="123">
        <f t="shared" si="36"/>
        <v>4429.4263149396947</v>
      </c>
      <c r="M134" s="123">
        <f t="shared" si="37"/>
        <v>23825.426314939694</v>
      </c>
      <c r="N134" s="70">
        <f t="shared" si="38"/>
        <v>3593.5786297043278</v>
      </c>
      <c r="O134" s="23">
        <f t="shared" si="26"/>
        <v>0.94452226664315442</v>
      </c>
      <c r="P134" s="282">
        <v>4429.4263149396947</v>
      </c>
      <c r="Q134" s="320">
        <v>6630</v>
      </c>
      <c r="R134" s="125">
        <f t="shared" si="39"/>
        <v>6.4174033823225785E-2</v>
      </c>
      <c r="S134" s="23">
        <f t="shared" si="40"/>
        <v>4.4938624877329331E-2</v>
      </c>
      <c r="T134" s="23"/>
      <c r="U134" s="264">
        <v>17759</v>
      </c>
      <c r="V134" s="125">
        <f t="shared" si="41"/>
        <v>9.2178613660679087E-2</v>
      </c>
      <c r="W134" s="258">
        <v>22216.154513969879</v>
      </c>
      <c r="X134" s="262">
        <v>2749.0712074303406</v>
      </c>
      <c r="Y134" s="262">
        <v>3439.0332064968852</v>
      </c>
      <c r="Z134" s="137"/>
      <c r="AA134" s="124"/>
      <c r="AB134" s="124"/>
      <c r="AC134" s="124"/>
      <c r="AD134" s="124"/>
    </row>
    <row r="135" spans="1:30">
      <c r="A135" s="82">
        <v>822</v>
      </c>
      <c r="B135" s="83" t="s">
        <v>189</v>
      </c>
      <c r="C135" s="264">
        <v>13137</v>
      </c>
      <c r="D135" s="124">
        <f t="shared" si="32"/>
        <v>3060.0978336827393</v>
      </c>
      <c r="E135" s="125">
        <f t="shared" ref="E135:E198" si="42">D135/D$430</f>
        <v>0.80430424372198506</v>
      </c>
      <c r="F135" s="124">
        <f t="shared" ref="F135:F198" si="43">($D$430-D135)*0.6</f>
        <v>446.73256260046981</v>
      </c>
      <c r="G135" s="124">
        <f t="shared" si="33"/>
        <v>1917.8228912438169</v>
      </c>
      <c r="H135" s="124">
        <f t="shared" ref="H135:H198" si="44">IF(D135&lt;D$430*0.9,(D$430*0.9-D135)*0.35,0)</f>
        <v>127.43117118635074</v>
      </c>
      <c r="I135" s="123">
        <f t="shared" si="34"/>
        <v>547.06201790300372</v>
      </c>
      <c r="J135" s="124">
        <f t="shared" ref="J135:J198" si="45">H135+I$432</f>
        <v>93.478615301334315</v>
      </c>
      <c r="K135" s="123">
        <f t="shared" si="35"/>
        <v>401.30369548862825</v>
      </c>
      <c r="L135" s="123">
        <f t="shared" si="36"/>
        <v>2319.126586732445</v>
      </c>
      <c r="M135" s="123">
        <f t="shared" si="37"/>
        <v>15456.126586732446</v>
      </c>
      <c r="N135" s="70">
        <f t="shared" si="38"/>
        <v>3600.3090115845434</v>
      </c>
      <c r="O135" s="23">
        <f t="shared" ref="O135:O198" si="46">N135/N$430</f>
        <v>0.9462912541077193</v>
      </c>
      <c r="P135" s="282">
        <v>2319.126586732445</v>
      </c>
      <c r="Q135" s="320">
        <v>4293</v>
      </c>
      <c r="R135" s="125">
        <f t="shared" si="39"/>
        <v>3.6036229671694016E-2</v>
      </c>
      <c r="S135" s="23">
        <f t="shared" si="40"/>
        <v>4.379092812830071E-2</v>
      </c>
      <c r="T135" s="23"/>
      <c r="U135" s="264">
        <v>12875</v>
      </c>
      <c r="V135" s="125">
        <f t="shared" si="41"/>
        <v>2.0349514563106796E-2</v>
      </c>
      <c r="W135" s="258">
        <v>15035.335677460478</v>
      </c>
      <c r="X135" s="262">
        <v>2953.659096122964</v>
      </c>
      <c r="Y135" s="262">
        <v>3449.2626009315159</v>
      </c>
      <c r="Z135" s="137"/>
      <c r="AA135" s="124"/>
      <c r="AB135" s="124"/>
      <c r="AC135" s="124"/>
      <c r="AD135" s="124"/>
    </row>
    <row r="136" spans="1:30">
      <c r="A136" s="82">
        <v>826</v>
      </c>
      <c r="B136" s="83" t="s">
        <v>190</v>
      </c>
      <c r="C136" s="264">
        <v>19170</v>
      </c>
      <c r="D136" s="124">
        <f t="shared" si="32"/>
        <v>3316.6089965397923</v>
      </c>
      <c r="E136" s="125">
        <f t="shared" si="42"/>
        <v>0.87172464269651628</v>
      </c>
      <c r="F136" s="124">
        <f t="shared" si="43"/>
        <v>292.82586488623798</v>
      </c>
      <c r="G136" s="124">
        <f t="shared" si="33"/>
        <v>1692.5334990424556</v>
      </c>
      <c r="H136" s="124">
        <f t="shared" si="44"/>
        <v>37.65226418638219</v>
      </c>
      <c r="I136" s="123">
        <f t="shared" si="34"/>
        <v>217.63008699728906</v>
      </c>
      <c r="J136" s="124">
        <f t="shared" si="45"/>
        <v>3.6997083013657601</v>
      </c>
      <c r="K136" s="123">
        <f t="shared" si="35"/>
        <v>21.384313981894095</v>
      </c>
      <c r="L136" s="123">
        <f t="shared" si="36"/>
        <v>1713.9178130243497</v>
      </c>
      <c r="M136" s="123">
        <f t="shared" si="37"/>
        <v>20883.917813024349</v>
      </c>
      <c r="N136" s="70">
        <f t="shared" si="38"/>
        <v>3613.134569727396</v>
      </c>
      <c r="O136" s="23">
        <f t="shared" si="46"/>
        <v>0.94966227405644588</v>
      </c>
      <c r="P136" s="282">
        <v>1713.9178130243497</v>
      </c>
      <c r="Q136" s="320">
        <v>5780</v>
      </c>
      <c r="R136" s="125">
        <f t="shared" si="39"/>
        <v>4.0449042895860265E-2</v>
      </c>
      <c r="S136" s="23">
        <f t="shared" si="40"/>
        <v>4.3967929516726401E-2</v>
      </c>
      <c r="T136" s="23"/>
      <c r="U136" s="264">
        <v>18667</v>
      </c>
      <c r="V136" s="125">
        <f t="shared" si="41"/>
        <v>2.6945947393796538E-2</v>
      </c>
      <c r="W136" s="258">
        <v>20267.400407710156</v>
      </c>
      <c r="X136" s="262">
        <v>3187.6707650273224</v>
      </c>
      <c r="Y136" s="262">
        <v>3460.9631843767347</v>
      </c>
      <c r="Z136" s="137"/>
      <c r="AA136" s="124"/>
      <c r="AB136" s="124"/>
      <c r="AC136" s="124"/>
      <c r="AD136" s="124"/>
    </row>
    <row r="137" spans="1:30">
      <c r="A137" s="82">
        <v>827</v>
      </c>
      <c r="B137" s="83" t="s">
        <v>191</v>
      </c>
      <c r="C137" s="264">
        <v>5118</v>
      </c>
      <c r="D137" s="124">
        <f t="shared" si="32"/>
        <v>3255.7251908396947</v>
      </c>
      <c r="E137" s="125">
        <f t="shared" si="42"/>
        <v>0.85572217938977935</v>
      </c>
      <c r="F137" s="124">
        <f t="shared" si="43"/>
        <v>329.35614830629657</v>
      </c>
      <c r="G137" s="124">
        <f t="shared" si="33"/>
        <v>517.74786513749825</v>
      </c>
      <c r="H137" s="124">
        <f t="shared" si="44"/>
        <v>58.961596181416347</v>
      </c>
      <c r="I137" s="123">
        <f t="shared" si="34"/>
        <v>92.687629197186496</v>
      </c>
      <c r="J137" s="124">
        <f t="shared" si="45"/>
        <v>25.009040296399917</v>
      </c>
      <c r="K137" s="123">
        <f t="shared" si="35"/>
        <v>39.31421134594067</v>
      </c>
      <c r="L137" s="123">
        <f t="shared" si="36"/>
        <v>557.06207648343889</v>
      </c>
      <c r="M137" s="123">
        <f t="shared" si="37"/>
        <v>5675.0620764834384</v>
      </c>
      <c r="N137" s="70">
        <f t="shared" si="38"/>
        <v>3610.0903794423912</v>
      </c>
      <c r="O137" s="23">
        <f t="shared" si="46"/>
        <v>0.94886215089110904</v>
      </c>
      <c r="P137" s="282">
        <v>557.06207648343889</v>
      </c>
      <c r="Q137" s="320">
        <v>1572</v>
      </c>
      <c r="R137" s="125">
        <f t="shared" si="39"/>
        <v>9.9092932963751379E-2</v>
      </c>
      <c r="S137" s="23">
        <f t="shared" si="40"/>
        <v>4.6497257910073947E-2</v>
      </c>
      <c r="T137" s="23"/>
      <c r="U137" s="264">
        <v>4701</v>
      </c>
      <c r="V137" s="125">
        <f t="shared" si="41"/>
        <v>8.8704530950861518E-2</v>
      </c>
      <c r="W137" s="258">
        <v>5474.6568984009591</v>
      </c>
      <c r="X137" s="262">
        <v>2962.1928166351609</v>
      </c>
      <c r="Y137" s="262">
        <v>3449.6892869571266</v>
      </c>
      <c r="Z137" s="137"/>
      <c r="AA137" s="124"/>
      <c r="AB137" s="124"/>
      <c r="AC137" s="124"/>
      <c r="AD137" s="124"/>
    </row>
    <row r="138" spans="1:30">
      <c r="A138" s="82">
        <v>828</v>
      </c>
      <c r="B138" s="83" t="s">
        <v>192</v>
      </c>
      <c r="C138" s="264">
        <v>9750</v>
      </c>
      <c r="D138" s="124">
        <f t="shared" si="32"/>
        <v>3323.1083844580776</v>
      </c>
      <c r="E138" s="125">
        <f t="shared" si="42"/>
        <v>0.87343291660421063</v>
      </c>
      <c r="F138" s="124">
        <f t="shared" si="43"/>
        <v>288.92623213526684</v>
      </c>
      <c r="G138" s="124">
        <f t="shared" si="33"/>
        <v>847.70956508487291</v>
      </c>
      <c r="H138" s="124">
        <f t="shared" si="44"/>
        <v>35.377478414982349</v>
      </c>
      <c r="I138" s="123">
        <f t="shared" si="34"/>
        <v>103.79752166955821</v>
      </c>
      <c r="J138" s="124">
        <f t="shared" si="45"/>
        <v>1.4249225299659187</v>
      </c>
      <c r="K138" s="123">
        <f t="shared" si="35"/>
        <v>4.180722702920006</v>
      </c>
      <c r="L138" s="123">
        <f t="shared" si="36"/>
        <v>851.89028778779289</v>
      </c>
      <c r="M138" s="123">
        <f t="shared" si="37"/>
        <v>10601.890287787794</v>
      </c>
      <c r="N138" s="70">
        <f t="shared" si="38"/>
        <v>3613.4595391233106</v>
      </c>
      <c r="O138" s="23">
        <f t="shared" si="46"/>
        <v>0.94974768775183072</v>
      </c>
      <c r="P138" s="282">
        <v>851.89028778779289</v>
      </c>
      <c r="Q138" s="320">
        <v>2934</v>
      </c>
      <c r="R138" s="125">
        <f t="shared" si="39"/>
        <v>4.2302068010541885E-2</v>
      </c>
      <c r="S138" s="23">
        <f t="shared" si="40"/>
        <v>4.4053250251367027E-2</v>
      </c>
      <c r="T138" s="23"/>
      <c r="U138" s="264">
        <v>9434</v>
      </c>
      <c r="V138" s="125">
        <f t="shared" si="41"/>
        <v>3.3495866016535931E-2</v>
      </c>
      <c r="W138" s="258">
        <v>10241.074172884964</v>
      </c>
      <c r="X138" s="262">
        <v>3188.2392700236564</v>
      </c>
      <c r="Y138" s="262">
        <v>3460.9916096265506</v>
      </c>
      <c r="Z138" s="137"/>
      <c r="AA138" s="124"/>
      <c r="AB138" s="124"/>
      <c r="AC138" s="124"/>
      <c r="AD138" s="124"/>
    </row>
    <row r="139" spans="1:30">
      <c r="A139" s="82">
        <v>829</v>
      </c>
      <c r="B139" s="83" t="s">
        <v>193</v>
      </c>
      <c r="C139" s="264">
        <v>8245</v>
      </c>
      <c r="D139" s="124">
        <f t="shared" si="32"/>
        <v>3431.1277569704534</v>
      </c>
      <c r="E139" s="125">
        <f t="shared" si="42"/>
        <v>0.90182430944125991</v>
      </c>
      <c r="F139" s="124">
        <f t="shared" si="43"/>
        <v>224.11460862784133</v>
      </c>
      <c r="G139" s="124">
        <f t="shared" si="33"/>
        <v>538.54740453270279</v>
      </c>
      <c r="H139" s="124">
        <f t="shared" si="44"/>
        <v>0</v>
      </c>
      <c r="I139" s="123">
        <f t="shared" si="34"/>
        <v>0</v>
      </c>
      <c r="J139" s="124">
        <f t="shared" si="45"/>
        <v>-33.95255588501643</v>
      </c>
      <c r="K139" s="123">
        <f t="shared" si="35"/>
        <v>-81.587991791694478</v>
      </c>
      <c r="L139" s="123">
        <f t="shared" si="36"/>
        <v>456.95941274100829</v>
      </c>
      <c r="M139" s="123">
        <f t="shared" si="37"/>
        <v>8701.9594127410091</v>
      </c>
      <c r="N139" s="70">
        <f t="shared" si="38"/>
        <v>3621.2898097132788</v>
      </c>
      <c r="O139" s="23">
        <f t="shared" si="46"/>
        <v>0.95180576569812414</v>
      </c>
      <c r="P139" s="282">
        <v>456.95941274100829</v>
      </c>
      <c r="Q139" s="320">
        <v>2403</v>
      </c>
      <c r="R139" s="125">
        <f t="shared" si="39"/>
        <v>-1.1251114034842882E-2</v>
      </c>
      <c r="S139" s="23">
        <f t="shared" si="40"/>
        <v>2.2722484728729286E-2</v>
      </c>
      <c r="T139" s="23"/>
      <c r="U139" s="264">
        <v>8318</v>
      </c>
      <c r="V139" s="125">
        <f t="shared" si="41"/>
        <v>-8.7761481125270494E-3</v>
      </c>
      <c r="W139" s="258">
        <v>8487.3773711791491</v>
      </c>
      <c r="X139" s="262">
        <v>3470.1710471422612</v>
      </c>
      <c r="Y139" s="262">
        <v>3540.8332795908004</v>
      </c>
      <c r="Z139" s="137"/>
      <c r="AA139" s="124"/>
      <c r="AB139" s="124"/>
      <c r="AC139" s="124"/>
      <c r="AD139" s="124"/>
    </row>
    <row r="140" spans="1:30">
      <c r="A140" s="82">
        <v>830</v>
      </c>
      <c r="B140" s="83" t="s">
        <v>194</v>
      </c>
      <c r="C140" s="264">
        <v>4754</v>
      </c>
      <c r="D140" s="124">
        <f t="shared" si="32"/>
        <v>3220.8672086720867</v>
      </c>
      <c r="E140" s="125">
        <f t="shared" si="42"/>
        <v>0.84656024257965734</v>
      </c>
      <c r="F140" s="124">
        <f t="shared" si="43"/>
        <v>350.27093760686137</v>
      </c>
      <c r="G140" s="124">
        <f t="shared" si="33"/>
        <v>516.99990390772734</v>
      </c>
      <c r="H140" s="124">
        <f t="shared" si="44"/>
        <v>71.161889940079163</v>
      </c>
      <c r="I140" s="123">
        <f t="shared" si="34"/>
        <v>105.03494955155683</v>
      </c>
      <c r="J140" s="124">
        <f t="shared" si="45"/>
        <v>37.209334055062733</v>
      </c>
      <c r="K140" s="123">
        <f t="shared" si="35"/>
        <v>54.920977065272595</v>
      </c>
      <c r="L140" s="123">
        <f t="shared" si="36"/>
        <v>571.92088097299995</v>
      </c>
      <c r="M140" s="123">
        <f t="shared" si="37"/>
        <v>5325.9208809729998</v>
      </c>
      <c r="N140" s="70">
        <f t="shared" si="38"/>
        <v>3608.3474803340109</v>
      </c>
      <c r="O140" s="23">
        <f t="shared" si="46"/>
        <v>0.94840405405060302</v>
      </c>
      <c r="P140" s="282">
        <v>571.92088097299995</v>
      </c>
      <c r="Q140" s="320">
        <v>1476</v>
      </c>
      <c r="R140" s="125">
        <f t="shared" si="39"/>
        <v>6.4093914735464178E-2</v>
      </c>
      <c r="S140" s="23">
        <f t="shared" si="40"/>
        <v>4.5012488995584687E-2</v>
      </c>
      <c r="T140" s="23"/>
      <c r="U140" s="264">
        <v>4507</v>
      </c>
      <c r="V140" s="125">
        <f t="shared" si="41"/>
        <v>5.4803638784113602E-2</v>
      </c>
      <c r="W140" s="258">
        <v>5141.4020930806728</v>
      </c>
      <c r="X140" s="262">
        <v>3026.8636668905306</v>
      </c>
      <c r="Y140" s="262">
        <v>3452.9228294698942</v>
      </c>
      <c r="Z140" s="137"/>
      <c r="AA140" s="124"/>
      <c r="AB140" s="124"/>
      <c r="AC140" s="124"/>
      <c r="AD140" s="124"/>
    </row>
    <row r="141" spans="1:30">
      <c r="A141" s="82">
        <v>831</v>
      </c>
      <c r="B141" s="83" t="s">
        <v>195</v>
      </c>
      <c r="C141" s="264">
        <v>3867</v>
      </c>
      <c r="D141" s="124">
        <f t="shared" si="32"/>
        <v>3006.9984447900465</v>
      </c>
      <c r="E141" s="125">
        <f t="shared" si="42"/>
        <v>0.79034780633121093</v>
      </c>
      <c r="F141" s="124">
        <f t="shared" si="43"/>
        <v>478.59219593608549</v>
      </c>
      <c r="G141" s="124">
        <f t="shared" si="33"/>
        <v>615.46956397380598</v>
      </c>
      <c r="H141" s="124">
        <f t="shared" si="44"/>
        <v>146.01595729879321</v>
      </c>
      <c r="I141" s="123">
        <f t="shared" si="34"/>
        <v>187.77652108624807</v>
      </c>
      <c r="J141" s="124">
        <f t="shared" si="45"/>
        <v>112.06340141377677</v>
      </c>
      <c r="K141" s="123">
        <f t="shared" si="35"/>
        <v>144.11353421811694</v>
      </c>
      <c r="L141" s="123">
        <f t="shared" si="36"/>
        <v>759.58309819192289</v>
      </c>
      <c r="M141" s="123">
        <f t="shared" si="37"/>
        <v>4626.5830981919225</v>
      </c>
      <c r="N141" s="70">
        <f t="shared" si="38"/>
        <v>3597.6540421399086</v>
      </c>
      <c r="O141" s="23">
        <f t="shared" si="46"/>
        <v>0.9455934322381806</v>
      </c>
      <c r="P141" s="282">
        <v>759.58309819192289</v>
      </c>
      <c r="Q141" s="320">
        <v>1286</v>
      </c>
      <c r="R141" s="125">
        <f t="shared" si="39"/>
        <v>7.4218659573169601E-2</v>
      </c>
      <c r="S141" s="23">
        <f t="shared" si="40"/>
        <v>4.536114490430667E-2</v>
      </c>
      <c r="T141" s="23"/>
      <c r="U141" s="264">
        <v>3695</v>
      </c>
      <c r="V141" s="125">
        <f t="shared" si="41"/>
        <v>4.654939106901218E-2</v>
      </c>
      <c r="W141" s="258">
        <v>4542.835132885486</v>
      </c>
      <c r="X141" s="262">
        <v>2799.242424242424</v>
      </c>
      <c r="Y141" s="262">
        <v>3441.5417673374891</v>
      </c>
      <c r="Z141" s="137"/>
      <c r="AA141" s="124"/>
      <c r="AB141" s="124"/>
      <c r="AC141" s="124"/>
      <c r="AD141" s="124"/>
    </row>
    <row r="142" spans="1:30">
      <c r="A142" s="82">
        <v>833</v>
      </c>
      <c r="B142" s="83" t="s">
        <v>196</v>
      </c>
      <c r="C142" s="264">
        <v>6704</v>
      </c>
      <c r="D142" s="124">
        <f t="shared" si="32"/>
        <v>3008.9766606822263</v>
      </c>
      <c r="E142" s="125">
        <f t="shared" si="42"/>
        <v>0.79086775292231837</v>
      </c>
      <c r="F142" s="124">
        <f t="shared" si="43"/>
        <v>477.40526640077758</v>
      </c>
      <c r="G142" s="124">
        <f t="shared" si="33"/>
        <v>1063.6589335409324</v>
      </c>
      <c r="H142" s="124">
        <f t="shared" si="44"/>
        <v>145.32358173653029</v>
      </c>
      <c r="I142" s="123">
        <f t="shared" si="34"/>
        <v>323.78094010898945</v>
      </c>
      <c r="J142" s="124">
        <f t="shared" si="45"/>
        <v>111.37102585151385</v>
      </c>
      <c r="K142" s="123">
        <f t="shared" si="35"/>
        <v>248.13464559717283</v>
      </c>
      <c r="L142" s="123">
        <f t="shared" si="36"/>
        <v>1311.7935791381051</v>
      </c>
      <c r="M142" s="123">
        <f t="shared" si="37"/>
        <v>8015.7935791381051</v>
      </c>
      <c r="N142" s="70">
        <f t="shared" si="38"/>
        <v>3597.7529529345175</v>
      </c>
      <c r="O142" s="23">
        <f t="shared" si="46"/>
        <v>0.94561942956773593</v>
      </c>
      <c r="P142" s="282">
        <v>1311.7935791381051</v>
      </c>
      <c r="Q142" s="320">
        <v>2228</v>
      </c>
      <c r="R142" s="125">
        <f t="shared" si="39"/>
        <v>-7.3268345277485158E-2</v>
      </c>
      <c r="S142" s="23">
        <f t="shared" si="40"/>
        <v>3.8635336819248134E-2</v>
      </c>
      <c r="T142" s="23"/>
      <c r="U142" s="264">
        <v>7260</v>
      </c>
      <c r="V142" s="125">
        <f t="shared" si="41"/>
        <v>-7.6584022038567498E-2</v>
      </c>
      <c r="W142" s="258">
        <v>7745.3320887363225</v>
      </c>
      <c r="X142" s="262">
        <v>3246.8694096601075</v>
      </c>
      <c r="Y142" s="262">
        <v>3463.9231166083732</v>
      </c>
      <c r="Z142" s="137"/>
      <c r="AA142" s="124"/>
      <c r="AB142" s="124"/>
      <c r="AC142" s="124"/>
      <c r="AD142" s="124"/>
    </row>
    <row r="143" spans="1:30">
      <c r="A143" s="82">
        <v>834</v>
      </c>
      <c r="B143" s="83" t="s">
        <v>197</v>
      </c>
      <c r="C143" s="264">
        <v>12477</v>
      </c>
      <c r="D143" s="124">
        <f t="shared" si="32"/>
        <v>3351.3295729250603</v>
      </c>
      <c r="E143" s="125">
        <f t="shared" si="42"/>
        <v>0.8808504643038394</v>
      </c>
      <c r="F143" s="124">
        <f t="shared" si="43"/>
        <v>271.99351905507717</v>
      </c>
      <c r="G143" s="124">
        <f t="shared" si="33"/>
        <v>1012.6318714420523</v>
      </c>
      <c r="H143" s="124">
        <f t="shared" si="44"/>
        <v>25.500062451538383</v>
      </c>
      <c r="I143" s="123">
        <f t="shared" si="34"/>
        <v>94.936732507077394</v>
      </c>
      <c r="J143" s="124">
        <f t="shared" si="45"/>
        <v>-8.4524934334780468</v>
      </c>
      <c r="K143" s="123">
        <f t="shared" si="35"/>
        <v>-31.468633052838769</v>
      </c>
      <c r="L143" s="123">
        <f t="shared" si="36"/>
        <v>981.16323838921357</v>
      </c>
      <c r="M143" s="123">
        <f t="shared" si="37"/>
        <v>13458.163238389214</v>
      </c>
      <c r="N143" s="70">
        <f t="shared" si="38"/>
        <v>3614.8705985466599</v>
      </c>
      <c r="O143" s="23">
        <f t="shared" si="46"/>
        <v>0.95011856513681214</v>
      </c>
      <c r="P143" s="282">
        <v>981.16323838921357</v>
      </c>
      <c r="Q143" s="320">
        <v>3723</v>
      </c>
      <c r="R143" s="125">
        <f t="shared" si="39"/>
        <v>-9.196571071816427E-2</v>
      </c>
      <c r="S143" s="23">
        <f t="shared" si="40"/>
        <v>-3.9115168726607244E-3</v>
      </c>
      <c r="T143" s="23"/>
      <c r="U143" s="264">
        <v>13689</v>
      </c>
      <c r="V143" s="125">
        <f t="shared" si="41"/>
        <v>-8.8538242384396226E-2</v>
      </c>
      <c r="W143" s="258">
        <v>13460.20486846202</v>
      </c>
      <c r="X143" s="262">
        <v>3690.7522243192234</v>
      </c>
      <c r="Y143" s="262">
        <v>3629.0657504615856</v>
      </c>
      <c r="Z143" s="137"/>
      <c r="AA143" s="124"/>
      <c r="AB143" s="124"/>
      <c r="AC143" s="124"/>
      <c r="AD143" s="124"/>
    </row>
    <row r="144" spans="1:30" ht="23.25" customHeight="1">
      <c r="A144" s="82">
        <v>901</v>
      </c>
      <c r="B144" s="83" t="s">
        <v>198</v>
      </c>
      <c r="C144" s="264">
        <v>20436</v>
      </c>
      <c r="D144" s="124">
        <f t="shared" si="32"/>
        <v>2984.2289719626169</v>
      </c>
      <c r="E144" s="125">
        <f t="shared" si="42"/>
        <v>0.78436316642171688</v>
      </c>
      <c r="F144" s="124">
        <f t="shared" si="43"/>
        <v>492.2538796325432</v>
      </c>
      <c r="G144" s="124">
        <f t="shared" si="33"/>
        <v>3370.9545677236561</v>
      </c>
      <c r="H144" s="124">
        <f t="shared" si="44"/>
        <v>153.98527278839356</v>
      </c>
      <c r="I144" s="123">
        <f t="shared" si="34"/>
        <v>1054.4911480549192</v>
      </c>
      <c r="J144" s="124">
        <f t="shared" si="45"/>
        <v>120.03271690337712</v>
      </c>
      <c r="K144" s="123">
        <f t="shared" si="35"/>
        <v>821.98404535432644</v>
      </c>
      <c r="L144" s="123">
        <f t="shared" si="36"/>
        <v>4192.9386130779822</v>
      </c>
      <c r="M144" s="123">
        <f t="shared" si="37"/>
        <v>24628.938613077982</v>
      </c>
      <c r="N144" s="70">
        <f t="shared" si="38"/>
        <v>3596.515568498537</v>
      </c>
      <c r="O144" s="23">
        <f t="shared" si="46"/>
        <v>0.94529420024270583</v>
      </c>
      <c r="P144" s="282">
        <v>4192.9386130779822</v>
      </c>
      <c r="Q144" s="320">
        <v>6848</v>
      </c>
      <c r="R144" s="125">
        <f t="shared" si="39"/>
        <v>2.0292303892231522E-2</v>
      </c>
      <c r="S144" s="23">
        <f t="shared" si="40"/>
        <v>4.3126366292146161E-2</v>
      </c>
      <c r="T144" s="23"/>
      <c r="U144" s="264">
        <v>20129</v>
      </c>
      <c r="V144" s="125">
        <f t="shared" si="41"/>
        <v>1.5251627005812509E-2</v>
      </c>
      <c r="W144" s="258">
        <v>23727.92112463478</v>
      </c>
      <c r="X144" s="262">
        <v>2924.8764893926186</v>
      </c>
      <c r="Y144" s="262">
        <v>3447.8234705949985</v>
      </c>
      <c r="Z144" s="137"/>
      <c r="AA144" s="124"/>
      <c r="AB144" s="124"/>
      <c r="AC144" s="124"/>
      <c r="AD144" s="124"/>
    </row>
    <row r="145" spans="1:30">
      <c r="A145" s="82">
        <v>904</v>
      </c>
      <c r="B145" s="83" t="s">
        <v>199</v>
      </c>
      <c r="C145" s="264">
        <v>81177</v>
      </c>
      <c r="D145" s="124">
        <f t="shared" si="32"/>
        <v>3492.0846597264044</v>
      </c>
      <c r="E145" s="125">
        <f t="shared" si="42"/>
        <v>0.9178459852945956</v>
      </c>
      <c r="F145" s="124">
        <f t="shared" si="43"/>
        <v>187.54046697427074</v>
      </c>
      <c r="G145" s="124">
        <f t="shared" si="33"/>
        <v>4359.5656952838972</v>
      </c>
      <c r="H145" s="124">
        <f t="shared" si="44"/>
        <v>0</v>
      </c>
      <c r="I145" s="123">
        <f t="shared" si="34"/>
        <v>0</v>
      </c>
      <c r="J145" s="124">
        <f t="shared" si="45"/>
        <v>-33.95255588501643</v>
      </c>
      <c r="K145" s="123">
        <f t="shared" si="35"/>
        <v>-789.26111410309193</v>
      </c>
      <c r="L145" s="123">
        <f t="shared" si="36"/>
        <v>3570.3045811808051</v>
      </c>
      <c r="M145" s="123">
        <f t="shared" si="37"/>
        <v>84747.304581180812</v>
      </c>
      <c r="N145" s="70">
        <f t="shared" si="38"/>
        <v>3645.6725708156591</v>
      </c>
      <c r="O145" s="23">
        <f t="shared" si="46"/>
        <v>0.95821443603945844</v>
      </c>
      <c r="P145" s="282">
        <v>3570.3045811808051</v>
      </c>
      <c r="Q145" s="320">
        <v>23246</v>
      </c>
      <c r="R145" s="125">
        <f t="shared" si="39"/>
        <v>-0.12535433569188706</v>
      </c>
      <c r="S145" s="23">
        <f t="shared" si="40"/>
        <v>-2.7767017901403238E-2</v>
      </c>
      <c r="T145" s="23"/>
      <c r="U145" s="264">
        <v>91897</v>
      </c>
      <c r="V145" s="125">
        <f t="shared" si="41"/>
        <v>-0.11665233903174206</v>
      </c>
      <c r="W145" s="258">
        <v>86308.988799512095</v>
      </c>
      <c r="X145" s="262">
        <v>3992.5707086066818</v>
      </c>
      <c r="Y145" s="262">
        <v>3749.7931441765691</v>
      </c>
      <c r="Z145" s="137"/>
      <c r="AA145" s="124"/>
      <c r="AB145" s="124"/>
      <c r="AC145" s="124"/>
      <c r="AD145" s="124"/>
    </row>
    <row r="146" spans="1:30">
      <c r="A146" s="82">
        <v>906</v>
      </c>
      <c r="B146" s="83" t="s">
        <v>200</v>
      </c>
      <c r="C146" s="264">
        <v>145174</v>
      </c>
      <c r="D146" s="124">
        <f t="shared" si="32"/>
        <v>3241.5764206765657</v>
      </c>
      <c r="E146" s="125">
        <f t="shared" si="42"/>
        <v>0.85200337152671302</v>
      </c>
      <c r="F146" s="124">
        <f t="shared" si="43"/>
        <v>337.84541040417395</v>
      </c>
      <c r="G146" s="124">
        <f t="shared" si="33"/>
        <v>15130.40670495093</v>
      </c>
      <c r="H146" s="124">
        <f t="shared" si="44"/>
        <v>63.913665738511504</v>
      </c>
      <c r="I146" s="123">
        <f t="shared" si="34"/>
        <v>2862.3735200992373</v>
      </c>
      <c r="J146" s="124">
        <f t="shared" si="45"/>
        <v>29.961109853495074</v>
      </c>
      <c r="K146" s="123">
        <f t="shared" si="35"/>
        <v>1341.8083047887769</v>
      </c>
      <c r="L146" s="123">
        <f t="shared" si="36"/>
        <v>16472.215009739706</v>
      </c>
      <c r="M146" s="123">
        <f t="shared" si="37"/>
        <v>161646.21500973971</v>
      </c>
      <c r="N146" s="70">
        <f t="shared" si="38"/>
        <v>3609.3829409342347</v>
      </c>
      <c r="O146" s="23">
        <f t="shared" si="46"/>
        <v>0.9486762104979557</v>
      </c>
      <c r="P146" s="282">
        <v>16472.215009739706</v>
      </c>
      <c r="Q146" s="320">
        <v>44785</v>
      </c>
      <c r="R146" s="125">
        <f t="shared" si="39"/>
        <v>4.749006073513326E-2</v>
      </c>
      <c r="S146" s="23">
        <f t="shared" si="40"/>
        <v>4.4287875982113784E-2</v>
      </c>
      <c r="T146" s="23"/>
      <c r="U146" s="264">
        <v>138159</v>
      </c>
      <c r="V146" s="125">
        <f t="shared" si="41"/>
        <v>5.0774831896582925E-2</v>
      </c>
      <c r="W146" s="258">
        <v>154306.97330126705</v>
      </c>
      <c r="X146" s="262">
        <v>3094.6130585731885</v>
      </c>
      <c r="Y146" s="262">
        <v>3456.3102990540274</v>
      </c>
      <c r="Z146" s="137"/>
      <c r="AA146" s="124"/>
      <c r="AB146" s="124"/>
      <c r="AC146" s="124"/>
      <c r="AD146" s="124"/>
    </row>
    <row r="147" spans="1:30">
      <c r="A147" s="82">
        <v>911</v>
      </c>
      <c r="B147" s="83" t="s">
        <v>201</v>
      </c>
      <c r="C147" s="264">
        <v>7107</v>
      </c>
      <c r="D147" s="124">
        <f t="shared" si="32"/>
        <v>2896.088019559902</v>
      </c>
      <c r="E147" s="125">
        <f t="shared" si="42"/>
        <v>0.76119654041293838</v>
      </c>
      <c r="F147" s="124">
        <f t="shared" si="43"/>
        <v>545.13845107417217</v>
      </c>
      <c r="G147" s="124">
        <f t="shared" si="33"/>
        <v>1337.7697589360184</v>
      </c>
      <c r="H147" s="124">
        <f t="shared" si="44"/>
        <v>184.8346061293438</v>
      </c>
      <c r="I147" s="123">
        <f t="shared" si="34"/>
        <v>453.58412344140964</v>
      </c>
      <c r="J147" s="124">
        <f t="shared" si="45"/>
        <v>150.88205024432736</v>
      </c>
      <c r="K147" s="123">
        <f t="shared" si="35"/>
        <v>370.26455129957935</v>
      </c>
      <c r="L147" s="123">
        <f t="shared" si="36"/>
        <v>1708.0343102355978</v>
      </c>
      <c r="M147" s="123">
        <f t="shared" si="37"/>
        <v>8815.0343102355982</v>
      </c>
      <c r="N147" s="70">
        <f t="shared" si="38"/>
        <v>3592.108520878402</v>
      </c>
      <c r="O147" s="23">
        <f t="shared" si="46"/>
        <v>0.94413586894226709</v>
      </c>
      <c r="P147" s="282">
        <v>1708.0343102355978</v>
      </c>
      <c r="Q147" s="320">
        <v>2454</v>
      </c>
      <c r="R147" s="125">
        <f t="shared" si="39"/>
        <v>7.7624305317387399E-2</v>
      </c>
      <c r="S147" s="23">
        <f t="shared" si="40"/>
        <v>4.5447398212604594E-2</v>
      </c>
      <c r="T147" s="23"/>
      <c r="U147" s="264">
        <v>6630</v>
      </c>
      <c r="V147" s="125">
        <f t="shared" si="41"/>
        <v>7.1945701357466058E-2</v>
      </c>
      <c r="W147" s="258">
        <v>8476.496986991282</v>
      </c>
      <c r="X147" s="262">
        <v>2687.4746655857316</v>
      </c>
      <c r="Y147" s="262">
        <v>3435.9533794046542</v>
      </c>
      <c r="Z147" s="137"/>
      <c r="AA147" s="124"/>
      <c r="AB147" s="124"/>
      <c r="AC147" s="124"/>
      <c r="AD147" s="124"/>
    </row>
    <row r="148" spans="1:30">
      <c r="A148" s="82">
        <v>912</v>
      </c>
      <c r="B148" s="83" t="s">
        <v>202</v>
      </c>
      <c r="C148" s="264">
        <v>5912</v>
      </c>
      <c r="D148" s="124">
        <f t="shared" si="32"/>
        <v>2824.653607262303</v>
      </c>
      <c r="E148" s="125">
        <f t="shared" si="42"/>
        <v>0.74242099659655025</v>
      </c>
      <c r="F148" s="124">
        <f t="shared" si="43"/>
        <v>587.99909845273157</v>
      </c>
      <c r="G148" s="124">
        <f t="shared" si="33"/>
        <v>1230.6821130615672</v>
      </c>
      <c r="H148" s="124">
        <f t="shared" si="44"/>
        <v>209.83665043350345</v>
      </c>
      <c r="I148" s="123">
        <f t="shared" si="34"/>
        <v>439.18810935732273</v>
      </c>
      <c r="J148" s="124">
        <f t="shared" si="45"/>
        <v>175.88409454848701</v>
      </c>
      <c r="K148" s="123">
        <f t="shared" si="35"/>
        <v>368.1254098899833</v>
      </c>
      <c r="L148" s="123">
        <f t="shared" si="36"/>
        <v>1598.8075229515505</v>
      </c>
      <c r="M148" s="123">
        <f t="shared" si="37"/>
        <v>7510.8075229515507</v>
      </c>
      <c r="N148" s="70">
        <f t="shared" si="38"/>
        <v>3588.5368002635219</v>
      </c>
      <c r="O148" s="23">
        <f t="shared" si="46"/>
        <v>0.94319709175144772</v>
      </c>
      <c r="P148" s="282">
        <v>1598.8075229515505</v>
      </c>
      <c r="Q148" s="320">
        <v>2093</v>
      </c>
      <c r="R148" s="125">
        <f t="shared" si="39"/>
        <v>5.4193862367029111E-2</v>
      </c>
      <c r="S148" s="23">
        <f t="shared" si="40"/>
        <v>4.4529947932967828E-2</v>
      </c>
      <c r="T148" s="23"/>
      <c r="U148" s="264">
        <v>5592</v>
      </c>
      <c r="V148" s="125">
        <f t="shared" si="41"/>
        <v>5.7224606580829757E-2</v>
      </c>
      <c r="W148" s="258">
        <v>7169.9967214636436</v>
      </c>
      <c r="X148" s="262">
        <v>2679.4441782462864</v>
      </c>
      <c r="Y148" s="262">
        <v>3435.5518550376828</v>
      </c>
      <c r="Z148" s="137"/>
      <c r="AA148" s="124"/>
      <c r="AB148" s="124"/>
      <c r="AC148" s="124"/>
      <c r="AD148" s="124"/>
    </row>
    <row r="149" spans="1:30">
      <c r="A149" s="82">
        <v>914</v>
      </c>
      <c r="B149" s="83" t="s">
        <v>203</v>
      </c>
      <c r="C149" s="264">
        <v>18786</v>
      </c>
      <c r="D149" s="124">
        <f t="shared" si="32"/>
        <v>3095.4028670291646</v>
      </c>
      <c r="E149" s="125">
        <f t="shared" si="42"/>
        <v>0.81358368172972428</v>
      </c>
      <c r="F149" s="124">
        <f t="shared" si="43"/>
        <v>425.54954259261467</v>
      </c>
      <c r="G149" s="124">
        <f t="shared" si="33"/>
        <v>2582.6601739945786</v>
      </c>
      <c r="H149" s="124">
        <f t="shared" si="44"/>
        <v>115.07440951510191</v>
      </c>
      <c r="I149" s="123">
        <f t="shared" si="34"/>
        <v>698.3865913471534</v>
      </c>
      <c r="J149" s="124">
        <f t="shared" si="45"/>
        <v>81.121853630085468</v>
      </c>
      <c r="K149" s="123">
        <f t="shared" si="35"/>
        <v>492.32852968098871</v>
      </c>
      <c r="L149" s="123">
        <f t="shared" si="36"/>
        <v>3074.9887036755672</v>
      </c>
      <c r="M149" s="123">
        <f t="shared" si="37"/>
        <v>21860.988703675568</v>
      </c>
      <c r="N149" s="70">
        <f t="shared" si="38"/>
        <v>3602.074263251865</v>
      </c>
      <c r="O149" s="23">
        <f t="shared" si="46"/>
        <v>0.94675522600810635</v>
      </c>
      <c r="P149" s="282">
        <v>3074.9887036755672</v>
      </c>
      <c r="Q149" s="320">
        <v>6069</v>
      </c>
      <c r="R149" s="125">
        <f t="shared" si="39"/>
        <v>8.0010425313277192E-2</v>
      </c>
      <c r="S149" s="23">
        <f t="shared" si="40"/>
        <v>4.5630074741607005E-2</v>
      </c>
      <c r="T149" s="23"/>
      <c r="U149" s="264">
        <v>17443</v>
      </c>
      <c r="V149" s="125">
        <f t="shared" si="41"/>
        <v>7.6993636415754171E-2</v>
      </c>
      <c r="W149" s="258">
        <v>20965.563726318989</v>
      </c>
      <c r="X149" s="262">
        <v>2866.0860992441671</v>
      </c>
      <c r="Y149" s="262">
        <v>3444.8839510875764</v>
      </c>
      <c r="Z149" s="137"/>
      <c r="AA149" s="124"/>
      <c r="AB149" s="124"/>
      <c r="AC149" s="124"/>
      <c r="AD149" s="124"/>
    </row>
    <row r="150" spans="1:30">
      <c r="A150" s="82">
        <v>919</v>
      </c>
      <c r="B150" s="83" t="s">
        <v>204</v>
      </c>
      <c r="C150" s="264">
        <v>17791</v>
      </c>
      <c r="D150" s="124">
        <f t="shared" si="32"/>
        <v>3043.7981180496149</v>
      </c>
      <c r="E150" s="125">
        <f t="shared" si="42"/>
        <v>0.80002008969563942</v>
      </c>
      <c r="F150" s="124">
        <f t="shared" si="43"/>
        <v>456.51239198034443</v>
      </c>
      <c r="G150" s="124">
        <f t="shared" si="33"/>
        <v>2668.3149311251132</v>
      </c>
      <c r="H150" s="124">
        <f t="shared" si="44"/>
        <v>133.13607165794429</v>
      </c>
      <c r="I150" s="123">
        <f t="shared" si="34"/>
        <v>778.18033884068439</v>
      </c>
      <c r="J150" s="124">
        <f t="shared" si="45"/>
        <v>99.183515772927848</v>
      </c>
      <c r="K150" s="123">
        <f t="shared" si="35"/>
        <v>579.72764969276318</v>
      </c>
      <c r="L150" s="123">
        <f t="shared" si="36"/>
        <v>3248.0425808178761</v>
      </c>
      <c r="M150" s="123">
        <f t="shared" si="37"/>
        <v>21039.042580817877</v>
      </c>
      <c r="N150" s="70">
        <f t="shared" si="38"/>
        <v>3599.4940258028878</v>
      </c>
      <c r="O150" s="23">
        <f t="shared" si="46"/>
        <v>0.94607704640640222</v>
      </c>
      <c r="P150" s="282">
        <v>3248.0425808178761</v>
      </c>
      <c r="Q150" s="320">
        <v>5845</v>
      </c>
      <c r="R150" s="125">
        <f t="shared" si="39"/>
        <v>7.056196716725012E-2</v>
      </c>
      <c r="S150" s="23">
        <f t="shared" si="40"/>
        <v>4.5228603503880693E-2</v>
      </c>
      <c r="T150" s="23"/>
      <c r="U150" s="264">
        <v>16462</v>
      </c>
      <c r="V150" s="125">
        <f t="shared" si="41"/>
        <v>8.0731381363139357E-2</v>
      </c>
      <c r="W150" s="258">
        <v>19939.246151065883</v>
      </c>
      <c r="X150" s="262">
        <v>2843.1778929188254</v>
      </c>
      <c r="Y150" s="262">
        <v>3443.7385407713095</v>
      </c>
      <c r="Z150" s="137"/>
      <c r="AA150" s="124"/>
      <c r="AB150" s="124"/>
      <c r="AC150" s="124"/>
      <c r="AD150" s="124"/>
    </row>
    <row r="151" spans="1:30">
      <c r="A151" s="82">
        <v>926</v>
      </c>
      <c r="B151" s="83" t="s">
        <v>205</v>
      </c>
      <c r="C151" s="264">
        <v>35964</v>
      </c>
      <c r="D151" s="124">
        <f t="shared" si="32"/>
        <v>3272.4294813466786</v>
      </c>
      <c r="E151" s="125">
        <f t="shared" si="42"/>
        <v>0.86011267030652339</v>
      </c>
      <c r="F151" s="124">
        <f t="shared" si="43"/>
        <v>319.33357400210622</v>
      </c>
      <c r="G151" s="124">
        <f t="shared" si="33"/>
        <v>3509.4759782831475</v>
      </c>
      <c r="H151" s="124">
        <f t="shared" si="44"/>
        <v>53.115094503971996</v>
      </c>
      <c r="I151" s="123">
        <f t="shared" si="34"/>
        <v>583.73488859865222</v>
      </c>
      <c r="J151" s="124">
        <f t="shared" si="45"/>
        <v>19.162538618955566</v>
      </c>
      <c r="K151" s="123">
        <f t="shared" si="35"/>
        <v>210.59629942232166</v>
      </c>
      <c r="L151" s="123">
        <f t="shared" si="36"/>
        <v>3720.0722777054693</v>
      </c>
      <c r="M151" s="123">
        <f t="shared" si="37"/>
        <v>39684.072277705469</v>
      </c>
      <c r="N151" s="70">
        <f t="shared" si="38"/>
        <v>3610.9255939677405</v>
      </c>
      <c r="O151" s="23">
        <f t="shared" si="46"/>
        <v>0.94908167543694633</v>
      </c>
      <c r="P151" s="282">
        <v>3720.0722777054693</v>
      </c>
      <c r="Q151" s="320">
        <v>10990</v>
      </c>
      <c r="R151" s="125">
        <f t="shared" si="39"/>
        <v>1.5691103261091868E-2</v>
      </c>
      <c r="S151" s="23">
        <f t="shared" si="40"/>
        <v>4.2814379489772417E-2</v>
      </c>
      <c r="T151" s="23"/>
      <c r="U151" s="264">
        <v>35025</v>
      </c>
      <c r="V151" s="125">
        <f t="shared" si="41"/>
        <v>2.6809421841541756E-2</v>
      </c>
      <c r="W151" s="258">
        <v>37642.722333028876</v>
      </c>
      <c r="X151" s="262">
        <v>3221.874712537945</v>
      </c>
      <c r="Y151" s="262">
        <v>3462.6733817522654</v>
      </c>
      <c r="Z151" s="137"/>
      <c r="AA151" s="124"/>
      <c r="AB151" s="124"/>
      <c r="AC151" s="124"/>
      <c r="AD151" s="124"/>
    </row>
    <row r="152" spans="1:30">
      <c r="A152" s="82">
        <v>928</v>
      </c>
      <c r="B152" s="83" t="s">
        <v>206</v>
      </c>
      <c r="C152" s="264">
        <v>14574</v>
      </c>
      <c r="D152" s="124">
        <f t="shared" si="32"/>
        <v>2796.2394474290099</v>
      </c>
      <c r="E152" s="125">
        <f t="shared" si="42"/>
        <v>0.7349527290515846</v>
      </c>
      <c r="F152" s="124">
        <f t="shared" si="43"/>
        <v>605.04759435270739</v>
      </c>
      <c r="G152" s="124">
        <f t="shared" si="33"/>
        <v>3153.5080617663111</v>
      </c>
      <c r="H152" s="124">
        <f t="shared" si="44"/>
        <v>219.781606375156</v>
      </c>
      <c r="I152" s="123">
        <f t="shared" si="34"/>
        <v>1145.5017324273131</v>
      </c>
      <c r="J152" s="124">
        <f t="shared" si="45"/>
        <v>185.82905049013956</v>
      </c>
      <c r="K152" s="123">
        <f t="shared" si="35"/>
        <v>968.54101115460742</v>
      </c>
      <c r="L152" s="123">
        <f t="shared" si="36"/>
        <v>4122.0490729209187</v>
      </c>
      <c r="M152" s="123">
        <f t="shared" si="37"/>
        <v>18696.04907292092</v>
      </c>
      <c r="N152" s="70">
        <f t="shared" si="38"/>
        <v>3587.1160922718568</v>
      </c>
      <c r="O152" s="23">
        <f t="shared" si="46"/>
        <v>0.94282367837419934</v>
      </c>
      <c r="P152" s="282">
        <v>4122.0490729209187</v>
      </c>
      <c r="Q152" s="320">
        <v>5212</v>
      </c>
      <c r="R152" s="125">
        <f t="shared" si="39"/>
        <v>4.0615153810752994E-2</v>
      </c>
      <c r="S152" s="23">
        <f t="shared" si="40"/>
        <v>4.4000057607158617E-2</v>
      </c>
      <c r="T152" s="23"/>
      <c r="U152" s="264">
        <v>13938</v>
      </c>
      <c r="V152" s="125">
        <f t="shared" si="41"/>
        <v>4.5630650021523889E-2</v>
      </c>
      <c r="W152" s="258">
        <v>17822.193624452284</v>
      </c>
      <c r="X152" s="262">
        <v>2687.1023713128975</v>
      </c>
      <c r="Y152" s="262">
        <v>3435.9347646910132</v>
      </c>
      <c r="Z152" s="137"/>
      <c r="AA152" s="124"/>
      <c r="AB152" s="124"/>
      <c r="AC152" s="124"/>
      <c r="AD152" s="124"/>
    </row>
    <row r="153" spans="1:30">
      <c r="A153" s="82">
        <v>929</v>
      </c>
      <c r="B153" s="83" t="s">
        <v>207</v>
      </c>
      <c r="C153" s="264">
        <v>5178</v>
      </c>
      <c r="D153" s="124">
        <f t="shared" si="32"/>
        <v>2801.9480519480521</v>
      </c>
      <c r="E153" s="125">
        <f t="shared" si="42"/>
        <v>0.73645315651826804</v>
      </c>
      <c r="F153" s="124">
        <f t="shared" si="43"/>
        <v>601.62243164128211</v>
      </c>
      <c r="G153" s="124">
        <f t="shared" si="33"/>
        <v>1111.7982536730894</v>
      </c>
      <c r="H153" s="124">
        <f t="shared" si="44"/>
        <v>217.78359479349126</v>
      </c>
      <c r="I153" s="123">
        <f t="shared" si="34"/>
        <v>402.46408317837182</v>
      </c>
      <c r="J153" s="124">
        <f t="shared" si="45"/>
        <v>183.83103890847482</v>
      </c>
      <c r="K153" s="123">
        <f t="shared" si="35"/>
        <v>339.71975990286148</v>
      </c>
      <c r="L153" s="123">
        <f t="shared" si="36"/>
        <v>1451.518013575951</v>
      </c>
      <c r="M153" s="123">
        <f t="shared" si="37"/>
        <v>6629.518013575951</v>
      </c>
      <c r="N153" s="70">
        <f t="shared" si="38"/>
        <v>3587.4015224978089</v>
      </c>
      <c r="O153" s="23">
        <f t="shared" si="46"/>
        <v>0.94289869974753349</v>
      </c>
      <c r="P153" s="282">
        <v>1451.518013575951</v>
      </c>
      <c r="Q153" s="320">
        <v>1848</v>
      </c>
      <c r="R153" s="125">
        <f t="shared" si="39"/>
        <v>-1.3247918334766833E-2</v>
      </c>
      <c r="S153" s="23">
        <f t="shared" si="40"/>
        <v>4.1771783142117186E-2</v>
      </c>
      <c r="T153" s="23"/>
      <c r="U153" s="264">
        <v>5239</v>
      </c>
      <c r="V153" s="125">
        <f t="shared" si="41"/>
        <v>-1.1643443405230006E-2</v>
      </c>
      <c r="W153" s="258">
        <v>6353.364447101304</v>
      </c>
      <c r="X153" s="262">
        <v>2839.5663956639564</v>
      </c>
      <c r="Y153" s="262">
        <v>3443.5579659085661</v>
      </c>
      <c r="Z153" s="137"/>
      <c r="AA153" s="124"/>
      <c r="AB153" s="124"/>
      <c r="AC153" s="124"/>
      <c r="AD153" s="124"/>
    </row>
    <row r="154" spans="1:30">
      <c r="A154" s="82">
        <v>935</v>
      </c>
      <c r="B154" s="83" t="s">
        <v>208</v>
      </c>
      <c r="C154" s="264">
        <v>3500</v>
      </c>
      <c r="D154" s="124">
        <f t="shared" si="32"/>
        <v>2639.5173453996981</v>
      </c>
      <c r="E154" s="125">
        <f t="shared" si="42"/>
        <v>0.69376049971834619</v>
      </c>
      <c r="F154" s="124">
        <f t="shared" si="43"/>
        <v>699.08085557029449</v>
      </c>
      <c r="G154" s="124">
        <f t="shared" si="33"/>
        <v>926.98121448621055</v>
      </c>
      <c r="H154" s="124">
        <f t="shared" si="44"/>
        <v>274.63434208541514</v>
      </c>
      <c r="I154" s="123">
        <f t="shared" si="34"/>
        <v>364.1651376052605</v>
      </c>
      <c r="J154" s="124">
        <f t="shared" si="45"/>
        <v>240.6817862003987</v>
      </c>
      <c r="K154" s="123">
        <f t="shared" si="35"/>
        <v>319.14404850172866</v>
      </c>
      <c r="L154" s="123">
        <f t="shared" si="36"/>
        <v>1246.1252629879391</v>
      </c>
      <c r="M154" s="123">
        <f t="shared" si="37"/>
        <v>4746.1252629879391</v>
      </c>
      <c r="N154" s="70">
        <f t="shared" si="38"/>
        <v>3579.279987170391</v>
      </c>
      <c r="O154" s="23">
        <f t="shared" si="46"/>
        <v>0.94076406690753733</v>
      </c>
      <c r="P154" s="282">
        <v>1246.1252629879391</v>
      </c>
      <c r="Q154" s="320">
        <v>1326</v>
      </c>
      <c r="R154" s="125">
        <f t="shared" si="39"/>
        <v>4.9494191145470441E-2</v>
      </c>
      <c r="S154" s="23">
        <f t="shared" si="40"/>
        <v>4.433433421916079E-2</v>
      </c>
      <c r="T154" s="23"/>
      <c r="U154" s="264">
        <v>3345</v>
      </c>
      <c r="V154" s="125">
        <f t="shared" si="41"/>
        <v>4.6337817638266068E-2</v>
      </c>
      <c r="W154" s="258">
        <v>4558.3509293467396</v>
      </c>
      <c r="X154" s="262">
        <v>2515.0375939849623</v>
      </c>
      <c r="Y154" s="262">
        <v>3427.3315258246162</v>
      </c>
      <c r="Z154" s="137"/>
      <c r="AA154" s="124"/>
      <c r="AB154" s="124"/>
      <c r="AC154" s="124"/>
      <c r="AD154" s="124"/>
    </row>
    <row r="155" spans="1:30">
      <c r="A155" s="82">
        <v>937</v>
      </c>
      <c r="B155" s="83" t="s">
        <v>209</v>
      </c>
      <c r="C155" s="264">
        <v>10503</v>
      </c>
      <c r="D155" s="124">
        <f t="shared" si="32"/>
        <v>2887.0258383727323</v>
      </c>
      <c r="E155" s="125">
        <f t="shared" si="42"/>
        <v>0.75881467186416518</v>
      </c>
      <c r="F155" s="124">
        <f t="shared" si="43"/>
        <v>550.57575978647401</v>
      </c>
      <c r="G155" s="124">
        <f t="shared" si="33"/>
        <v>2002.9946141031924</v>
      </c>
      <c r="H155" s="124">
        <f t="shared" si="44"/>
        <v>188.00636954485319</v>
      </c>
      <c r="I155" s="123">
        <f t="shared" si="34"/>
        <v>683.96717240417581</v>
      </c>
      <c r="J155" s="124">
        <f t="shared" si="45"/>
        <v>154.05381365983675</v>
      </c>
      <c r="K155" s="123">
        <f t="shared" si="35"/>
        <v>560.44777409448614</v>
      </c>
      <c r="L155" s="123">
        <f t="shared" si="36"/>
        <v>2563.4423881976786</v>
      </c>
      <c r="M155" s="123">
        <f t="shared" si="37"/>
        <v>13066.442388197678</v>
      </c>
      <c r="N155" s="70">
        <f t="shared" si="38"/>
        <v>3591.6554118190434</v>
      </c>
      <c r="O155" s="23">
        <f t="shared" si="46"/>
        <v>0.94401677551482843</v>
      </c>
      <c r="P155" s="282">
        <v>2563.4423881976786</v>
      </c>
      <c r="Q155" s="320">
        <v>3638</v>
      </c>
      <c r="R155" s="125">
        <f t="shared" si="39"/>
        <v>4.2065982684571769E-2</v>
      </c>
      <c r="S155" s="23">
        <f t="shared" si="40"/>
        <v>4.4054376633933523E-2</v>
      </c>
      <c r="T155" s="23"/>
      <c r="U155" s="264">
        <v>10043</v>
      </c>
      <c r="V155" s="125">
        <f t="shared" si="41"/>
        <v>4.5803046898337148E-2</v>
      </c>
      <c r="W155" s="258">
        <v>12470.376217204459</v>
      </c>
      <c r="X155" s="262">
        <v>2770.4827586206898</v>
      </c>
      <c r="Y155" s="262">
        <v>3440.1037840564027</v>
      </c>
      <c r="Z155" s="137"/>
      <c r="AA155" s="124"/>
      <c r="AB155" s="124"/>
      <c r="AC155" s="124"/>
      <c r="AD155" s="124"/>
    </row>
    <row r="156" spans="1:30">
      <c r="A156" s="82">
        <v>938</v>
      </c>
      <c r="B156" s="83" t="s">
        <v>210</v>
      </c>
      <c r="C156" s="264">
        <v>3440</v>
      </c>
      <c r="D156" s="124">
        <f t="shared" si="32"/>
        <v>2885.9060402684563</v>
      </c>
      <c r="E156" s="125">
        <f t="shared" si="42"/>
        <v>0.75852034847441352</v>
      </c>
      <c r="F156" s="124">
        <f t="shared" si="43"/>
        <v>551.24763864903957</v>
      </c>
      <c r="G156" s="124">
        <f t="shared" si="33"/>
        <v>657.08718526965515</v>
      </c>
      <c r="H156" s="124">
        <f t="shared" si="44"/>
        <v>188.39829888134977</v>
      </c>
      <c r="I156" s="123">
        <f t="shared" si="34"/>
        <v>224.57077226656892</v>
      </c>
      <c r="J156" s="124">
        <f t="shared" si="45"/>
        <v>154.44574299633334</v>
      </c>
      <c r="K156" s="123">
        <f t="shared" si="35"/>
        <v>184.09932565162933</v>
      </c>
      <c r="L156" s="123">
        <f t="shared" si="36"/>
        <v>841.18651092128448</v>
      </c>
      <c r="M156" s="123">
        <f t="shared" si="37"/>
        <v>4281.1865109212849</v>
      </c>
      <c r="N156" s="70">
        <f t="shared" si="38"/>
        <v>3591.5994219138292</v>
      </c>
      <c r="O156" s="23">
        <f t="shared" si="46"/>
        <v>0.94400205934534076</v>
      </c>
      <c r="P156" s="282">
        <v>841.18651092128448</v>
      </c>
      <c r="Q156" s="320">
        <v>1192</v>
      </c>
      <c r="R156" s="125">
        <f t="shared" si="39"/>
        <v>5.362631294737645E-2</v>
      </c>
      <c r="S156" s="23">
        <f t="shared" si="40"/>
        <v>4.4515715516847319E-2</v>
      </c>
      <c r="T156" s="23"/>
      <c r="U156" s="264">
        <v>3306</v>
      </c>
      <c r="V156" s="125">
        <f t="shared" si="41"/>
        <v>4.0532365396249243E-2</v>
      </c>
      <c r="W156" s="258">
        <v>4150.3066328733184</v>
      </c>
      <c r="X156" s="262">
        <v>2739.0223695111849</v>
      </c>
      <c r="Y156" s="262">
        <v>3438.5307646009269</v>
      </c>
      <c r="Z156" s="137"/>
      <c r="AA156" s="124"/>
      <c r="AB156" s="124"/>
      <c r="AC156" s="124"/>
      <c r="AD156" s="124"/>
    </row>
    <row r="157" spans="1:30">
      <c r="A157" s="82">
        <v>940</v>
      </c>
      <c r="B157" s="83" t="s">
        <v>211</v>
      </c>
      <c r="C157" s="264">
        <v>3889</v>
      </c>
      <c r="D157" s="124">
        <f t="shared" si="32"/>
        <v>3364.1868512110727</v>
      </c>
      <c r="E157" s="125">
        <f t="shared" si="42"/>
        <v>0.88422982145194373</v>
      </c>
      <c r="F157" s="124">
        <f t="shared" si="43"/>
        <v>264.27915208346974</v>
      </c>
      <c r="G157" s="124">
        <f t="shared" si="33"/>
        <v>305.50669980849102</v>
      </c>
      <c r="H157" s="124">
        <f t="shared" si="44"/>
        <v>21.000015051434048</v>
      </c>
      <c r="I157" s="123">
        <f t="shared" si="34"/>
        <v>24.276017399457761</v>
      </c>
      <c r="J157" s="124">
        <f t="shared" si="45"/>
        <v>-12.952540833582383</v>
      </c>
      <c r="K157" s="123">
        <f t="shared" si="35"/>
        <v>-14.973137203621235</v>
      </c>
      <c r="L157" s="123">
        <f t="shared" si="36"/>
        <v>290.53356260486976</v>
      </c>
      <c r="M157" s="123">
        <f t="shared" si="37"/>
        <v>4179.53356260487</v>
      </c>
      <c r="N157" s="70">
        <f t="shared" si="38"/>
        <v>3615.5134624609605</v>
      </c>
      <c r="O157" s="23">
        <f t="shared" si="46"/>
        <v>0.95028753299421742</v>
      </c>
      <c r="P157" s="282">
        <v>290.53356260486976</v>
      </c>
      <c r="Q157" s="320">
        <v>1156</v>
      </c>
      <c r="R157" s="125">
        <f t="shared" si="39"/>
        <v>4.3587969798319574E-2</v>
      </c>
      <c r="S157" s="23">
        <f t="shared" si="40"/>
        <v>4.411221003810379E-2</v>
      </c>
      <c r="T157" s="23"/>
      <c r="U157" s="264">
        <v>3949</v>
      </c>
      <c r="V157" s="125">
        <f t="shared" si="41"/>
        <v>-1.5193719929095973E-2</v>
      </c>
      <c r="W157" s="258">
        <v>4241.8850665035752</v>
      </c>
      <c r="X157" s="262">
        <v>3223.6734693877552</v>
      </c>
      <c r="Y157" s="262">
        <v>3462.7633195947551</v>
      </c>
      <c r="Z157" s="137"/>
      <c r="AA157" s="124"/>
      <c r="AB157" s="124"/>
      <c r="AC157" s="124"/>
      <c r="AD157" s="124"/>
    </row>
    <row r="158" spans="1:30">
      <c r="A158" s="82">
        <v>941</v>
      </c>
      <c r="B158" s="83" t="s">
        <v>212</v>
      </c>
      <c r="C158" s="264">
        <v>4443</v>
      </c>
      <c r="D158" s="124">
        <f t="shared" si="32"/>
        <v>4662.1196222455401</v>
      </c>
      <c r="E158" s="125">
        <f t="shared" si="42"/>
        <v>1.2253734359855073</v>
      </c>
      <c r="F158" s="124">
        <f t="shared" si="43"/>
        <v>-514.48051053721065</v>
      </c>
      <c r="G158" s="124">
        <f t="shared" si="33"/>
        <v>-490.29992654196172</v>
      </c>
      <c r="H158" s="124">
        <f t="shared" si="44"/>
        <v>0</v>
      </c>
      <c r="I158" s="123">
        <f t="shared" si="34"/>
        <v>0</v>
      </c>
      <c r="J158" s="124">
        <f t="shared" si="45"/>
        <v>-33.95255588501643</v>
      </c>
      <c r="K158" s="123">
        <f t="shared" si="35"/>
        <v>-32.356785758420656</v>
      </c>
      <c r="L158" s="123">
        <f t="shared" si="36"/>
        <v>-522.65671230038242</v>
      </c>
      <c r="M158" s="123">
        <f t="shared" si="37"/>
        <v>3920.3432876996176</v>
      </c>
      <c r="N158" s="70">
        <f t="shared" si="38"/>
        <v>4113.686555823313</v>
      </c>
      <c r="O158" s="23">
        <f t="shared" si="46"/>
        <v>1.081225416315823</v>
      </c>
      <c r="P158" s="282">
        <v>-522.65671230038242</v>
      </c>
      <c r="Q158" s="320">
        <v>953</v>
      </c>
      <c r="R158" s="125">
        <f t="shared" si="39"/>
        <v>-3.9450048815282881E-3</v>
      </c>
      <c r="S158" s="23">
        <f t="shared" si="40"/>
        <v>2.20342617861022E-2</v>
      </c>
      <c r="T158" s="23"/>
      <c r="U158" s="264">
        <v>4484</v>
      </c>
      <c r="V158" s="125">
        <f t="shared" si="41"/>
        <v>-9.1436217662801064E-3</v>
      </c>
      <c r="W158" s="258">
        <v>3855.9487365830723</v>
      </c>
      <c r="X158" s="262">
        <v>4680.5845511482257</v>
      </c>
      <c r="Y158" s="262">
        <v>4024.9986811931863</v>
      </c>
      <c r="Z158" s="137"/>
      <c r="AA158" s="124"/>
      <c r="AB158" s="124"/>
      <c r="AC158" s="124"/>
      <c r="AD158" s="124"/>
    </row>
    <row r="159" spans="1:30" ht="21.75" customHeight="1">
      <c r="A159" s="82">
        <v>1001</v>
      </c>
      <c r="B159" s="83" t="s">
        <v>213</v>
      </c>
      <c r="C159" s="264">
        <v>313199</v>
      </c>
      <c r="D159" s="124">
        <f t="shared" si="32"/>
        <v>3393.9338115775558</v>
      </c>
      <c r="E159" s="125">
        <f t="shared" si="42"/>
        <v>0.89204839711878714</v>
      </c>
      <c r="F159" s="124">
        <f t="shared" si="43"/>
        <v>246.43097586357987</v>
      </c>
      <c r="G159" s="124">
        <f t="shared" si="33"/>
        <v>22741.143314642875</v>
      </c>
      <c r="H159" s="124">
        <f t="shared" si="44"/>
        <v>10.58857892316496</v>
      </c>
      <c r="I159" s="123">
        <f t="shared" si="34"/>
        <v>977.13524018750877</v>
      </c>
      <c r="J159" s="124">
        <f t="shared" si="45"/>
        <v>-23.363976961851471</v>
      </c>
      <c r="K159" s="123">
        <f t="shared" si="35"/>
        <v>-2156.0745219935775</v>
      </c>
      <c r="L159" s="123">
        <f t="shared" si="36"/>
        <v>20585.068792649297</v>
      </c>
      <c r="M159" s="123">
        <f t="shared" si="37"/>
        <v>333784.06879264931</v>
      </c>
      <c r="N159" s="70">
        <f t="shared" si="38"/>
        <v>3617.0008104792846</v>
      </c>
      <c r="O159" s="23">
        <f t="shared" si="46"/>
        <v>0.95067846177755955</v>
      </c>
      <c r="P159" s="282">
        <v>20585.068792649297</v>
      </c>
      <c r="Q159" s="320">
        <v>92282</v>
      </c>
      <c r="R159" s="125">
        <f t="shared" si="39"/>
        <v>4.4550942362638457E-2</v>
      </c>
      <c r="S159" s="23">
        <f t="shared" si="40"/>
        <v>4.415717921833507E-2</v>
      </c>
      <c r="T159" s="23"/>
      <c r="U159" s="264">
        <v>297105</v>
      </c>
      <c r="V159" s="125">
        <f t="shared" si="41"/>
        <v>5.4169401390080946E-2</v>
      </c>
      <c r="W159" s="258">
        <v>316751.69284170365</v>
      </c>
      <c r="X159" s="262">
        <v>3249.1797900262468</v>
      </c>
      <c r="Y159" s="262">
        <v>3464.0386356266804</v>
      </c>
      <c r="Z159" s="137"/>
      <c r="AA159" s="124"/>
      <c r="AB159" s="124"/>
      <c r="AC159" s="124"/>
      <c r="AD159" s="124"/>
    </row>
    <row r="160" spans="1:30">
      <c r="A160" s="82">
        <v>1002</v>
      </c>
      <c r="B160" s="83" t="s">
        <v>214</v>
      </c>
      <c r="C160" s="264">
        <v>51670</v>
      </c>
      <c r="D160" s="124">
        <f t="shared" si="32"/>
        <v>3299.6998531196118</v>
      </c>
      <c r="E160" s="125">
        <f t="shared" si="42"/>
        <v>0.86728030903474329</v>
      </c>
      <c r="F160" s="124">
        <f t="shared" si="43"/>
        <v>302.97135093834629</v>
      </c>
      <c r="G160" s="124">
        <f t="shared" si="33"/>
        <v>4744.2283843435644</v>
      </c>
      <c r="H160" s="124">
        <f t="shared" si="44"/>
        <v>43.570464383445369</v>
      </c>
      <c r="I160" s="123">
        <f t="shared" si="34"/>
        <v>682.26990178037113</v>
      </c>
      <c r="J160" s="124">
        <f t="shared" si="45"/>
        <v>9.6179084984289389</v>
      </c>
      <c r="K160" s="123">
        <f t="shared" si="35"/>
        <v>150.60682917689874</v>
      </c>
      <c r="L160" s="123">
        <f t="shared" si="36"/>
        <v>4894.8352135204632</v>
      </c>
      <c r="M160" s="123">
        <f t="shared" si="37"/>
        <v>56564.835213520462</v>
      </c>
      <c r="N160" s="70">
        <f t="shared" si="38"/>
        <v>3612.289112556387</v>
      </c>
      <c r="O160" s="23">
        <f t="shared" si="46"/>
        <v>0.94944005737335724</v>
      </c>
      <c r="P160" s="282">
        <v>4894.8352135204632</v>
      </c>
      <c r="Q160" s="320">
        <v>15659</v>
      </c>
      <c r="R160" s="125">
        <f t="shared" si="39"/>
        <v>5.7771044873894582E-2</v>
      </c>
      <c r="S160" s="23">
        <f t="shared" si="40"/>
        <v>4.4752814611300339E-2</v>
      </c>
      <c r="T160" s="23"/>
      <c r="U160" s="264">
        <v>48848</v>
      </c>
      <c r="V160" s="125">
        <f t="shared" si="41"/>
        <v>5.7771044873894527E-2</v>
      </c>
      <c r="W160" s="258">
        <v>54141.83567867714</v>
      </c>
      <c r="X160" s="262">
        <v>3119.4840028098856</v>
      </c>
      <c r="Y160" s="262">
        <v>3457.5538462658624</v>
      </c>
      <c r="Z160" s="137"/>
      <c r="AA160" s="124"/>
      <c r="AB160" s="124"/>
      <c r="AC160" s="124"/>
      <c r="AD160" s="124"/>
    </row>
    <row r="161" spans="1:30">
      <c r="A161" s="82">
        <v>1003</v>
      </c>
      <c r="B161" s="83" t="s">
        <v>215</v>
      </c>
      <c r="C161" s="264">
        <v>31060</v>
      </c>
      <c r="D161" s="124">
        <f t="shared" si="32"/>
        <v>3203.7132542547706</v>
      </c>
      <c r="E161" s="125">
        <f t="shared" si="42"/>
        <v>0.84205156374508017</v>
      </c>
      <c r="F161" s="124">
        <f t="shared" si="43"/>
        <v>360.56331025725103</v>
      </c>
      <c r="G161" s="124">
        <f t="shared" si="33"/>
        <v>3495.6612929440485</v>
      </c>
      <c r="H161" s="124">
        <f t="shared" si="44"/>
        <v>77.165773986139783</v>
      </c>
      <c r="I161" s="123">
        <f t="shared" si="34"/>
        <v>748.12217879562525</v>
      </c>
      <c r="J161" s="124">
        <f t="shared" si="45"/>
        <v>43.213218101123353</v>
      </c>
      <c r="K161" s="123">
        <f t="shared" si="35"/>
        <v>418.95214949039092</v>
      </c>
      <c r="L161" s="123">
        <f t="shared" si="36"/>
        <v>3914.6134424344395</v>
      </c>
      <c r="M161" s="123">
        <f t="shared" si="37"/>
        <v>34974.613442434442</v>
      </c>
      <c r="N161" s="70">
        <f t="shared" si="38"/>
        <v>3607.4897826131455</v>
      </c>
      <c r="O161" s="23">
        <f t="shared" si="46"/>
        <v>0.94817862010887421</v>
      </c>
      <c r="P161" s="282">
        <v>3914.6134424344395</v>
      </c>
      <c r="Q161" s="320">
        <v>9695</v>
      </c>
      <c r="R161" s="125">
        <f t="shared" si="39"/>
        <v>7.1834994010591249E-2</v>
      </c>
      <c r="S161" s="23">
        <f t="shared" si="40"/>
        <v>4.5337255186576282E-2</v>
      </c>
      <c r="T161" s="23"/>
      <c r="U161" s="264">
        <v>29071</v>
      </c>
      <c r="V161" s="125">
        <f t="shared" si="41"/>
        <v>6.84186990471604E-2</v>
      </c>
      <c r="W161" s="258">
        <v>33564.713638215326</v>
      </c>
      <c r="X161" s="262">
        <v>2988.9985605593256</v>
      </c>
      <c r="Y161" s="262">
        <v>3451.0295741533341</v>
      </c>
      <c r="Z161" s="137"/>
      <c r="AA161" s="124"/>
      <c r="AB161" s="124"/>
      <c r="AC161" s="124"/>
      <c r="AD161" s="124"/>
    </row>
    <row r="162" spans="1:30">
      <c r="A162" s="82">
        <v>1004</v>
      </c>
      <c r="B162" s="83" t="s">
        <v>216</v>
      </c>
      <c r="C162" s="264">
        <v>31784</v>
      </c>
      <c r="D162" s="124">
        <f t="shared" si="32"/>
        <v>3505.8460180895654</v>
      </c>
      <c r="E162" s="125">
        <f t="shared" si="42"/>
        <v>0.92146296734302535</v>
      </c>
      <c r="F162" s="124">
        <f t="shared" si="43"/>
        <v>179.28365195637414</v>
      </c>
      <c r="G162" s="124">
        <f t="shared" si="33"/>
        <v>1625.3855886364879</v>
      </c>
      <c r="H162" s="124">
        <f t="shared" si="44"/>
        <v>0</v>
      </c>
      <c r="I162" s="123">
        <f t="shared" si="34"/>
        <v>0</v>
      </c>
      <c r="J162" s="124">
        <f t="shared" si="45"/>
        <v>-33.95255588501643</v>
      </c>
      <c r="K162" s="123">
        <f t="shared" si="35"/>
        <v>-307.81387165355898</v>
      </c>
      <c r="L162" s="123">
        <f t="shared" si="36"/>
        <v>1317.571716982929</v>
      </c>
      <c r="M162" s="123">
        <f t="shared" si="37"/>
        <v>33101.57171698293</v>
      </c>
      <c r="N162" s="70">
        <f t="shared" si="38"/>
        <v>3651.1771141609233</v>
      </c>
      <c r="O162" s="23">
        <f t="shared" si="46"/>
        <v>0.95966122885883032</v>
      </c>
      <c r="P162" s="282">
        <v>1317.571716982929</v>
      </c>
      <c r="Q162" s="320">
        <v>9066</v>
      </c>
      <c r="R162" s="125">
        <f t="shared" si="39"/>
        <v>4.5354382502877766E-2</v>
      </c>
      <c r="S162" s="23">
        <f t="shared" si="40"/>
        <v>4.4906941702484375E-2</v>
      </c>
      <c r="T162" s="23"/>
      <c r="U162" s="264">
        <v>30405</v>
      </c>
      <c r="V162" s="125">
        <f t="shared" si="41"/>
        <v>4.5354382502877814E-2</v>
      </c>
      <c r="W162" s="258">
        <v>31678.966227413501</v>
      </c>
      <c r="X162" s="262">
        <v>3353.7392455327599</v>
      </c>
      <c r="Y162" s="262">
        <v>3494.2605589469999</v>
      </c>
      <c r="Z162" s="137"/>
      <c r="AA162" s="124"/>
      <c r="AB162" s="124"/>
      <c r="AC162" s="124"/>
      <c r="AD162" s="124"/>
    </row>
    <row r="163" spans="1:30">
      <c r="A163" s="82">
        <v>1014</v>
      </c>
      <c r="B163" s="83" t="s">
        <v>217</v>
      </c>
      <c r="C163" s="264">
        <v>42277</v>
      </c>
      <c r="D163" s="124">
        <f t="shared" si="32"/>
        <v>2889.7470950102529</v>
      </c>
      <c r="E163" s="125">
        <f t="shared" si="42"/>
        <v>0.75952991640233747</v>
      </c>
      <c r="F163" s="124">
        <f t="shared" si="43"/>
        <v>548.94300580396168</v>
      </c>
      <c r="G163" s="124">
        <f t="shared" si="33"/>
        <v>8031.0361749119593</v>
      </c>
      <c r="H163" s="124">
        <f t="shared" si="44"/>
        <v>187.05392972172098</v>
      </c>
      <c r="I163" s="123">
        <f t="shared" si="34"/>
        <v>2736.5989918287778</v>
      </c>
      <c r="J163" s="124">
        <f t="shared" si="45"/>
        <v>153.10137383670454</v>
      </c>
      <c r="K163" s="123">
        <f t="shared" si="35"/>
        <v>2239.8730992309875</v>
      </c>
      <c r="L163" s="123">
        <f t="shared" si="36"/>
        <v>10270.909274142947</v>
      </c>
      <c r="M163" s="123">
        <f t="shared" si="37"/>
        <v>52547.909274142949</v>
      </c>
      <c r="N163" s="70">
        <f t="shared" si="38"/>
        <v>3591.7914746509196</v>
      </c>
      <c r="O163" s="23">
        <f t="shared" si="46"/>
        <v>0.94405253774173714</v>
      </c>
      <c r="P163" s="282">
        <v>10270.909274142947</v>
      </c>
      <c r="Q163" s="320">
        <v>14630</v>
      </c>
      <c r="R163" s="125">
        <f t="shared" si="39"/>
        <v>8.1577948021556712E-3</v>
      </c>
      <c r="S163" s="23">
        <f t="shared" si="40"/>
        <v>4.264092608806945E-2</v>
      </c>
      <c r="T163" s="23"/>
      <c r="U163" s="264">
        <v>41654</v>
      </c>
      <c r="V163" s="125">
        <f t="shared" si="41"/>
        <v>1.4956546790224227E-2</v>
      </c>
      <c r="W163" s="258">
        <v>50061.255417493841</v>
      </c>
      <c r="X163" s="262">
        <v>2866.3638865951007</v>
      </c>
      <c r="Y163" s="262">
        <v>3444.8978404551226</v>
      </c>
      <c r="Z163" s="137"/>
      <c r="AA163" s="124"/>
      <c r="AB163" s="124"/>
      <c r="AC163" s="124"/>
      <c r="AD163" s="124"/>
    </row>
    <row r="164" spans="1:30">
      <c r="A164" s="82">
        <v>1017</v>
      </c>
      <c r="B164" s="83" t="s">
        <v>218</v>
      </c>
      <c r="C164" s="264">
        <v>18426</v>
      </c>
      <c r="D164" s="124">
        <f t="shared" si="32"/>
        <v>2747.6886370414554</v>
      </c>
      <c r="E164" s="125">
        <f t="shared" si="42"/>
        <v>0.72219182239002977</v>
      </c>
      <c r="F164" s="124">
        <f t="shared" si="43"/>
        <v>634.17808058524008</v>
      </c>
      <c r="G164" s="124">
        <f t="shared" si="33"/>
        <v>4252.7982084046198</v>
      </c>
      <c r="H164" s="124">
        <f t="shared" si="44"/>
        <v>236.77439001080009</v>
      </c>
      <c r="I164" s="123">
        <f t="shared" si="34"/>
        <v>1587.8090594124253</v>
      </c>
      <c r="J164" s="124">
        <f t="shared" si="45"/>
        <v>202.82183412578365</v>
      </c>
      <c r="K164" s="123">
        <f t="shared" si="35"/>
        <v>1360.123219647505</v>
      </c>
      <c r="L164" s="123">
        <f t="shared" si="36"/>
        <v>5612.9214280521246</v>
      </c>
      <c r="M164" s="123">
        <f t="shared" si="37"/>
        <v>24038.921428052126</v>
      </c>
      <c r="N164" s="70">
        <f t="shared" si="38"/>
        <v>3584.6885517524793</v>
      </c>
      <c r="O164" s="23">
        <f t="shared" si="46"/>
        <v>0.94218563304112157</v>
      </c>
      <c r="P164" s="282">
        <v>5612.9214280521246</v>
      </c>
      <c r="Q164" s="320">
        <v>6706</v>
      </c>
      <c r="R164" s="125">
        <f t="shared" si="39"/>
        <v>3.8889773241759039E-2</v>
      </c>
      <c r="S164" s="23">
        <f t="shared" si="40"/>
        <v>4.3935694046487402E-2</v>
      </c>
      <c r="T164" s="23"/>
      <c r="U164" s="264">
        <v>17604</v>
      </c>
      <c r="V164" s="125">
        <f t="shared" si="41"/>
        <v>4.669393319700068E-2</v>
      </c>
      <c r="W164" s="258">
        <v>22855.514124610447</v>
      </c>
      <c r="X164" s="262">
        <v>2644.8317307692309</v>
      </c>
      <c r="Y164" s="262">
        <v>3433.8212326638291</v>
      </c>
      <c r="Z164" s="137"/>
      <c r="AA164" s="124"/>
      <c r="AB164" s="124"/>
      <c r="AC164" s="124"/>
      <c r="AD164" s="124"/>
    </row>
    <row r="165" spans="1:30">
      <c r="A165" s="82">
        <v>1018</v>
      </c>
      <c r="B165" s="83" t="s">
        <v>219</v>
      </c>
      <c r="C165" s="264">
        <v>38024</v>
      </c>
      <c r="D165" s="124">
        <f t="shared" si="32"/>
        <v>3334.5610804174339</v>
      </c>
      <c r="E165" s="125">
        <f t="shared" si="42"/>
        <v>0.87644309878230209</v>
      </c>
      <c r="F165" s="124">
        <f t="shared" si="43"/>
        <v>282.05461455965303</v>
      </c>
      <c r="G165" s="124">
        <f t="shared" si="33"/>
        <v>3216.2687698237237</v>
      </c>
      <c r="H165" s="124">
        <f t="shared" si="44"/>
        <v>31.369034829207632</v>
      </c>
      <c r="I165" s="123">
        <f t="shared" si="34"/>
        <v>357.70110415745461</v>
      </c>
      <c r="J165" s="124">
        <f t="shared" si="45"/>
        <v>-2.5835210558087986</v>
      </c>
      <c r="K165" s="123">
        <f t="shared" si="35"/>
        <v>-29.45989059938773</v>
      </c>
      <c r="L165" s="123">
        <f t="shared" si="36"/>
        <v>3186.8088792243361</v>
      </c>
      <c r="M165" s="123">
        <f t="shared" si="37"/>
        <v>41210.808879224336</v>
      </c>
      <c r="N165" s="70">
        <f t="shared" si="38"/>
        <v>3614.0321739212786</v>
      </c>
      <c r="O165" s="23">
        <f t="shared" si="46"/>
        <v>0.94989819686073529</v>
      </c>
      <c r="P165" s="282">
        <v>3186.8088792243361</v>
      </c>
      <c r="Q165" s="320">
        <v>11403</v>
      </c>
      <c r="R165" s="125">
        <f t="shared" si="39"/>
        <v>3.1911592428433971E-2</v>
      </c>
      <c r="S165" s="23">
        <f t="shared" si="40"/>
        <v>4.3567394274891348E-2</v>
      </c>
      <c r="T165" s="23"/>
      <c r="U165" s="264">
        <v>36651</v>
      </c>
      <c r="V165" s="125">
        <f t="shared" si="41"/>
        <v>3.7461460805980736E-2</v>
      </c>
      <c r="W165" s="258">
        <v>39279.066346353924</v>
      </c>
      <c r="X165" s="262">
        <v>3231.4406630223948</v>
      </c>
      <c r="Y165" s="262">
        <v>3463.1516792764878</v>
      </c>
      <c r="Z165" s="137"/>
      <c r="AA165" s="124"/>
      <c r="AB165" s="124"/>
      <c r="AC165" s="124"/>
      <c r="AD165" s="124"/>
    </row>
    <row r="166" spans="1:30">
      <c r="A166" s="82">
        <v>1021</v>
      </c>
      <c r="B166" s="83" t="s">
        <v>220</v>
      </c>
      <c r="C166" s="264">
        <v>6498</v>
      </c>
      <c r="D166" s="124">
        <f t="shared" si="32"/>
        <v>2828.907270352634</v>
      </c>
      <c r="E166" s="125">
        <f t="shared" si="42"/>
        <v>0.74353901290219215</v>
      </c>
      <c r="F166" s="124">
        <f t="shared" si="43"/>
        <v>585.44690059853303</v>
      </c>
      <c r="G166" s="124">
        <f t="shared" si="33"/>
        <v>1344.7715306748303</v>
      </c>
      <c r="H166" s="124">
        <f t="shared" si="44"/>
        <v>208.3478683518876</v>
      </c>
      <c r="I166" s="123">
        <f t="shared" si="34"/>
        <v>478.57505360428581</v>
      </c>
      <c r="J166" s="124">
        <f t="shared" si="45"/>
        <v>174.39531246687116</v>
      </c>
      <c r="K166" s="123">
        <f t="shared" si="35"/>
        <v>400.58603273640307</v>
      </c>
      <c r="L166" s="123">
        <f t="shared" si="36"/>
        <v>1745.3575634112333</v>
      </c>
      <c r="M166" s="123">
        <f t="shared" si="37"/>
        <v>8243.3575634112331</v>
      </c>
      <c r="N166" s="70">
        <f t="shared" si="38"/>
        <v>3588.7494834180379</v>
      </c>
      <c r="O166" s="23">
        <f t="shared" si="46"/>
        <v>0.94325299256672968</v>
      </c>
      <c r="P166" s="282">
        <v>1745.3575634112333</v>
      </c>
      <c r="Q166" s="320">
        <v>2297</v>
      </c>
      <c r="R166" s="125">
        <f t="shared" si="39"/>
        <v>6.3201104050460657E-2</v>
      </c>
      <c r="S166" s="23">
        <f t="shared" si="40"/>
        <v>4.4876205914880195E-2</v>
      </c>
      <c r="T166" s="23"/>
      <c r="U166" s="264">
        <v>6141</v>
      </c>
      <c r="V166" s="125">
        <f t="shared" si="41"/>
        <v>5.8133854421104053E-2</v>
      </c>
      <c r="W166" s="258">
        <v>7927.0958232573485</v>
      </c>
      <c r="X166" s="262">
        <v>2660.7452339688043</v>
      </c>
      <c r="Y166" s="262">
        <v>3434.6169078238077</v>
      </c>
      <c r="Z166" s="137"/>
      <c r="AA166" s="124"/>
      <c r="AB166" s="124"/>
      <c r="AC166" s="124"/>
      <c r="AD166" s="124"/>
    </row>
    <row r="167" spans="1:30">
      <c r="A167" s="82">
        <v>1026</v>
      </c>
      <c r="B167" s="83" t="s">
        <v>221</v>
      </c>
      <c r="C167" s="264">
        <v>3175</v>
      </c>
      <c r="D167" s="124">
        <f t="shared" si="32"/>
        <v>3381.2566560170394</v>
      </c>
      <c r="E167" s="125">
        <f t="shared" si="42"/>
        <v>0.88871638272911113</v>
      </c>
      <c r="F167" s="124">
        <f t="shared" si="43"/>
        <v>254.03726919988975</v>
      </c>
      <c r="G167" s="124">
        <f t="shared" si="33"/>
        <v>238.54099577869647</v>
      </c>
      <c r="H167" s="124">
        <f t="shared" si="44"/>
        <v>15.025583369345712</v>
      </c>
      <c r="I167" s="123">
        <f t="shared" si="34"/>
        <v>14.109022783815623</v>
      </c>
      <c r="J167" s="124">
        <f t="shared" si="45"/>
        <v>-18.92697251567072</v>
      </c>
      <c r="K167" s="123">
        <f t="shared" si="35"/>
        <v>-17.772427192214806</v>
      </c>
      <c r="L167" s="123">
        <f t="shared" si="36"/>
        <v>220.76856858648165</v>
      </c>
      <c r="M167" s="123">
        <f t="shared" si="37"/>
        <v>3395.7685685864817</v>
      </c>
      <c r="N167" s="70">
        <f t="shared" si="38"/>
        <v>3616.3669527012585</v>
      </c>
      <c r="O167" s="23">
        <f t="shared" si="46"/>
        <v>0.95051186105807561</v>
      </c>
      <c r="P167" s="282">
        <v>220.76856858648165</v>
      </c>
      <c r="Q167" s="320">
        <v>939</v>
      </c>
      <c r="R167" s="125">
        <f t="shared" si="39"/>
        <v>0.13228871684093338</v>
      </c>
      <c r="S167" s="23">
        <f t="shared" si="40"/>
        <v>4.7951855601514055E-2</v>
      </c>
      <c r="T167" s="23"/>
      <c r="U167" s="264">
        <v>2816</v>
      </c>
      <c r="V167" s="125">
        <f t="shared" si="41"/>
        <v>0.12748579545454544</v>
      </c>
      <c r="W167" s="258">
        <v>3254.1896062962223</v>
      </c>
      <c r="X167" s="262">
        <v>2986.2142099681864</v>
      </c>
      <c r="Y167" s="262">
        <v>3450.8903566237777</v>
      </c>
      <c r="Z167" s="137"/>
      <c r="AA167" s="124"/>
      <c r="AB167" s="124"/>
      <c r="AC167" s="124"/>
      <c r="AD167" s="124"/>
    </row>
    <row r="168" spans="1:30">
      <c r="A168" s="82">
        <v>1027</v>
      </c>
      <c r="B168" s="83" t="s">
        <v>222</v>
      </c>
      <c r="C168" s="264">
        <v>5197</v>
      </c>
      <c r="D168" s="124">
        <f t="shared" si="32"/>
        <v>2919.6629213483147</v>
      </c>
      <c r="E168" s="125">
        <f t="shared" si="42"/>
        <v>0.76739287614607732</v>
      </c>
      <c r="F168" s="124">
        <f t="shared" si="43"/>
        <v>530.99351000112449</v>
      </c>
      <c r="G168" s="124">
        <f t="shared" si="33"/>
        <v>945.16844780200165</v>
      </c>
      <c r="H168" s="124">
        <f t="shared" si="44"/>
        <v>176.58339050339933</v>
      </c>
      <c r="I168" s="123">
        <f t="shared" si="34"/>
        <v>314.31843509605079</v>
      </c>
      <c r="J168" s="124">
        <f t="shared" si="45"/>
        <v>142.63083461838289</v>
      </c>
      <c r="K168" s="123">
        <f t="shared" si="35"/>
        <v>253.88288562072157</v>
      </c>
      <c r="L168" s="123">
        <f t="shared" si="36"/>
        <v>1199.0513334227232</v>
      </c>
      <c r="M168" s="123">
        <f t="shared" si="37"/>
        <v>6396.0513334227235</v>
      </c>
      <c r="N168" s="70">
        <f t="shared" si="38"/>
        <v>3593.2872659678219</v>
      </c>
      <c r="O168" s="23">
        <f t="shared" si="46"/>
        <v>0.94444568572892384</v>
      </c>
      <c r="P168" s="282">
        <v>1199.0513334227232</v>
      </c>
      <c r="Q168" s="320">
        <v>1780</v>
      </c>
      <c r="R168" s="125">
        <f t="shared" si="39"/>
        <v>7.1843366398374076E-2</v>
      </c>
      <c r="S168" s="23">
        <f t="shared" si="40"/>
        <v>4.5235445145531801E-2</v>
      </c>
      <c r="T168" s="23"/>
      <c r="U168" s="264">
        <v>4865</v>
      </c>
      <c r="V168" s="125">
        <f t="shared" si="41"/>
        <v>6.8242548818088389E-2</v>
      </c>
      <c r="W168" s="258">
        <v>6139.8712479799069</v>
      </c>
      <c r="X168" s="262">
        <v>2723.9641657334828</v>
      </c>
      <c r="Y168" s="262">
        <v>3437.777854412042</v>
      </c>
      <c r="Z168" s="137"/>
      <c r="AA168" s="124"/>
      <c r="AB168" s="124"/>
      <c r="AC168" s="124"/>
      <c r="AD168" s="124"/>
    </row>
    <row r="169" spans="1:30">
      <c r="A169" s="82">
        <v>1029</v>
      </c>
      <c r="B169" s="83" t="s">
        <v>223</v>
      </c>
      <c r="C169" s="264">
        <v>14576</v>
      </c>
      <c r="D169" s="124">
        <f t="shared" si="32"/>
        <v>2942.8629113668485</v>
      </c>
      <c r="E169" s="125">
        <f t="shared" si="42"/>
        <v>0.77349067152399764</v>
      </c>
      <c r="F169" s="124">
        <f t="shared" si="43"/>
        <v>517.07351599000424</v>
      </c>
      <c r="G169" s="124">
        <f t="shared" si="33"/>
        <v>2561.0651246984908</v>
      </c>
      <c r="H169" s="124">
        <f t="shared" si="44"/>
        <v>168.46339399691252</v>
      </c>
      <c r="I169" s="123">
        <f t="shared" si="34"/>
        <v>834.39919046670764</v>
      </c>
      <c r="J169" s="124">
        <f t="shared" si="45"/>
        <v>134.51083811189608</v>
      </c>
      <c r="K169" s="123">
        <f t="shared" si="35"/>
        <v>666.23218116822125</v>
      </c>
      <c r="L169" s="123">
        <f t="shared" si="36"/>
        <v>3227.2973058667121</v>
      </c>
      <c r="M169" s="123">
        <f t="shared" si="37"/>
        <v>17803.297305866712</v>
      </c>
      <c r="N169" s="70">
        <f t="shared" si="38"/>
        <v>3594.4472654687484</v>
      </c>
      <c r="O169" s="23">
        <f t="shared" si="46"/>
        <v>0.94475057549781982</v>
      </c>
      <c r="P169" s="282">
        <v>3227.2973058667121</v>
      </c>
      <c r="Q169" s="320">
        <v>4953</v>
      </c>
      <c r="R169" s="125">
        <f t="shared" si="39"/>
        <v>1.6284849033463805E-2</v>
      </c>
      <c r="S169" s="23">
        <f t="shared" si="40"/>
        <v>4.2967672264416876E-2</v>
      </c>
      <c r="T169" s="23"/>
      <c r="U169" s="264">
        <v>14299</v>
      </c>
      <c r="V169" s="125">
        <f t="shared" si="41"/>
        <v>1.9371984054829008E-2</v>
      </c>
      <c r="W169" s="258">
        <v>17018.150292567068</v>
      </c>
      <c r="X169" s="262">
        <v>2895.7067638720127</v>
      </c>
      <c r="Y169" s="262">
        <v>3446.3649843189687</v>
      </c>
      <c r="Z169" s="137"/>
      <c r="AA169" s="124"/>
      <c r="AB169" s="124"/>
      <c r="AC169" s="124"/>
      <c r="AD169" s="124"/>
    </row>
    <row r="170" spans="1:30">
      <c r="A170" s="82">
        <v>1032</v>
      </c>
      <c r="B170" s="83" t="s">
        <v>224</v>
      </c>
      <c r="C170" s="264">
        <v>25513</v>
      </c>
      <c r="D170" s="124">
        <f t="shared" si="32"/>
        <v>2963.5265419909397</v>
      </c>
      <c r="E170" s="125">
        <f t="shared" si="42"/>
        <v>0.7789218200378536</v>
      </c>
      <c r="F170" s="124">
        <f t="shared" si="43"/>
        <v>504.67533761554955</v>
      </c>
      <c r="G170" s="124">
        <f t="shared" si="33"/>
        <v>4344.7499815322662</v>
      </c>
      <c r="H170" s="124">
        <f t="shared" si="44"/>
        <v>161.2311232784806</v>
      </c>
      <c r="I170" s="123">
        <f t="shared" si="34"/>
        <v>1388.0387403044392</v>
      </c>
      <c r="J170" s="124">
        <f t="shared" si="45"/>
        <v>127.27856739346416</v>
      </c>
      <c r="K170" s="123">
        <f t="shared" si="35"/>
        <v>1095.7411866903328</v>
      </c>
      <c r="L170" s="123">
        <f t="shared" si="36"/>
        <v>5440.4911682225993</v>
      </c>
      <c r="M170" s="123">
        <f t="shared" si="37"/>
        <v>30953.491168222601</v>
      </c>
      <c r="N170" s="70">
        <f t="shared" si="38"/>
        <v>3595.480446999954</v>
      </c>
      <c r="O170" s="23">
        <f t="shared" si="46"/>
        <v>0.94502213292351289</v>
      </c>
      <c r="P170" s="282">
        <v>5440.4911682225993</v>
      </c>
      <c r="Q170" s="320">
        <v>8609</v>
      </c>
      <c r="R170" s="125">
        <f t="shared" si="39"/>
        <v>1.3704194093640291E-2</v>
      </c>
      <c r="S170" s="23">
        <f t="shared" si="40"/>
        <v>4.284752067879162E-2</v>
      </c>
      <c r="T170" s="23"/>
      <c r="U170" s="264">
        <v>25057</v>
      </c>
      <c r="V170" s="125">
        <f t="shared" si="41"/>
        <v>1.8198507403120883E-2</v>
      </c>
      <c r="W170" s="258">
        <v>29550.689146940531</v>
      </c>
      <c r="X170" s="262">
        <v>2923.462839808657</v>
      </c>
      <c r="Y170" s="262">
        <v>3447.7527881158007</v>
      </c>
      <c r="Z170" s="137"/>
      <c r="AA170" s="124"/>
      <c r="AB170" s="124"/>
      <c r="AC170" s="124"/>
      <c r="AD170" s="124"/>
    </row>
    <row r="171" spans="1:30">
      <c r="A171" s="82">
        <v>1034</v>
      </c>
      <c r="B171" s="83" t="s">
        <v>225</v>
      </c>
      <c r="C171" s="264">
        <v>5111</v>
      </c>
      <c r="D171" s="124">
        <f t="shared" si="32"/>
        <v>3036.8389780154484</v>
      </c>
      <c r="E171" s="125">
        <f t="shared" si="42"/>
        <v>0.79819097632530012</v>
      </c>
      <c r="F171" s="124">
        <f t="shared" si="43"/>
        <v>460.68787600084431</v>
      </c>
      <c r="G171" s="124">
        <f t="shared" si="33"/>
        <v>775.33769530942095</v>
      </c>
      <c r="H171" s="124">
        <f t="shared" si="44"/>
        <v>135.57177066990255</v>
      </c>
      <c r="I171" s="123">
        <f t="shared" si="34"/>
        <v>228.16729003744598</v>
      </c>
      <c r="J171" s="124">
        <f t="shared" si="45"/>
        <v>101.61921478488611</v>
      </c>
      <c r="K171" s="123">
        <f t="shared" si="35"/>
        <v>171.02513848296331</v>
      </c>
      <c r="L171" s="123">
        <f t="shared" si="36"/>
        <v>946.36283379238421</v>
      </c>
      <c r="M171" s="123">
        <f t="shared" si="37"/>
        <v>6057.3628337923838</v>
      </c>
      <c r="N171" s="70">
        <f t="shared" si="38"/>
        <v>3599.1460688011789</v>
      </c>
      <c r="O171" s="23">
        <f t="shared" si="46"/>
        <v>0.94598559073788513</v>
      </c>
      <c r="P171" s="282">
        <v>946.36283379238421</v>
      </c>
      <c r="Q171" s="320">
        <v>1683</v>
      </c>
      <c r="R171" s="125">
        <f t="shared" si="39"/>
        <v>4.3606275009758638E-2</v>
      </c>
      <c r="S171" s="23">
        <f t="shared" si="40"/>
        <v>4.4115368296837085E-2</v>
      </c>
      <c r="T171" s="23"/>
      <c r="U171" s="264">
        <v>4944</v>
      </c>
      <c r="V171" s="125">
        <f t="shared" si="41"/>
        <v>3.3778317152103561E-2</v>
      </c>
      <c r="W171" s="258">
        <v>5856.5838187669997</v>
      </c>
      <c r="X171" s="262">
        <v>2909.9470276633315</v>
      </c>
      <c r="Y171" s="262">
        <v>3447.0769975085345</v>
      </c>
      <c r="Z171" s="137"/>
      <c r="AA171" s="124"/>
      <c r="AB171" s="124"/>
      <c r="AC171" s="124"/>
      <c r="AD171" s="124"/>
    </row>
    <row r="172" spans="1:30">
      <c r="A172" s="82">
        <v>1037</v>
      </c>
      <c r="B172" s="83" t="s">
        <v>226</v>
      </c>
      <c r="C172" s="264">
        <v>18699</v>
      </c>
      <c r="D172" s="124">
        <f t="shared" si="32"/>
        <v>3091.7658730158732</v>
      </c>
      <c r="E172" s="125">
        <f t="shared" si="42"/>
        <v>0.81262774833207829</v>
      </c>
      <c r="F172" s="124">
        <f t="shared" si="43"/>
        <v>427.73173900058947</v>
      </c>
      <c r="G172" s="124">
        <f t="shared" si="33"/>
        <v>2586.9215574755649</v>
      </c>
      <c r="H172" s="124">
        <f t="shared" si="44"/>
        <v>116.34735741975386</v>
      </c>
      <c r="I172" s="123">
        <f t="shared" si="34"/>
        <v>703.66881767467146</v>
      </c>
      <c r="J172" s="124">
        <f t="shared" si="45"/>
        <v>82.394801534737439</v>
      </c>
      <c r="K172" s="123">
        <f t="shared" si="35"/>
        <v>498.32375968209203</v>
      </c>
      <c r="L172" s="123">
        <f t="shared" si="36"/>
        <v>3085.2453171576572</v>
      </c>
      <c r="M172" s="123">
        <f t="shared" si="37"/>
        <v>21784.245317157656</v>
      </c>
      <c r="N172" s="70">
        <f t="shared" si="38"/>
        <v>3601.8924135511998</v>
      </c>
      <c r="O172" s="23">
        <f t="shared" si="46"/>
        <v>0.94670742933822394</v>
      </c>
      <c r="P172" s="282">
        <v>3085.2453171576572</v>
      </c>
      <c r="Q172" s="320">
        <v>6048</v>
      </c>
      <c r="R172" s="125">
        <f t="shared" si="39"/>
        <v>-9.3192755825734185E-3</v>
      </c>
      <c r="S172" s="23">
        <f t="shared" si="40"/>
        <v>4.1725285409247373E-2</v>
      </c>
      <c r="T172" s="23"/>
      <c r="U172" s="264">
        <v>18800</v>
      </c>
      <c r="V172" s="125">
        <f t="shared" si="41"/>
        <v>-5.372340425531915E-3</v>
      </c>
      <c r="W172" s="258">
        <v>20828.715788259215</v>
      </c>
      <c r="X172" s="262">
        <v>3120.8499335989377</v>
      </c>
      <c r="Y172" s="262">
        <v>3457.6221428053145</v>
      </c>
      <c r="Z172" s="137"/>
      <c r="AA172" s="124"/>
      <c r="AB172" s="124"/>
      <c r="AC172" s="124"/>
      <c r="AD172" s="124"/>
    </row>
    <row r="173" spans="1:30">
      <c r="A173" s="82">
        <v>1046</v>
      </c>
      <c r="B173" s="83" t="s">
        <v>227</v>
      </c>
      <c r="C173" s="264">
        <v>7925</v>
      </c>
      <c r="D173" s="124">
        <f t="shared" si="32"/>
        <v>4309.4072865687876</v>
      </c>
      <c r="E173" s="125">
        <f t="shared" si="42"/>
        <v>1.132667893935404</v>
      </c>
      <c r="F173" s="124">
        <f t="shared" si="43"/>
        <v>-302.85310913115916</v>
      </c>
      <c r="G173" s="124">
        <f t="shared" si="33"/>
        <v>-556.94686769220175</v>
      </c>
      <c r="H173" s="124">
        <f t="shared" si="44"/>
        <v>0</v>
      </c>
      <c r="I173" s="123">
        <f t="shared" si="34"/>
        <v>0</v>
      </c>
      <c r="J173" s="124">
        <f t="shared" si="45"/>
        <v>-33.95255588501643</v>
      </c>
      <c r="K173" s="123">
        <f t="shared" si="35"/>
        <v>-62.438750272545214</v>
      </c>
      <c r="L173" s="123">
        <f t="shared" si="36"/>
        <v>-619.38561796474698</v>
      </c>
      <c r="M173" s="123">
        <f t="shared" si="37"/>
        <v>7305.6143820352527</v>
      </c>
      <c r="N173" s="70">
        <f t="shared" si="38"/>
        <v>3972.6016215526115</v>
      </c>
      <c r="O173" s="23">
        <f t="shared" si="46"/>
        <v>1.0441431994957817</v>
      </c>
      <c r="P173" s="282">
        <v>-619.38561796474698</v>
      </c>
      <c r="Q173" s="320">
        <v>1839</v>
      </c>
      <c r="R173" s="125">
        <f t="shared" si="39"/>
        <v>-5.8706483830225614E-2</v>
      </c>
      <c r="S173" s="23">
        <f t="shared" si="40"/>
        <v>-2.8698535175672225E-3</v>
      </c>
      <c r="T173" s="23"/>
      <c r="U173" s="264">
        <v>8433</v>
      </c>
      <c r="V173" s="125">
        <f t="shared" si="41"/>
        <v>-6.0239535159492472E-2</v>
      </c>
      <c r="W173" s="258">
        <v>7338.5928734718373</v>
      </c>
      <c r="X173" s="262">
        <v>4578.175895765472</v>
      </c>
      <c r="Y173" s="262">
        <v>3984.0352190400854</v>
      </c>
      <c r="Z173" s="137"/>
      <c r="AA173" s="124"/>
      <c r="AB173" s="124"/>
      <c r="AC173" s="124"/>
      <c r="AD173" s="124"/>
    </row>
    <row r="174" spans="1:30" ht="22.5" customHeight="1">
      <c r="A174" s="82">
        <v>1101</v>
      </c>
      <c r="B174" s="83" t="s">
        <v>228</v>
      </c>
      <c r="C174" s="264">
        <v>57023</v>
      </c>
      <c r="D174" s="124">
        <f t="shared" si="32"/>
        <v>3845.1112609575184</v>
      </c>
      <c r="E174" s="125">
        <f t="shared" si="42"/>
        <v>1.0106341276838928</v>
      </c>
      <c r="F174" s="124">
        <f t="shared" si="43"/>
        <v>-24.275493764397652</v>
      </c>
      <c r="G174" s="124">
        <f t="shared" si="33"/>
        <v>-360.0055725260172</v>
      </c>
      <c r="H174" s="124">
        <f t="shared" si="44"/>
        <v>0</v>
      </c>
      <c r="I174" s="123">
        <f t="shared" si="34"/>
        <v>0</v>
      </c>
      <c r="J174" s="124">
        <f t="shared" si="45"/>
        <v>-33.95255588501643</v>
      </c>
      <c r="K174" s="123">
        <f t="shared" si="35"/>
        <v>-503.51640377479367</v>
      </c>
      <c r="L174" s="123">
        <f t="shared" si="36"/>
        <v>-863.52197630081082</v>
      </c>
      <c r="M174" s="123">
        <f t="shared" si="37"/>
        <v>56159.478023699186</v>
      </c>
      <c r="N174" s="70">
        <f t="shared" si="38"/>
        <v>3786.8832113081044</v>
      </c>
      <c r="O174" s="23">
        <f t="shared" si="46"/>
        <v>0.99532969299517726</v>
      </c>
      <c r="P174" s="282">
        <v>-863.52197630081082</v>
      </c>
      <c r="Q174" s="320">
        <v>14830</v>
      </c>
      <c r="R174" s="125">
        <f t="shared" si="39"/>
        <v>3.6954321194451967E-2</v>
      </c>
      <c r="S174" s="23">
        <f t="shared" si="40"/>
        <v>4.1497746218465276E-2</v>
      </c>
      <c r="T174" s="23"/>
      <c r="U174" s="264">
        <v>55243</v>
      </c>
      <c r="V174" s="125">
        <f t="shared" si="41"/>
        <v>3.2221276903861125E-2</v>
      </c>
      <c r="W174" s="258">
        <v>54169.090895213587</v>
      </c>
      <c r="X174" s="262">
        <v>3708.0816216941871</v>
      </c>
      <c r="Y174" s="262">
        <v>3635.9975094115712</v>
      </c>
      <c r="Z174" s="137"/>
      <c r="AA174" s="124"/>
      <c r="AB174" s="124"/>
      <c r="AC174" s="124"/>
      <c r="AD174" s="124"/>
    </row>
    <row r="175" spans="1:30">
      <c r="A175" s="82">
        <v>1102</v>
      </c>
      <c r="B175" s="83" t="s">
        <v>229</v>
      </c>
      <c r="C175" s="264">
        <v>305660</v>
      </c>
      <c r="D175" s="124">
        <f t="shared" si="32"/>
        <v>3956.9686456256636</v>
      </c>
      <c r="E175" s="125">
        <f t="shared" si="42"/>
        <v>1.0400342887473575</v>
      </c>
      <c r="F175" s="124">
        <f t="shared" si="43"/>
        <v>-91.389924565284758</v>
      </c>
      <c r="G175" s="124">
        <f t="shared" si="33"/>
        <v>-7059.5061129699861</v>
      </c>
      <c r="H175" s="124">
        <f t="shared" si="44"/>
        <v>0</v>
      </c>
      <c r="I175" s="123">
        <f t="shared" si="34"/>
        <v>0</v>
      </c>
      <c r="J175" s="124">
        <f t="shared" si="45"/>
        <v>-33.95255588501643</v>
      </c>
      <c r="K175" s="123">
        <f t="shared" si="35"/>
        <v>-2622.6991318939795</v>
      </c>
      <c r="L175" s="123">
        <f t="shared" si="36"/>
        <v>-9682.2052448639661</v>
      </c>
      <c r="M175" s="123">
        <f t="shared" si="37"/>
        <v>295977.79475513601</v>
      </c>
      <c r="N175" s="70">
        <f t="shared" si="38"/>
        <v>3831.6261651753621</v>
      </c>
      <c r="O175" s="23">
        <f t="shared" si="46"/>
        <v>1.0070897574205631</v>
      </c>
      <c r="P175" s="282">
        <v>-9682.2052448639661</v>
      </c>
      <c r="Q175" s="320">
        <v>77246</v>
      </c>
      <c r="R175" s="125">
        <f t="shared" si="39"/>
        <v>7.5543105163600899E-3</v>
      </c>
      <c r="S175" s="23">
        <f t="shared" si="40"/>
        <v>2.8987699706784179E-2</v>
      </c>
      <c r="T175" s="23"/>
      <c r="U175" s="264">
        <v>299763</v>
      </c>
      <c r="V175" s="125">
        <f t="shared" si="41"/>
        <v>1.9672207710758165E-2</v>
      </c>
      <c r="W175" s="258">
        <v>284221.43629009684</v>
      </c>
      <c r="X175" s="262">
        <v>3927.3005974216539</v>
      </c>
      <c r="Y175" s="262">
        <v>3723.6850997025576</v>
      </c>
      <c r="Z175" s="137"/>
      <c r="AA175" s="124"/>
      <c r="AB175" s="124"/>
      <c r="AC175" s="124"/>
      <c r="AD175" s="124"/>
    </row>
    <row r="176" spans="1:30">
      <c r="A176" s="82">
        <v>1103</v>
      </c>
      <c r="B176" s="83" t="s">
        <v>230</v>
      </c>
      <c r="C176" s="264">
        <v>626620</v>
      </c>
      <c r="D176" s="124">
        <f t="shared" si="32"/>
        <v>4674.9778046360334</v>
      </c>
      <c r="E176" s="125">
        <f t="shared" si="42"/>
        <v>1.2287530307649261</v>
      </c>
      <c r="F176" s="124">
        <f t="shared" si="43"/>
        <v>-522.19541997150657</v>
      </c>
      <c r="G176" s="124">
        <f t="shared" si="33"/>
        <v>-69993.507506720824</v>
      </c>
      <c r="H176" s="124">
        <f t="shared" si="44"/>
        <v>0</v>
      </c>
      <c r="I176" s="123">
        <f t="shared" si="34"/>
        <v>0</v>
      </c>
      <c r="J176" s="124">
        <f t="shared" si="45"/>
        <v>-33.95255588501643</v>
      </c>
      <c r="K176" s="123">
        <f t="shared" si="35"/>
        <v>-4550.8987331599474</v>
      </c>
      <c r="L176" s="123">
        <f t="shared" si="36"/>
        <v>-74544.406239880773</v>
      </c>
      <c r="M176" s="123">
        <f t="shared" si="37"/>
        <v>552075.59376011929</v>
      </c>
      <c r="N176" s="70">
        <f t="shared" si="38"/>
        <v>4118.8298287795114</v>
      </c>
      <c r="O176" s="23">
        <f t="shared" si="46"/>
        <v>1.0825772542275909</v>
      </c>
      <c r="P176" s="282">
        <v>-74544.406239880773</v>
      </c>
      <c r="Q176" s="320">
        <v>134037</v>
      </c>
      <c r="R176" s="125">
        <f t="shared" si="39"/>
        <v>-4.1292375011757684E-2</v>
      </c>
      <c r="S176" s="23">
        <f t="shared" si="40"/>
        <v>3.7851733635407342E-3</v>
      </c>
      <c r="T176" s="23"/>
      <c r="U176" s="264">
        <v>649235</v>
      </c>
      <c r="V176" s="125">
        <f t="shared" si="41"/>
        <v>-3.4833303811408811E-2</v>
      </c>
      <c r="W176" s="258">
        <v>546313.1135581109</v>
      </c>
      <c r="X176" s="262">
        <v>4876.3331831155174</v>
      </c>
      <c r="Y176" s="262">
        <v>4103.2981339801036</v>
      </c>
      <c r="Z176" s="137"/>
      <c r="AA176" s="124"/>
      <c r="AB176" s="124"/>
      <c r="AC176" s="124"/>
      <c r="AD176" s="124"/>
    </row>
    <row r="177" spans="1:30">
      <c r="A177" s="82">
        <v>1106</v>
      </c>
      <c r="B177" s="83" t="s">
        <v>231</v>
      </c>
      <c r="C177" s="264">
        <v>141282</v>
      </c>
      <c r="D177" s="124">
        <f t="shared" si="32"/>
        <v>3792.8053691275168</v>
      </c>
      <c r="E177" s="125">
        <f t="shared" si="42"/>
        <v>0.99688624998290321</v>
      </c>
      <c r="F177" s="124">
        <f t="shared" si="43"/>
        <v>7.1080413336033414</v>
      </c>
      <c r="G177" s="124">
        <f t="shared" si="33"/>
        <v>264.77453967672449</v>
      </c>
      <c r="H177" s="124">
        <f t="shared" si="44"/>
        <v>0</v>
      </c>
      <c r="I177" s="123">
        <f t="shared" si="34"/>
        <v>0</v>
      </c>
      <c r="J177" s="124">
        <f t="shared" si="45"/>
        <v>-33.95255588501643</v>
      </c>
      <c r="K177" s="123">
        <f t="shared" si="35"/>
        <v>-1264.7327067168621</v>
      </c>
      <c r="L177" s="123">
        <f t="shared" si="36"/>
        <v>-999.9581670401376</v>
      </c>
      <c r="M177" s="123">
        <f t="shared" si="37"/>
        <v>140282.04183295986</v>
      </c>
      <c r="N177" s="70">
        <f t="shared" si="38"/>
        <v>3765.9608545761034</v>
      </c>
      <c r="O177" s="23">
        <f t="shared" si="46"/>
        <v>0.98983054191478137</v>
      </c>
      <c r="P177" s="282">
        <v>-999.9581670401376</v>
      </c>
      <c r="Q177" s="320">
        <v>37250</v>
      </c>
      <c r="R177" s="125">
        <f t="shared" si="39"/>
        <v>3.7805503521721094E-2</v>
      </c>
      <c r="S177" s="23">
        <f t="shared" si="40"/>
        <v>4.1868858281896904E-2</v>
      </c>
      <c r="T177" s="23"/>
      <c r="U177" s="264">
        <v>135832</v>
      </c>
      <c r="V177" s="125">
        <f t="shared" si="41"/>
        <v>4.0123093232817007E-2</v>
      </c>
      <c r="W177" s="258">
        <v>134344.61157889673</v>
      </c>
      <c r="X177" s="262">
        <v>3654.639868700729</v>
      </c>
      <c r="Y177" s="262">
        <v>3614.6208082141879</v>
      </c>
      <c r="Z177" s="137"/>
      <c r="AA177" s="124"/>
      <c r="AB177" s="124"/>
      <c r="AC177" s="124"/>
      <c r="AD177" s="124"/>
    </row>
    <row r="178" spans="1:30">
      <c r="A178" s="82">
        <v>1111</v>
      </c>
      <c r="B178" s="83" t="s">
        <v>232</v>
      </c>
      <c r="C178" s="264">
        <v>11073</v>
      </c>
      <c r="D178" s="124">
        <f t="shared" si="32"/>
        <v>3350.3782148260211</v>
      </c>
      <c r="E178" s="125">
        <f t="shared" si="42"/>
        <v>0.88060041303164338</v>
      </c>
      <c r="F178" s="124">
        <f t="shared" si="43"/>
        <v>272.56433391450071</v>
      </c>
      <c r="G178" s="124">
        <f t="shared" si="33"/>
        <v>900.82512358742486</v>
      </c>
      <c r="H178" s="124">
        <f t="shared" si="44"/>
        <v>25.833037786202112</v>
      </c>
      <c r="I178" s="123">
        <f t="shared" si="34"/>
        <v>85.37818988339798</v>
      </c>
      <c r="J178" s="124">
        <f t="shared" si="45"/>
        <v>-8.1195180988143179</v>
      </c>
      <c r="K178" s="123">
        <f t="shared" si="35"/>
        <v>-26.835007316581319</v>
      </c>
      <c r="L178" s="123">
        <f t="shared" si="36"/>
        <v>873.99011627084349</v>
      </c>
      <c r="M178" s="123">
        <f t="shared" si="37"/>
        <v>11946.990116270843</v>
      </c>
      <c r="N178" s="70">
        <f t="shared" si="38"/>
        <v>3614.8230306417072</v>
      </c>
      <c r="O178" s="23">
        <f t="shared" si="46"/>
        <v>0.95010606257320218</v>
      </c>
      <c r="P178" s="282">
        <v>873.99011627084349</v>
      </c>
      <c r="Q178" s="320">
        <v>3305</v>
      </c>
      <c r="R178" s="125">
        <f t="shared" si="39"/>
        <v>5.6828582725897449E-2</v>
      </c>
      <c r="S178" s="23">
        <f t="shared" si="40"/>
        <v>4.4719183560172508E-2</v>
      </c>
      <c r="T178" s="23"/>
      <c r="U178" s="264">
        <v>10560</v>
      </c>
      <c r="V178" s="125">
        <f t="shared" si="41"/>
        <v>4.8579545454545452E-2</v>
      </c>
      <c r="W178" s="258">
        <v>11525.561801243601</v>
      </c>
      <c r="X178" s="262">
        <v>3170.219153407385</v>
      </c>
      <c r="Y178" s="262">
        <v>3460.0906037957375</v>
      </c>
      <c r="Z178" s="137"/>
      <c r="AA178" s="124"/>
      <c r="AB178" s="124"/>
      <c r="AC178" s="124"/>
      <c r="AD178" s="124"/>
    </row>
    <row r="179" spans="1:30">
      <c r="A179" s="82">
        <v>1112</v>
      </c>
      <c r="B179" s="83" t="s">
        <v>233</v>
      </c>
      <c r="C179" s="264">
        <v>9584</v>
      </c>
      <c r="D179" s="124">
        <f t="shared" si="32"/>
        <v>2982.8820417055713</v>
      </c>
      <c r="E179" s="125">
        <f t="shared" si="42"/>
        <v>0.78400914449803361</v>
      </c>
      <c r="F179" s="124">
        <f t="shared" si="43"/>
        <v>493.06203778677059</v>
      </c>
      <c r="G179" s="124">
        <f t="shared" si="33"/>
        <v>1584.2083274088939</v>
      </c>
      <c r="H179" s="124">
        <f t="shared" si="44"/>
        <v>154.45669837835953</v>
      </c>
      <c r="I179" s="123">
        <f t="shared" si="34"/>
        <v>496.26937188966917</v>
      </c>
      <c r="J179" s="124">
        <f t="shared" si="45"/>
        <v>120.5041424933431</v>
      </c>
      <c r="K179" s="123">
        <f t="shared" si="35"/>
        <v>387.17980983111136</v>
      </c>
      <c r="L179" s="123">
        <f t="shared" si="36"/>
        <v>1971.3881372400051</v>
      </c>
      <c r="M179" s="123">
        <f t="shared" si="37"/>
        <v>11555.388137240005</v>
      </c>
      <c r="N179" s="70">
        <f t="shared" si="38"/>
        <v>3596.4482219856845</v>
      </c>
      <c r="O179" s="23">
        <f t="shared" si="46"/>
        <v>0.94527649914652168</v>
      </c>
      <c r="P179" s="282">
        <v>1971.3881372400051</v>
      </c>
      <c r="Q179" s="320">
        <v>3213</v>
      </c>
      <c r="R179" s="125">
        <f t="shared" si="39"/>
        <v>1.1162338360135485E-2</v>
      </c>
      <c r="S179" s="23">
        <f t="shared" si="40"/>
        <v>4.2727627929447808E-2</v>
      </c>
      <c r="T179" s="23"/>
      <c r="U179" s="264">
        <v>9549</v>
      </c>
      <c r="V179" s="125">
        <f t="shared" si="41"/>
        <v>3.6653052675672845E-3</v>
      </c>
      <c r="W179" s="258">
        <v>11164.663314507816</v>
      </c>
      <c r="X179" s="262">
        <v>2949.9536607970344</v>
      </c>
      <c r="Y179" s="262">
        <v>3449.0773291652195</v>
      </c>
      <c r="Z179" s="137"/>
      <c r="AA179" s="124"/>
      <c r="AB179" s="124"/>
      <c r="AC179" s="124"/>
      <c r="AD179" s="124"/>
    </row>
    <row r="180" spans="1:30">
      <c r="A180" s="82">
        <v>1114</v>
      </c>
      <c r="B180" s="83" t="s">
        <v>234</v>
      </c>
      <c r="C180" s="264">
        <v>8667</v>
      </c>
      <c r="D180" s="124">
        <f t="shared" si="32"/>
        <v>3087.6380477377984</v>
      </c>
      <c r="E180" s="125">
        <f t="shared" si="42"/>
        <v>0.81154280674885348</v>
      </c>
      <c r="F180" s="124">
        <f t="shared" si="43"/>
        <v>430.20843416743435</v>
      </c>
      <c r="G180" s="124">
        <f t="shared" si="33"/>
        <v>1207.5950747079883</v>
      </c>
      <c r="H180" s="124">
        <f t="shared" si="44"/>
        <v>117.79209626708005</v>
      </c>
      <c r="I180" s="123">
        <f t="shared" si="34"/>
        <v>330.64241422169368</v>
      </c>
      <c r="J180" s="124">
        <f t="shared" si="45"/>
        <v>83.839540382063632</v>
      </c>
      <c r="K180" s="123">
        <f t="shared" si="35"/>
        <v>235.33758985245262</v>
      </c>
      <c r="L180" s="123">
        <f t="shared" si="36"/>
        <v>1442.9326645604408</v>
      </c>
      <c r="M180" s="123">
        <f t="shared" si="37"/>
        <v>10109.932664560441</v>
      </c>
      <c r="N180" s="70">
        <f t="shared" si="38"/>
        <v>3601.6860222872965</v>
      </c>
      <c r="O180" s="23">
        <f t="shared" si="46"/>
        <v>0.94665318225906281</v>
      </c>
      <c r="P180" s="282">
        <v>1442.9326645604408</v>
      </c>
      <c r="Q180" s="320">
        <v>2807</v>
      </c>
      <c r="R180" s="125">
        <f t="shared" si="39"/>
        <v>1.8996277345208291E-2</v>
      </c>
      <c r="S180" s="23">
        <f t="shared" si="40"/>
        <v>4.3034720149500952E-2</v>
      </c>
      <c r="T180" s="23"/>
      <c r="U180" s="264">
        <v>8563</v>
      </c>
      <c r="V180" s="125">
        <f t="shared" si="41"/>
        <v>1.214527618825178E-2</v>
      </c>
      <c r="W180" s="258">
        <v>9758.4140799502893</v>
      </c>
      <c r="X180" s="262">
        <v>3030.077848549186</v>
      </c>
      <c r="Y180" s="262">
        <v>3453.0835385528271</v>
      </c>
      <c r="Z180" s="137"/>
      <c r="AA180" s="124"/>
      <c r="AB180" s="124"/>
      <c r="AC180" s="124"/>
      <c r="AD180" s="124"/>
    </row>
    <row r="181" spans="1:30">
      <c r="A181" s="82">
        <v>1119</v>
      </c>
      <c r="B181" s="83" t="s">
        <v>235</v>
      </c>
      <c r="C181" s="264">
        <v>62719</v>
      </c>
      <c r="D181" s="124">
        <f t="shared" si="32"/>
        <v>3333.6345274795367</v>
      </c>
      <c r="E181" s="125">
        <f t="shared" si="42"/>
        <v>0.8761995672024353</v>
      </c>
      <c r="F181" s="124">
        <f t="shared" si="43"/>
        <v>282.61054632239137</v>
      </c>
      <c r="G181" s="124">
        <f t="shared" si="33"/>
        <v>5317.0348185094717</v>
      </c>
      <c r="H181" s="124">
        <f t="shared" si="44"/>
        <v>31.693328357471657</v>
      </c>
      <c r="I181" s="123">
        <f t="shared" si="34"/>
        <v>596.27827971747183</v>
      </c>
      <c r="J181" s="124">
        <f t="shared" si="45"/>
        <v>-2.2592275275447733</v>
      </c>
      <c r="K181" s="123">
        <f t="shared" si="35"/>
        <v>-42.505106703227362</v>
      </c>
      <c r="L181" s="123">
        <f t="shared" si="36"/>
        <v>5274.5297118062444</v>
      </c>
      <c r="M181" s="123">
        <f t="shared" si="37"/>
        <v>67993.529711806244</v>
      </c>
      <c r="N181" s="70">
        <f t="shared" si="38"/>
        <v>3613.9858462743828</v>
      </c>
      <c r="O181" s="23">
        <f t="shared" si="46"/>
        <v>0.94988602028174174</v>
      </c>
      <c r="P181" s="282">
        <v>5274.5297118062444</v>
      </c>
      <c r="Q181" s="320">
        <v>18814</v>
      </c>
      <c r="R181" s="125">
        <f t="shared" si="39"/>
        <v>3.6845830024552238E-2</v>
      </c>
      <c r="S181" s="23">
        <f t="shared" si="40"/>
        <v>4.3799232802501739E-2</v>
      </c>
      <c r="T181" s="23"/>
      <c r="U181" s="264">
        <v>60323</v>
      </c>
      <c r="V181" s="125">
        <f t="shared" si="41"/>
        <v>3.9719509971321058E-2</v>
      </c>
      <c r="W181" s="258">
        <v>64960.387320604146</v>
      </c>
      <c r="X181" s="262">
        <v>3215.1689585332056</v>
      </c>
      <c r="Y181" s="262">
        <v>3462.3380940520278</v>
      </c>
      <c r="Z181" s="137"/>
      <c r="AA181" s="124"/>
      <c r="AB181" s="124"/>
      <c r="AC181" s="124"/>
      <c r="AD181" s="124"/>
    </row>
    <row r="182" spans="1:30">
      <c r="A182" s="82">
        <v>1120</v>
      </c>
      <c r="B182" s="83" t="s">
        <v>236</v>
      </c>
      <c r="C182" s="264">
        <v>71041</v>
      </c>
      <c r="D182" s="124">
        <f t="shared" si="32"/>
        <v>3670.6107264648135</v>
      </c>
      <c r="E182" s="125">
        <f t="shared" si="42"/>
        <v>0.96476908412895257</v>
      </c>
      <c r="F182" s="124">
        <f t="shared" si="43"/>
        <v>80.424826931225283</v>
      </c>
      <c r="G182" s="124">
        <f t="shared" si="33"/>
        <v>1556.5421004269342</v>
      </c>
      <c r="H182" s="124">
        <f t="shared" si="44"/>
        <v>0</v>
      </c>
      <c r="I182" s="123">
        <f t="shared" si="34"/>
        <v>0</v>
      </c>
      <c r="J182" s="124">
        <f t="shared" si="45"/>
        <v>-33.95255588501643</v>
      </c>
      <c r="K182" s="123">
        <f t="shared" si="35"/>
        <v>-657.117766598608</v>
      </c>
      <c r="L182" s="123">
        <f t="shared" si="36"/>
        <v>899.42433382832621</v>
      </c>
      <c r="M182" s="123">
        <f t="shared" si="37"/>
        <v>71940.424333828327</v>
      </c>
      <c r="N182" s="70">
        <f t="shared" si="38"/>
        <v>3717.0829975110223</v>
      </c>
      <c r="O182" s="23">
        <f t="shared" si="46"/>
        <v>0.97698367557320109</v>
      </c>
      <c r="P182" s="282">
        <v>899.42433382832621</v>
      </c>
      <c r="Q182" s="320">
        <v>19354</v>
      </c>
      <c r="R182" s="125">
        <f t="shared" si="39"/>
        <v>4.8816092936946318E-2</v>
      </c>
      <c r="S182" s="23">
        <f t="shared" si="40"/>
        <v>4.6278362077460694E-2</v>
      </c>
      <c r="T182" s="23"/>
      <c r="U182" s="264">
        <v>67255</v>
      </c>
      <c r="V182" s="125">
        <f t="shared" si="41"/>
        <v>5.6293212400565014E-2</v>
      </c>
      <c r="W182" s="258">
        <v>68271.682328723284</v>
      </c>
      <c r="X182" s="262">
        <v>3499.7658323359524</v>
      </c>
      <c r="Y182" s="262">
        <v>3552.6711936682773</v>
      </c>
      <c r="Z182" s="137"/>
      <c r="AA182" s="124"/>
      <c r="AB182" s="124"/>
      <c r="AC182" s="124"/>
      <c r="AD182" s="124"/>
    </row>
    <row r="183" spans="1:30">
      <c r="A183" s="82">
        <v>1121</v>
      </c>
      <c r="B183" s="83" t="s">
        <v>237</v>
      </c>
      <c r="C183" s="264">
        <v>70912</v>
      </c>
      <c r="D183" s="124">
        <f t="shared" si="32"/>
        <v>3772.9183293429105</v>
      </c>
      <c r="E183" s="125">
        <f t="shared" si="42"/>
        <v>0.9916592175927077</v>
      </c>
      <c r="F183" s="124">
        <f t="shared" si="43"/>
        <v>19.040265204367095</v>
      </c>
      <c r="G183" s="124">
        <f t="shared" si="33"/>
        <v>357.86178451607958</v>
      </c>
      <c r="H183" s="124">
        <f t="shared" si="44"/>
        <v>0</v>
      </c>
      <c r="I183" s="123">
        <f t="shared" si="34"/>
        <v>0</v>
      </c>
      <c r="J183" s="124">
        <f t="shared" si="45"/>
        <v>-33.95255588501643</v>
      </c>
      <c r="K183" s="123">
        <f t="shared" si="35"/>
        <v>-638.13828785888381</v>
      </c>
      <c r="L183" s="123">
        <f t="shared" si="36"/>
        <v>-280.27650334280423</v>
      </c>
      <c r="M183" s="123">
        <f t="shared" si="37"/>
        <v>70631.7234966572</v>
      </c>
      <c r="N183" s="70">
        <f t="shared" si="38"/>
        <v>3758.0060386622608</v>
      </c>
      <c r="O183" s="23">
        <f t="shared" si="46"/>
        <v>0.9877397289587031</v>
      </c>
      <c r="P183" s="282">
        <v>-280.27650334280423</v>
      </c>
      <c r="Q183" s="320">
        <v>18795</v>
      </c>
      <c r="R183" s="125">
        <f t="shared" si="39"/>
        <v>3.4014859376263501E-2</v>
      </c>
      <c r="S183" s="23">
        <f t="shared" si="40"/>
        <v>4.0339897696663456E-2</v>
      </c>
      <c r="T183" s="23"/>
      <c r="U183" s="264">
        <v>68229</v>
      </c>
      <c r="V183" s="125">
        <f t="shared" si="41"/>
        <v>3.9323454835920209E-2</v>
      </c>
      <c r="W183" s="258">
        <v>67546.150130863127</v>
      </c>
      <c r="X183" s="262">
        <v>3648.8047489170544</v>
      </c>
      <c r="Y183" s="262">
        <v>3612.286760300718</v>
      </c>
      <c r="Z183" s="137"/>
      <c r="AA183" s="124"/>
      <c r="AB183" s="124"/>
      <c r="AC183" s="124"/>
      <c r="AD183" s="124"/>
    </row>
    <row r="184" spans="1:30">
      <c r="A184" s="82">
        <v>1122</v>
      </c>
      <c r="B184" s="83" t="s">
        <v>238</v>
      </c>
      <c r="C184" s="264">
        <v>42484</v>
      </c>
      <c r="D184" s="124">
        <f t="shared" si="32"/>
        <v>3570.3840658878898</v>
      </c>
      <c r="E184" s="125">
        <f t="shared" si="42"/>
        <v>0.93842589746714322</v>
      </c>
      <c r="F184" s="124">
        <f t="shared" si="43"/>
        <v>140.56082327737948</v>
      </c>
      <c r="G184" s="124">
        <f t="shared" si="33"/>
        <v>1672.5332361775386</v>
      </c>
      <c r="H184" s="124">
        <f t="shared" si="44"/>
        <v>0</v>
      </c>
      <c r="I184" s="123">
        <f t="shared" si="34"/>
        <v>0</v>
      </c>
      <c r="J184" s="124">
        <f t="shared" si="45"/>
        <v>-33.95255588501643</v>
      </c>
      <c r="K184" s="123">
        <f t="shared" si="35"/>
        <v>-404.00146247581051</v>
      </c>
      <c r="L184" s="123">
        <f t="shared" si="36"/>
        <v>1268.5317737017281</v>
      </c>
      <c r="M184" s="123">
        <f t="shared" si="37"/>
        <v>43752.531773701725</v>
      </c>
      <c r="N184" s="70">
        <f t="shared" si="38"/>
        <v>3676.9923332802528</v>
      </c>
      <c r="O184" s="23">
        <f t="shared" si="46"/>
        <v>0.96644640090847733</v>
      </c>
      <c r="P184" s="282">
        <v>1268.5317737017281</v>
      </c>
      <c r="Q184" s="320">
        <v>11899</v>
      </c>
      <c r="R184" s="125">
        <f t="shared" si="39"/>
        <v>2.3041082918615435E-2</v>
      </c>
      <c r="S184" s="23">
        <f t="shared" si="40"/>
        <v>3.6136332799432513E-2</v>
      </c>
      <c r="T184" s="23"/>
      <c r="U184" s="264">
        <v>41412</v>
      </c>
      <c r="V184" s="125">
        <f t="shared" si="41"/>
        <v>2.5886216555587753E-2</v>
      </c>
      <c r="W184" s="258">
        <v>42109.507837468409</v>
      </c>
      <c r="X184" s="262">
        <v>3489.9713467048709</v>
      </c>
      <c r="Y184" s="262">
        <v>3548.7533994158443</v>
      </c>
      <c r="Z184" s="137"/>
      <c r="AA184" s="124"/>
      <c r="AB184" s="124"/>
      <c r="AC184" s="124"/>
      <c r="AD184" s="124"/>
    </row>
    <row r="185" spans="1:30">
      <c r="A185" s="82">
        <v>1124</v>
      </c>
      <c r="B185" s="83" t="s">
        <v>239</v>
      </c>
      <c r="C185" s="264">
        <v>122290</v>
      </c>
      <c r="D185" s="124">
        <f t="shared" si="32"/>
        <v>4600.4815288541122</v>
      </c>
      <c r="E185" s="125">
        <f t="shared" si="42"/>
        <v>1.2091727186280514</v>
      </c>
      <c r="F185" s="124">
        <f t="shared" si="43"/>
        <v>-477.4976545023539</v>
      </c>
      <c r="G185" s="124">
        <f t="shared" si="33"/>
        <v>-12692.842651981571</v>
      </c>
      <c r="H185" s="124">
        <f t="shared" si="44"/>
        <v>0</v>
      </c>
      <c r="I185" s="123">
        <f t="shared" si="34"/>
        <v>0</v>
      </c>
      <c r="J185" s="124">
        <f t="shared" si="45"/>
        <v>-33.95255588501643</v>
      </c>
      <c r="K185" s="123">
        <f t="shared" si="35"/>
        <v>-902.52684053550672</v>
      </c>
      <c r="L185" s="123">
        <f t="shared" si="36"/>
        <v>-13595.369492517078</v>
      </c>
      <c r="M185" s="123">
        <f t="shared" si="37"/>
        <v>108694.63050748291</v>
      </c>
      <c r="N185" s="70">
        <f t="shared" si="38"/>
        <v>4089.0313184667411</v>
      </c>
      <c r="O185" s="23">
        <f t="shared" si="46"/>
        <v>1.0747451293728405</v>
      </c>
      <c r="P185" s="282">
        <v>-13595.369492517078</v>
      </c>
      <c r="Q185" s="320">
        <v>26582</v>
      </c>
      <c r="R185" s="125">
        <f t="shared" si="39"/>
        <v>-7.2330800960195918E-3</v>
      </c>
      <c r="S185" s="23">
        <f t="shared" si="40"/>
        <v>2.0633820443911099E-2</v>
      </c>
      <c r="T185" s="23"/>
      <c r="U185" s="264">
        <v>121712</v>
      </c>
      <c r="V185" s="125">
        <f t="shared" si="41"/>
        <v>4.7489154725910343E-3</v>
      </c>
      <c r="W185" s="258">
        <v>105227.16906717578</v>
      </c>
      <c r="X185" s="262">
        <v>4633.9996192651815</v>
      </c>
      <c r="Y185" s="262">
        <v>4006.3647084399686</v>
      </c>
      <c r="Z185" s="137"/>
      <c r="AA185" s="124"/>
      <c r="AB185" s="124"/>
      <c r="AC185" s="124"/>
      <c r="AD185" s="124"/>
    </row>
    <row r="186" spans="1:30">
      <c r="A186" s="82">
        <v>1127</v>
      </c>
      <c r="B186" s="83" t="s">
        <v>240</v>
      </c>
      <c r="C186" s="264">
        <v>45895</v>
      </c>
      <c r="D186" s="124">
        <f t="shared" si="32"/>
        <v>4152.266353026328</v>
      </c>
      <c r="E186" s="125">
        <f t="shared" si="42"/>
        <v>1.0913655805520019</v>
      </c>
      <c r="F186" s="124">
        <f t="shared" si="43"/>
        <v>-208.56854900568342</v>
      </c>
      <c r="G186" s="124">
        <f t="shared" si="33"/>
        <v>-2305.3081721598192</v>
      </c>
      <c r="H186" s="124">
        <f t="shared" si="44"/>
        <v>0</v>
      </c>
      <c r="I186" s="123">
        <f t="shared" si="34"/>
        <v>0</v>
      </c>
      <c r="J186" s="124">
        <f t="shared" si="45"/>
        <v>-33.95255588501643</v>
      </c>
      <c r="K186" s="123">
        <f t="shared" si="35"/>
        <v>-375.2776001970866</v>
      </c>
      <c r="L186" s="123">
        <f t="shared" si="36"/>
        <v>-2680.5857723569056</v>
      </c>
      <c r="M186" s="123">
        <f t="shared" si="37"/>
        <v>43214.414227643094</v>
      </c>
      <c r="N186" s="70">
        <f t="shared" si="38"/>
        <v>3909.7452481356277</v>
      </c>
      <c r="O186" s="23">
        <f t="shared" si="46"/>
        <v>1.0276222741424208</v>
      </c>
      <c r="P186" s="282">
        <v>-2680.5857723569056</v>
      </c>
      <c r="Q186" s="320">
        <v>11053</v>
      </c>
      <c r="R186" s="125">
        <f t="shared" si="39"/>
        <v>4.3248601451909063E-2</v>
      </c>
      <c r="S186" s="23">
        <f t="shared" si="40"/>
        <v>4.4041637914235286E-2</v>
      </c>
      <c r="T186" s="23"/>
      <c r="U186" s="264">
        <v>43670</v>
      </c>
      <c r="V186" s="125">
        <f t="shared" si="41"/>
        <v>5.0950309136707124E-2</v>
      </c>
      <c r="W186" s="258">
        <v>41088.136051972309</v>
      </c>
      <c r="X186" s="262">
        <v>3980.1312431644187</v>
      </c>
      <c r="Y186" s="262">
        <v>3744.8173579996633</v>
      </c>
      <c r="Z186" s="137"/>
      <c r="AA186" s="124"/>
      <c r="AB186" s="124"/>
      <c r="AC186" s="124"/>
      <c r="AD186" s="124"/>
    </row>
    <row r="187" spans="1:30">
      <c r="A187" s="82">
        <v>1129</v>
      </c>
      <c r="B187" s="83" t="s">
        <v>241</v>
      </c>
      <c r="C187" s="264">
        <v>3998</v>
      </c>
      <c r="D187" s="124">
        <f t="shared" si="32"/>
        <v>3351.2154233025985</v>
      </c>
      <c r="E187" s="125">
        <f t="shared" si="42"/>
        <v>0.88082046165988637</v>
      </c>
      <c r="F187" s="124">
        <f t="shared" si="43"/>
        <v>272.06200882855427</v>
      </c>
      <c r="G187" s="124">
        <f t="shared" si="33"/>
        <v>324.56997653246526</v>
      </c>
      <c r="H187" s="124">
        <f t="shared" si="44"/>
        <v>25.540014819400014</v>
      </c>
      <c r="I187" s="123">
        <f t="shared" si="34"/>
        <v>30.469237679544218</v>
      </c>
      <c r="J187" s="124">
        <f t="shared" si="45"/>
        <v>-8.4125410656164163</v>
      </c>
      <c r="K187" s="123">
        <f t="shared" si="35"/>
        <v>-10.036161491280385</v>
      </c>
      <c r="L187" s="123">
        <f t="shared" si="36"/>
        <v>314.53381504118488</v>
      </c>
      <c r="M187" s="123">
        <f t="shared" si="37"/>
        <v>4312.5338150411844</v>
      </c>
      <c r="N187" s="70">
        <f t="shared" si="38"/>
        <v>3614.8648910655361</v>
      </c>
      <c r="O187" s="23">
        <f t="shared" si="46"/>
        <v>0.95011706500461435</v>
      </c>
      <c r="P187" s="282">
        <v>314.53381504118488</v>
      </c>
      <c r="Q187" s="320">
        <v>1193</v>
      </c>
      <c r="R187" s="125">
        <f t="shared" si="39"/>
        <v>6.8478612444994272E-2</v>
      </c>
      <c r="S187" s="23">
        <f t="shared" si="40"/>
        <v>4.524154184275346E-2</v>
      </c>
      <c r="T187" s="23"/>
      <c r="U187" s="264">
        <v>3908</v>
      </c>
      <c r="V187" s="125">
        <f t="shared" si="41"/>
        <v>2.3029682702149439E-2</v>
      </c>
      <c r="W187" s="258">
        <v>4309.1682390722081</v>
      </c>
      <c r="X187" s="262">
        <v>3136.4365971107545</v>
      </c>
      <c r="Y187" s="262">
        <v>3458.4014759809056</v>
      </c>
      <c r="Z187" s="137"/>
      <c r="AA187" s="124"/>
      <c r="AB187" s="124"/>
      <c r="AC187" s="124"/>
      <c r="AD187" s="124"/>
    </row>
    <row r="188" spans="1:30">
      <c r="A188" s="82">
        <v>1130</v>
      </c>
      <c r="B188" s="83" t="s">
        <v>242</v>
      </c>
      <c r="C188" s="264">
        <v>44579</v>
      </c>
      <c r="D188" s="124">
        <f t="shared" si="32"/>
        <v>3504.6383647798743</v>
      </c>
      <c r="E188" s="125">
        <f t="shared" si="42"/>
        <v>0.92114555243189478</v>
      </c>
      <c r="F188" s="124">
        <f t="shared" si="43"/>
        <v>180.00824394218878</v>
      </c>
      <c r="G188" s="124">
        <f t="shared" si="33"/>
        <v>2289.7048629446413</v>
      </c>
      <c r="H188" s="124">
        <f t="shared" si="44"/>
        <v>0</v>
      </c>
      <c r="I188" s="123">
        <f t="shared" si="34"/>
        <v>0</v>
      </c>
      <c r="J188" s="124">
        <f t="shared" si="45"/>
        <v>-33.95255588501643</v>
      </c>
      <c r="K188" s="123">
        <f t="shared" si="35"/>
        <v>-431.87651085740896</v>
      </c>
      <c r="L188" s="123">
        <f t="shared" si="36"/>
        <v>1857.8283520872324</v>
      </c>
      <c r="M188" s="123">
        <f t="shared" si="37"/>
        <v>46436.828352087236</v>
      </c>
      <c r="N188" s="70">
        <f t="shared" si="38"/>
        <v>3650.6940528370469</v>
      </c>
      <c r="O188" s="23">
        <f t="shared" si="46"/>
        <v>0.95953426289437804</v>
      </c>
      <c r="P188" s="282">
        <v>1857.8283520872324</v>
      </c>
      <c r="Q188" s="320">
        <v>12720</v>
      </c>
      <c r="R188" s="125">
        <f t="shared" si="39"/>
        <v>2.5791367226088564E-2</v>
      </c>
      <c r="S188" s="23">
        <f t="shared" si="40"/>
        <v>3.7313616030069073E-2</v>
      </c>
      <c r="T188" s="23"/>
      <c r="U188" s="264">
        <v>43178</v>
      </c>
      <c r="V188" s="125">
        <f t="shared" si="41"/>
        <v>3.2447079531242762E-2</v>
      </c>
      <c r="W188" s="258">
        <v>44477.842309954976</v>
      </c>
      <c r="X188" s="262">
        <v>3416.5216015192277</v>
      </c>
      <c r="Y188" s="262">
        <v>3519.3735013415871</v>
      </c>
      <c r="Z188" s="137"/>
      <c r="AA188" s="124"/>
      <c r="AB188" s="124"/>
      <c r="AC188" s="124"/>
      <c r="AD188" s="124"/>
    </row>
    <row r="189" spans="1:30">
      <c r="A189" s="82">
        <v>1133</v>
      </c>
      <c r="B189" s="83" t="s">
        <v>243</v>
      </c>
      <c r="C189" s="264">
        <v>8346</v>
      </c>
      <c r="D189" s="124">
        <f t="shared" si="32"/>
        <v>3109.5380029806261</v>
      </c>
      <c r="E189" s="125">
        <f t="shared" si="42"/>
        <v>0.81729890602948652</v>
      </c>
      <c r="F189" s="124">
        <f t="shared" si="43"/>
        <v>417.06846102173773</v>
      </c>
      <c r="G189" s="124">
        <f t="shared" si="33"/>
        <v>1119.4117493823442</v>
      </c>
      <c r="H189" s="124">
        <f t="shared" si="44"/>
        <v>110.12711193209037</v>
      </c>
      <c r="I189" s="123">
        <f t="shared" si="34"/>
        <v>295.58116842573054</v>
      </c>
      <c r="J189" s="124">
        <f t="shared" si="45"/>
        <v>76.174556047073935</v>
      </c>
      <c r="K189" s="123">
        <f t="shared" si="35"/>
        <v>204.45250843034643</v>
      </c>
      <c r="L189" s="123">
        <f t="shared" si="36"/>
        <v>1323.8642578126905</v>
      </c>
      <c r="M189" s="123">
        <f t="shared" si="37"/>
        <v>9669.864257812691</v>
      </c>
      <c r="N189" s="70">
        <f t="shared" si="38"/>
        <v>3602.7810200494382</v>
      </c>
      <c r="O189" s="23">
        <f t="shared" si="46"/>
        <v>0.9469409872230945</v>
      </c>
      <c r="P189" s="282">
        <v>1323.8642578126905</v>
      </c>
      <c r="Q189" s="320">
        <v>2684</v>
      </c>
      <c r="R189" s="125">
        <f t="shared" si="39"/>
        <v>-1.0717141942254328E-2</v>
      </c>
      <c r="S189" s="23">
        <f t="shared" si="40"/>
        <v>4.1645257707165047E-2</v>
      </c>
      <c r="T189" s="23"/>
      <c r="U189" s="264">
        <v>8559</v>
      </c>
      <c r="V189" s="125">
        <f t="shared" si="41"/>
        <v>-2.4886084822993339E-2</v>
      </c>
      <c r="W189" s="258">
        <v>9418.1513763993771</v>
      </c>
      <c r="X189" s="262">
        <v>3143.2243848696289</v>
      </c>
      <c r="Y189" s="262">
        <v>3458.7408653688494</v>
      </c>
      <c r="Z189" s="137"/>
      <c r="AA189" s="124"/>
      <c r="AB189" s="124"/>
      <c r="AC189" s="124"/>
      <c r="AD189" s="124"/>
    </row>
    <row r="190" spans="1:30">
      <c r="A190" s="82">
        <v>1134</v>
      </c>
      <c r="B190" s="83" t="s">
        <v>244</v>
      </c>
      <c r="C190" s="264">
        <v>11304</v>
      </c>
      <c r="D190" s="124">
        <f t="shared" si="32"/>
        <v>2979.4412229836585</v>
      </c>
      <c r="E190" s="125">
        <f t="shared" si="42"/>
        <v>0.78310477305296056</v>
      </c>
      <c r="F190" s="124">
        <f t="shared" si="43"/>
        <v>495.12652901991828</v>
      </c>
      <c r="G190" s="124">
        <f t="shared" si="33"/>
        <v>1878.5100511015701</v>
      </c>
      <c r="H190" s="124">
        <f t="shared" si="44"/>
        <v>155.66098493102902</v>
      </c>
      <c r="I190" s="123">
        <f t="shared" si="34"/>
        <v>590.57777682832409</v>
      </c>
      <c r="J190" s="124">
        <f t="shared" si="45"/>
        <v>121.70842904601258</v>
      </c>
      <c r="K190" s="123">
        <f t="shared" si="35"/>
        <v>461.76177980057173</v>
      </c>
      <c r="L190" s="123">
        <f t="shared" si="36"/>
        <v>2340.271830902142</v>
      </c>
      <c r="M190" s="123">
        <f t="shared" si="37"/>
        <v>13644.271830902142</v>
      </c>
      <c r="N190" s="70">
        <f t="shared" si="38"/>
        <v>3596.2761810495895</v>
      </c>
      <c r="O190" s="23">
        <f t="shared" si="46"/>
        <v>0.9452312805742682</v>
      </c>
      <c r="P190" s="282">
        <v>2340.271830902142</v>
      </c>
      <c r="Q190" s="320">
        <v>3794</v>
      </c>
      <c r="R190" s="125">
        <f t="shared" si="39"/>
        <v>-4.6172397299833544E-2</v>
      </c>
      <c r="S190" s="23">
        <f t="shared" si="40"/>
        <v>4.0058589278211904E-2</v>
      </c>
      <c r="T190" s="23"/>
      <c r="U190" s="264">
        <v>12023</v>
      </c>
      <c r="V190" s="125">
        <f t="shared" si="41"/>
        <v>-5.9802046078349831E-2</v>
      </c>
      <c r="W190" s="258">
        <v>13308.930057936541</v>
      </c>
      <c r="X190" s="262">
        <v>3123.6684853208626</v>
      </c>
      <c r="Y190" s="262">
        <v>3457.763070391411</v>
      </c>
      <c r="Z190" s="137"/>
      <c r="AA190" s="124"/>
      <c r="AB190" s="124"/>
      <c r="AC190" s="124"/>
      <c r="AD190" s="124"/>
    </row>
    <row r="191" spans="1:30">
      <c r="A191" s="82">
        <v>1135</v>
      </c>
      <c r="B191" s="83" t="s">
        <v>245</v>
      </c>
      <c r="C191" s="264">
        <v>15234</v>
      </c>
      <c r="D191" s="124">
        <f t="shared" si="32"/>
        <v>3313.9003698063957</v>
      </c>
      <c r="E191" s="125">
        <f t="shared" si="42"/>
        <v>0.87101271775334943</v>
      </c>
      <c r="F191" s="124">
        <f t="shared" si="43"/>
        <v>294.45104092627599</v>
      </c>
      <c r="G191" s="124">
        <f t="shared" si="33"/>
        <v>1353.5914351380907</v>
      </c>
      <c r="H191" s="124">
        <f t="shared" si="44"/>
        <v>38.600283543071008</v>
      </c>
      <c r="I191" s="123">
        <f t="shared" si="34"/>
        <v>177.4455034474974</v>
      </c>
      <c r="J191" s="124">
        <f t="shared" si="45"/>
        <v>4.6477276580545777</v>
      </c>
      <c r="K191" s="123">
        <f t="shared" si="35"/>
        <v>21.365604044076893</v>
      </c>
      <c r="L191" s="123">
        <f t="shared" si="36"/>
        <v>1374.9570391821676</v>
      </c>
      <c r="M191" s="123">
        <f t="shared" si="37"/>
        <v>16608.957039182169</v>
      </c>
      <c r="N191" s="70">
        <f t="shared" si="38"/>
        <v>3612.9991383907263</v>
      </c>
      <c r="O191" s="23">
        <f t="shared" si="46"/>
        <v>0.94962667780928756</v>
      </c>
      <c r="P191" s="282">
        <v>1374.9570391821676</v>
      </c>
      <c r="Q191" s="320">
        <v>4597</v>
      </c>
      <c r="R191" s="125">
        <f t="shared" si="39"/>
        <v>1.0575987470225872E-2</v>
      </c>
      <c r="S191" s="23">
        <f t="shared" si="40"/>
        <v>4.2549933558578584E-2</v>
      </c>
      <c r="T191" s="23"/>
      <c r="U191" s="264">
        <v>15291</v>
      </c>
      <c r="V191" s="125">
        <f t="shared" si="41"/>
        <v>-3.7276829507553464E-3</v>
      </c>
      <c r="W191" s="258">
        <v>16159.815889882591</v>
      </c>
      <c r="X191" s="262">
        <v>3279.2193866609477</v>
      </c>
      <c r="Y191" s="262">
        <v>3465.5406154584152</v>
      </c>
      <c r="Z191" s="137"/>
      <c r="AA191" s="124"/>
      <c r="AB191" s="124"/>
      <c r="AC191" s="124"/>
      <c r="AD191" s="124"/>
    </row>
    <row r="192" spans="1:30">
      <c r="A192" s="82">
        <v>1141</v>
      </c>
      <c r="B192" s="83" t="s">
        <v>246</v>
      </c>
      <c r="C192" s="264">
        <v>10420</v>
      </c>
      <c r="D192" s="124">
        <f t="shared" si="32"/>
        <v>3307.936507936508</v>
      </c>
      <c r="E192" s="125">
        <f t="shared" si="42"/>
        <v>0.86944519943477672</v>
      </c>
      <c r="F192" s="124">
        <f t="shared" si="43"/>
        <v>298.02935804820862</v>
      </c>
      <c r="G192" s="124">
        <f t="shared" si="33"/>
        <v>938.79247785185714</v>
      </c>
      <c r="H192" s="124">
        <f t="shared" si="44"/>
        <v>40.687635197531719</v>
      </c>
      <c r="I192" s="123">
        <f t="shared" si="34"/>
        <v>128.16605087222493</v>
      </c>
      <c r="J192" s="124">
        <f t="shared" si="45"/>
        <v>6.735079312515289</v>
      </c>
      <c r="K192" s="123">
        <f t="shared" si="35"/>
        <v>21.215499834423159</v>
      </c>
      <c r="L192" s="123">
        <f t="shared" si="36"/>
        <v>960.00797768628036</v>
      </c>
      <c r="M192" s="123">
        <f t="shared" si="37"/>
        <v>11380.00797768628</v>
      </c>
      <c r="N192" s="70">
        <f t="shared" si="38"/>
        <v>3612.700945297232</v>
      </c>
      <c r="O192" s="23">
        <f t="shared" si="46"/>
        <v>0.94954830189335893</v>
      </c>
      <c r="P192" s="282">
        <v>960.00797768628036</v>
      </c>
      <c r="Q192" s="320">
        <v>3150</v>
      </c>
      <c r="R192" s="125">
        <f t="shared" si="39"/>
        <v>3.8541983293038908E-2</v>
      </c>
      <c r="S192" s="23">
        <f t="shared" si="40"/>
        <v>4.3880298600606278E-2</v>
      </c>
      <c r="T192" s="23"/>
      <c r="U192" s="264">
        <v>10183</v>
      </c>
      <c r="V192" s="125">
        <f t="shared" si="41"/>
        <v>2.3274084258077189E-2</v>
      </c>
      <c r="W192" s="258">
        <v>11064.3001286628</v>
      </c>
      <c r="X192" s="262">
        <v>3185.1736002502348</v>
      </c>
      <c r="Y192" s="262">
        <v>3460.8383261378794</v>
      </c>
      <c r="Z192" s="137"/>
      <c r="AA192" s="124"/>
      <c r="AB192" s="124"/>
      <c r="AC192" s="124"/>
      <c r="AD192" s="124"/>
    </row>
    <row r="193" spans="1:30">
      <c r="A193" s="82">
        <v>1142</v>
      </c>
      <c r="B193" s="83" t="s">
        <v>247</v>
      </c>
      <c r="C193" s="264">
        <v>18623</v>
      </c>
      <c r="D193" s="124">
        <f t="shared" si="32"/>
        <v>3842.1704146894986</v>
      </c>
      <c r="E193" s="125">
        <f t="shared" si="42"/>
        <v>1.0098611670590831</v>
      </c>
      <c r="F193" s="124">
        <f t="shared" si="43"/>
        <v>-22.510986003585732</v>
      </c>
      <c r="G193" s="124">
        <f t="shared" si="33"/>
        <v>-109.11074915938003</v>
      </c>
      <c r="H193" s="124">
        <f t="shared" si="44"/>
        <v>0</v>
      </c>
      <c r="I193" s="123">
        <f t="shared" si="34"/>
        <v>0</v>
      </c>
      <c r="J193" s="124">
        <f t="shared" si="45"/>
        <v>-33.95255588501643</v>
      </c>
      <c r="K193" s="123">
        <f t="shared" si="35"/>
        <v>-164.56803837467461</v>
      </c>
      <c r="L193" s="123">
        <f t="shared" si="36"/>
        <v>-273.67878753405466</v>
      </c>
      <c r="M193" s="123">
        <f t="shared" si="37"/>
        <v>18349.321212465944</v>
      </c>
      <c r="N193" s="70">
        <f t="shared" si="38"/>
        <v>3785.7068728008967</v>
      </c>
      <c r="O193" s="23">
        <f t="shared" si="46"/>
        <v>0.99502050874525338</v>
      </c>
      <c r="P193" s="282">
        <v>-273.67878753405466</v>
      </c>
      <c r="Q193" s="320">
        <v>4847</v>
      </c>
      <c r="R193" s="125">
        <f t="shared" si="39"/>
        <v>-3.1870487381553826E-2</v>
      </c>
      <c r="S193" s="23">
        <f t="shared" si="40"/>
        <v>1.2159874159233069E-2</v>
      </c>
      <c r="T193" s="23"/>
      <c r="U193" s="264">
        <v>19244</v>
      </c>
      <c r="V193" s="125">
        <f t="shared" si="41"/>
        <v>-3.2269798378715443E-2</v>
      </c>
      <c r="W193" s="258">
        <v>18136.356809698664</v>
      </c>
      <c r="X193" s="262">
        <v>3968.6533305836256</v>
      </c>
      <c r="Y193" s="262">
        <v>3740.2261929673464</v>
      </c>
      <c r="Z193" s="137"/>
      <c r="AA193" s="124"/>
      <c r="AB193" s="124"/>
      <c r="AC193" s="124"/>
      <c r="AD193" s="124"/>
    </row>
    <row r="194" spans="1:30">
      <c r="A194" s="82">
        <v>1144</v>
      </c>
      <c r="B194" s="83" t="s">
        <v>248</v>
      </c>
      <c r="C194" s="264">
        <v>1865</v>
      </c>
      <c r="D194" s="124">
        <f t="shared" ref="D194:D257" si="47">C194*1000/Q194</f>
        <v>3614.3410852713178</v>
      </c>
      <c r="E194" s="125">
        <f t="shared" si="42"/>
        <v>0.94997938992163511</v>
      </c>
      <c r="F194" s="124">
        <f t="shared" si="43"/>
        <v>114.18661164732275</v>
      </c>
      <c r="G194" s="124">
        <f t="shared" ref="G194:G257" si="48">F194*Q194/1000</f>
        <v>58.920291610018538</v>
      </c>
      <c r="H194" s="124">
        <f t="shared" si="44"/>
        <v>0</v>
      </c>
      <c r="I194" s="123">
        <f t="shared" ref="I194:I257" si="49">H194*Q194/1000</f>
        <v>0</v>
      </c>
      <c r="J194" s="124">
        <f t="shared" si="45"/>
        <v>-33.95255588501643</v>
      </c>
      <c r="K194" s="123">
        <f t="shared" ref="K194:K257" si="50">J194*Q194/1000</f>
        <v>-17.519518836668478</v>
      </c>
      <c r="L194" s="123">
        <f t="shared" ref="L194:L257" si="51">K194+G194</f>
        <v>41.400772773350056</v>
      </c>
      <c r="M194" s="123">
        <f t="shared" ref="M194:M257" si="52">L194+C194</f>
        <v>1906.4007727733501</v>
      </c>
      <c r="N194" s="70">
        <f t="shared" ref="N194:N257" si="53">M194*1000/Q194</f>
        <v>3694.5751410336243</v>
      </c>
      <c r="O194" s="23">
        <f t="shared" si="46"/>
        <v>0.9710677978902742</v>
      </c>
      <c r="P194" s="282">
        <v>41.400772773350056</v>
      </c>
      <c r="Q194" s="320">
        <v>516</v>
      </c>
      <c r="R194" s="125">
        <f t="shared" ref="R194:R257" si="54">(D194-X194)/X194</f>
        <v>7.1648177361627069E-2</v>
      </c>
      <c r="S194" s="23">
        <f t="shared" ref="S194:S257" si="55">(N194-Y194)/Y194</f>
        <v>5.5037540294119489E-2</v>
      </c>
      <c r="T194" s="23"/>
      <c r="U194" s="264">
        <v>1828</v>
      </c>
      <c r="V194" s="125">
        <f t="shared" ref="V194:V257" si="56">(C194-U194)/U194</f>
        <v>2.024070021881838E-2</v>
      </c>
      <c r="W194" s="258">
        <v>1897.9985545177717</v>
      </c>
      <c r="X194" s="262">
        <v>3372.6937269372693</v>
      </c>
      <c r="Y194" s="262">
        <v>3501.8423515088043</v>
      </c>
      <c r="Z194" s="137"/>
      <c r="AA194" s="124"/>
      <c r="AB194" s="124"/>
      <c r="AC194" s="124"/>
      <c r="AD194" s="124"/>
    </row>
    <row r="195" spans="1:30">
      <c r="A195" s="82">
        <v>1145</v>
      </c>
      <c r="B195" s="83" t="s">
        <v>249</v>
      </c>
      <c r="C195" s="264">
        <v>3024</v>
      </c>
      <c r="D195" s="124">
        <f t="shared" si="47"/>
        <v>3600</v>
      </c>
      <c r="E195" s="125">
        <f t="shared" si="42"/>
        <v>0.94621003470157083</v>
      </c>
      <c r="F195" s="124">
        <f t="shared" si="43"/>
        <v>122.79126281011339</v>
      </c>
      <c r="G195" s="124">
        <f t="shared" si="48"/>
        <v>103.14466076049526</v>
      </c>
      <c r="H195" s="124">
        <f t="shared" si="44"/>
        <v>0</v>
      </c>
      <c r="I195" s="123">
        <f t="shared" si="49"/>
        <v>0</v>
      </c>
      <c r="J195" s="124">
        <f t="shared" si="45"/>
        <v>-33.95255588501643</v>
      </c>
      <c r="K195" s="123">
        <f t="shared" si="50"/>
        <v>-28.520146943413803</v>
      </c>
      <c r="L195" s="123">
        <f t="shared" si="51"/>
        <v>74.62451381708145</v>
      </c>
      <c r="M195" s="123">
        <f t="shared" si="52"/>
        <v>3098.6245138170816</v>
      </c>
      <c r="N195" s="70">
        <f t="shared" si="53"/>
        <v>3688.8387069250971</v>
      </c>
      <c r="O195" s="23">
        <f t="shared" si="46"/>
        <v>0.96956005580224847</v>
      </c>
      <c r="P195" s="282">
        <v>74.62451381708145</v>
      </c>
      <c r="Q195" s="320">
        <v>840</v>
      </c>
      <c r="R195" s="125">
        <f t="shared" si="54"/>
        <v>9.4918918918918987E-2</v>
      </c>
      <c r="S195" s="23">
        <f t="shared" si="55"/>
        <v>6.3700225331631194E-2</v>
      </c>
      <c r="T195" s="23"/>
      <c r="U195" s="264">
        <v>2775</v>
      </c>
      <c r="V195" s="125">
        <f t="shared" si="56"/>
        <v>8.9729729729729729E-2</v>
      </c>
      <c r="W195" s="258">
        <v>2926.9335424594083</v>
      </c>
      <c r="X195" s="262">
        <v>3287.9146919431278</v>
      </c>
      <c r="Y195" s="262">
        <v>3467.9307375111471</v>
      </c>
      <c r="Z195" s="137"/>
      <c r="AA195" s="124"/>
      <c r="AB195" s="124"/>
      <c r="AC195" s="124"/>
      <c r="AD195" s="124"/>
    </row>
    <row r="196" spans="1:30">
      <c r="A196" s="82">
        <v>1146</v>
      </c>
      <c r="B196" s="83" t="s">
        <v>250</v>
      </c>
      <c r="C196" s="264">
        <v>38210</v>
      </c>
      <c r="D196" s="124">
        <f t="shared" si="47"/>
        <v>3464.8168298875589</v>
      </c>
      <c r="E196" s="125">
        <f t="shared" si="42"/>
        <v>0.91067901467847046</v>
      </c>
      <c r="F196" s="124">
        <f t="shared" si="43"/>
        <v>203.90116487757805</v>
      </c>
      <c r="G196" s="124">
        <f t="shared" si="48"/>
        <v>2248.6220462699307</v>
      </c>
      <c r="H196" s="124">
        <f t="shared" si="44"/>
        <v>0</v>
      </c>
      <c r="I196" s="123">
        <f t="shared" si="49"/>
        <v>0</v>
      </c>
      <c r="J196" s="124">
        <f t="shared" si="45"/>
        <v>-33.95255588501643</v>
      </c>
      <c r="K196" s="123">
        <f t="shared" si="50"/>
        <v>-374.42878629996119</v>
      </c>
      <c r="L196" s="123">
        <f t="shared" si="51"/>
        <v>1874.1932599699694</v>
      </c>
      <c r="M196" s="123">
        <f t="shared" si="52"/>
        <v>40084.193259969972</v>
      </c>
      <c r="N196" s="70">
        <f t="shared" si="53"/>
        <v>3634.7654388801207</v>
      </c>
      <c r="O196" s="23">
        <f t="shared" si="46"/>
        <v>0.95534764779300829</v>
      </c>
      <c r="P196" s="282">
        <v>1874.1932599699694</v>
      </c>
      <c r="Q196" s="320">
        <v>11028</v>
      </c>
      <c r="R196" s="125">
        <f t="shared" si="54"/>
        <v>5.4259969521366976E-2</v>
      </c>
      <c r="S196" s="23">
        <f t="shared" si="55"/>
        <v>4.8279886722597677E-2</v>
      </c>
      <c r="T196" s="23"/>
      <c r="U196" s="264">
        <v>36227</v>
      </c>
      <c r="V196" s="125">
        <f t="shared" si="56"/>
        <v>5.4738178706489636E-2</v>
      </c>
      <c r="W196" s="258">
        <v>38220.727059869736</v>
      </c>
      <c r="X196" s="262">
        <v>3286.4918806132632</v>
      </c>
      <c r="Y196" s="262">
        <v>3467.3616129792013</v>
      </c>
      <c r="Z196" s="137"/>
      <c r="AA196" s="124"/>
      <c r="AB196" s="124"/>
      <c r="AC196" s="124"/>
      <c r="AD196" s="124"/>
    </row>
    <row r="197" spans="1:30">
      <c r="A197" s="82">
        <v>1149</v>
      </c>
      <c r="B197" s="83" t="s">
        <v>251</v>
      </c>
      <c r="C197" s="264">
        <v>145085</v>
      </c>
      <c r="D197" s="124">
        <f t="shared" si="47"/>
        <v>3441.2134437038972</v>
      </c>
      <c r="E197" s="125">
        <f t="shared" si="42"/>
        <v>0.90447519221738237</v>
      </c>
      <c r="F197" s="124">
        <f t="shared" si="43"/>
        <v>218.06319658777511</v>
      </c>
      <c r="G197" s="124">
        <f t="shared" si="48"/>
        <v>9193.7624313371871</v>
      </c>
      <c r="H197" s="124">
        <f t="shared" si="44"/>
        <v>0</v>
      </c>
      <c r="I197" s="123">
        <f t="shared" si="49"/>
        <v>0</v>
      </c>
      <c r="J197" s="124">
        <f t="shared" si="45"/>
        <v>-33.95255588501643</v>
      </c>
      <c r="K197" s="123">
        <f t="shared" si="50"/>
        <v>-1431.4737086681778</v>
      </c>
      <c r="L197" s="123">
        <f t="shared" si="51"/>
        <v>7762.2887226690091</v>
      </c>
      <c r="M197" s="123">
        <f t="shared" si="52"/>
        <v>152847.28872266901</v>
      </c>
      <c r="N197" s="70">
        <f t="shared" si="53"/>
        <v>3625.3240844066554</v>
      </c>
      <c r="O197" s="23">
        <f t="shared" si="46"/>
        <v>0.95286611880857297</v>
      </c>
      <c r="P197" s="282">
        <v>7762.2887226690091</v>
      </c>
      <c r="Q197" s="320">
        <v>42161</v>
      </c>
      <c r="R197" s="125">
        <f t="shared" si="54"/>
        <v>2.4361775085502923E-2</v>
      </c>
      <c r="S197" s="23">
        <f t="shared" si="55"/>
        <v>3.6839537603438853E-2</v>
      </c>
      <c r="T197" s="23"/>
      <c r="U197" s="264">
        <v>141910</v>
      </c>
      <c r="V197" s="125">
        <f t="shared" si="56"/>
        <v>2.23733352124586E-2</v>
      </c>
      <c r="W197" s="258">
        <v>147703.24601198197</v>
      </c>
      <c r="X197" s="262">
        <v>3359.3731505811616</v>
      </c>
      <c r="Y197" s="262">
        <v>3496.5141209663602</v>
      </c>
      <c r="Z197" s="137"/>
      <c r="AA197" s="124"/>
      <c r="AB197" s="124"/>
      <c r="AC197" s="124"/>
      <c r="AD197" s="124"/>
    </row>
    <row r="198" spans="1:30">
      <c r="A198" s="82">
        <v>1151</v>
      </c>
      <c r="B198" s="83" t="s">
        <v>252</v>
      </c>
      <c r="C198" s="264">
        <v>818</v>
      </c>
      <c r="D198" s="124">
        <f t="shared" si="47"/>
        <v>4173.4693877551017</v>
      </c>
      <c r="E198" s="125">
        <f t="shared" si="42"/>
        <v>1.0969385039482495</v>
      </c>
      <c r="F198" s="124">
        <f t="shared" si="43"/>
        <v>-221.29036984294763</v>
      </c>
      <c r="G198" s="124">
        <f t="shared" si="48"/>
        <v>-43.372912489217732</v>
      </c>
      <c r="H198" s="124">
        <f t="shared" si="44"/>
        <v>0</v>
      </c>
      <c r="I198" s="123">
        <f t="shared" si="49"/>
        <v>0</v>
      </c>
      <c r="J198" s="124">
        <f t="shared" si="45"/>
        <v>-33.95255588501643</v>
      </c>
      <c r="K198" s="123">
        <f t="shared" si="50"/>
        <v>-6.6547009534632204</v>
      </c>
      <c r="L198" s="123">
        <f t="shared" si="51"/>
        <v>-50.027613442680952</v>
      </c>
      <c r="M198" s="123">
        <f t="shared" si="52"/>
        <v>767.97238655731906</v>
      </c>
      <c r="N198" s="70">
        <f t="shared" si="53"/>
        <v>3918.226462027138</v>
      </c>
      <c r="O198" s="23">
        <f t="shared" si="46"/>
        <v>1.0298514435009201</v>
      </c>
      <c r="P198" s="282">
        <v>-50.027613442680952</v>
      </c>
      <c r="Q198" s="320">
        <v>196</v>
      </c>
      <c r="R198" s="125">
        <f t="shared" si="54"/>
        <v>0.1186618977487901</v>
      </c>
      <c r="S198" s="23">
        <f t="shared" si="55"/>
        <v>7.4937852405055697E-2</v>
      </c>
      <c r="T198" s="23"/>
      <c r="U198" s="264">
        <v>776</v>
      </c>
      <c r="V198" s="125">
        <f t="shared" si="56"/>
        <v>5.4123711340206188E-2</v>
      </c>
      <c r="W198" s="258">
        <v>758.17509103265036</v>
      </c>
      <c r="X198" s="262">
        <v>3730.7692307692309</v>
      </c>
      <c r="Y198" s="262">
        <v>3645.072553041588</v>
      </c>
      <c r="Z198" s="137"/>
      <c r="AA198" s="124"/>
      <c r="AB198" s="124"/>
      <c r="AC198" s="124"/>
      <c r="AD198" s="124"/>
    </row>
    <row r="199" spans="1:30">
      <c r="A199" s="82">
        <v>1160</v>
      </c>
      <c r="B199" s="83" t="s">
        <v>253</v>
      </c>
      <c r="C199" s="264">
        <v>36773</v>
      </c>
      <c r="D199" s="124">
        <f t="shared" si="47"/>
        <v>4205.9933661214682</v>
      </c>
      <c r="E199" s="125">
        <f t="shared" ref="E199:E262" si="57">D199/D$430</f>
        <v>1.1054869802534364</v>
      </c>
      <c r="F199" s="124">
        <f t="shared" ref="F199:F262" si="58">($D$430-D199)*0.6</f>
        <v>-240.80475686276748</v>
      </c>
      <c r="G199" s="124">
        <f t="shared" si="48"/>
        <v>-2105.3559892511757</v>
      </c>
      <c r="H199" s="124">
        <f t="shared" ref="H199:H262" si="59">IF(D199&lt;D$430*0.9,(D$430*0.9-D199)*0.35,0)</f>
        <v>0</v>
      </c>
      <c r="I199" s="123">
        <f t="shared" si="49"/>
        <v>0</v>
      </c>
      <c r="J199" s="124">
        <f t="shared" ref="J199:J262" si="60">H199+I$432</f>
        <v>-33.95255588501643</v>
      </c>
      <c r="K199" s="123">
        <f t="shared" si="50"/>
        <v>-296.8471961026986</v>
      </c>
      <c r="L199" s="123">
        <f t="shared" si="51"/>
        <v>-2402.2031853538742</v>
      </c>
      <c r="M199" s="123">
        <f t="shared" si="52"/>
        <v>34370.796814646128</v>
      </c>
      <c r="N199" s="70">
        <f t="shared" si="53"/>
        <v>3931.2360533736846</v>
      </c>
      <c r="O199" s="23">
        <f t="shared" ref="O199:O262" si="61">N199/N$430</f>
        <v>1.0332708340229948</v>
      </c>
      <c r="P199" s="282">
        <v>-2402.2031853538742</v>
      </c>
      <c r="Q199" s="320">
        <v>8743</v>
      </c>
      <c r="R199" s="125">
        <f t="shared" si="54"/>
        <v>9.2306092158605677E-2</v>
      </c>
      <c r="S199" s="23">
        <f t="shared" si="55"/>
        <v>6.4513039826523733E-2</v>
      </c>
      <c r="T199" s="23"/>
      <c r="U199" s="264">
        <v>33858</v>
      </c>
      <c r="V199" s="125">
        <f t="shared" si="56"/>
        <v>8.6094866796621178E-2</v>
      </c>
      <c r="W199" s="258">
        <v>32472.461420433148</v>
      </c>
      <c r="X199" s="262">
        <v>3850.5629477993857</v>
      </c>
      <c r="Y199" s="262">
        <v>3692.9900398536506</v>
      </c>
      <c r="Z199" s="137"/>
      <c r="AA199" s="124"/>
      <c r="AB199" s="124"/>
      <c r="AC199" s="124"/>
      <c r="AD199" s="124"/>
    </row>
    <row r="200" spans="1:30" ht="22.5" customHeight="1">
      <c r="A200" s="82">
        <v>1201</v>
      </c>
      <c r="B200" s="83" t="s">
        <v>254</v>
      </c>
      <c r="C200" s="264">
        <v>1148287</v>
      </c>
      <c r="D200" s="124">
        <f t="shared" si="47"/>
        <v>4083.6694050286283</v>
      </c>
      <c r="E200" s="125">
        <f t="shared" si="57"/>
        <v>1.0733358248449669</v>
      </c>
      <c r="F200" s="124">
        <f t="shared" si="58"/>
        <v>-167.41038020706355</v>
      </c>
      <c r="G200" s="124">
        <f t="shared" si="48"/>
        <v>-47074.124810424204</v>
      </c>
      <c r="H200" s="124">
        <f t="shared" si="59"/>
        <v>0</v>
      </c>
      <c r="I200" s="123">
        <f t="shared" si="49"/>
        <v>0</v>
      </c>
      <c r="J200" s="124">
        <f t="shared" si="60"/>
        <v>-33.95255588501643</v>
      </c>
      <c r="K200" s="123">
        <f t="shared" si="50"/>
        <v>-9547.1191893077703</v>
      </c>
      <c r="L200" s="123">
        <f t="shared" si="51"/>
        <v>-56621.243999731974</v>
      </c>
      <c r="M200" s="123">
        <f t="shared" si="52"/>
        <v>1091665.756000268</v>
      </c>
      <c r="N200" s="70">
        <f t="shared" si="53"/>
        <v>3882.3064689365483</v>
      </c>
      <c r="O200" s="23">
        <f t="shared" si="61"/>
        <v>1.0204103718596069</v>
      </c>
      <c r="P200" s="282">
        <v>-56621.243999731974</v>
      </c>
      <c r="Q200" s="320">
        <v>281190</v>
      </c>
      <c r="R200" s="125">
        <f t="shared" si="54"/>
        <v>3.7435969531673927E-2</v>
      </c>
      <c r="S200" s="23">
        <f t="shared" si="55"/>
        <v>4.1589928968846182E-2</v>
      </c>
      <c r="T200" s="23"/>
      <c r="U200" s="264">
        <v>1101348</v>
      </c>
      <c r="V200" s="125">
        <f t="shared" si="56"/>
        <v>4.2619589811757952E-2</v>
      </c>
      <c r="W200" s="258">
        <v>1042865.5859144583</v>
      </c>
      <c r="X200" s="262">
        <v>3936.3098301595469</v>
      </c>
      <c r="Y200" s="262">
        <v>3727.2887927977149</v>
      </c>
      <c r="Z200" s="137"/>
      <c r="AA200" s="124"/>
      <c r="AB200" s="124"/>
      <c r="AC200" s="124"/>
      <c r="AD200" s="124"/>
    </row>
    <row r="201" spans="1:30">
      <c r="A201" s="82">
        <v>1211</v>
      </c>
      <c r="B201" s="83" t="s">
        <v>255</v>
      </c>
      <c r="C201" s="264">
        <v>13014</v>
      </c>
      <c r="D201" s="124">
        <f t="shared" si="47"/>
        <v>3192.0529801324506</v>
      </c>
      <c r="E201" s="125">
        <f t="shared" si="57"/>
        <v>0.83898682252788293</v>
      </c>
      <c r="F201" s="124">
        <f t="shared" si="58"/>
        <v>367.55947473064305</v>
      </c>
      <c r="G201" s="124">
        <f t="shared" si="48"/>
        <v>1498.5399784768317</v>
      </c>
      <c r="H201" s="124">
        <f t="shared" si="59"/>
        <v>81.24686992895181</v>
      </c>
      <c r="I201" s="123">
        <f t="shared" si="49"/>
        <v>331.24348870033657</v>
      </c>
      <c r="J201" s="124">
        <f t="shared" si="60"/>
        <v>47.29431404393538</v>
      </c>
      <c r="K201" s="123">
        <f t="shared" si="50"/>
        <v>192.81891835712455</v>
      </c>
      <c r="L201" s="123">
        <f t="shared" si="51"/>
        <v>1691.3588968339564</v>
      </c>
      <c r="M201" s="123">
        <f t="shared" si="52"/>
        <v>14705.358896833957</v>
      </c>
      <c r="N201" s="70">
        <f t="shared" si="53"/>
        <v>3606.9067689070293</v>
      </c>
      <c r="O201" s="23">
        <f t="shared" si="61"/>
        <v>0.94802538304801431</v>
      </c>
      <c r="P201" s="282">
        <v>1691.3588968339564</v>
      </c>
      <c r="Q201" s="320">
        <v>4077</v>
      </c>
      <c r="R201" s="125">
        <f t="shared" si="54"/>
        <v>3.0859156678066633E-2</v>
      </c>
      <c r="S201" s="23">
        <f t="shared" si="55"/>
        <v>4.354300482497668E-2</v>
      </c>
      <c r="T201" s="23"/>
      <c r="U201" s="264">
        <v>12643</v>
      </c>
      <c r="V201" s="125">
        <f t="shared" si="56"/>
        <v>2.9344301194336786E-2</v>
      </c>
      <c r="W201" s="258">
        <v>14112.499695129878</v>
      </c>
      <c r="X201" s="262">
        <v>3096.4976732794512</v>
      </c>
      <c r="Y201" s="262">
        <v>3456.4045297893408</v>
      </c>
      <c r="Z201" s="137"/>
      <c r="AA201" s="124"/>
      <c r="AB201" s="124"/>
      <c r="AC201" s="124"/>
      <c r="AD201" s="124"/>
    </row>
    <row r="202" spans="1:30">
      <c r="A202" s="82">
        <v>1216</v>
      </c>
      <c r="B202" s="83" t="s">
        <v>256</v>
      </c>
      <c r="C202" s="264">
        <v>18700</v>
      </c>
      <c r="D202" s="124">
        <f t="shared" si="47"/>
        <v>3268.659325292781</v>
      </c>
      <c r="E202" s="125">
        <f t="shared" si="57"/>
        <v>0.85912173711469308</v>
      </c>
      <c r="F202" s="124">
        <f t="shared" si="58"/>
        <v>321.59566763444479</v>
      </c>
      <c r="G202" s="124">
        <f t="shared" si="48"/>
        <v>1839.8488145366587</v>
      </c>
      <c r="H202" s="124">
        <f t="shared" si="59"/>
        <v>54.434649122836163</v>
      </c>
      <c r="I202" s="123">
        <f t="shared" si="49"/>
        <v>311.42062763174573</v>
      </c>
      <c r="J202" s="124">
        <f t="shared" si="60"/>
        <v>20.482093237819733</v>
      </c>
      <c r="K202" s="123">
        <f t="shared" si="50"/>
        <v>117.1780554135667</v>
      </c>
      <c r="L202" s="123">
        <f t="shared" si="51"/>
        <v>1957.0268699502253</v>
      </c>
      <c r="M202" s="123">
        <f t="shared" si="52"/>
        <v>20657.026869950227</v>
      </c>
      <c r="N202" s="70">
        <f t="shared" si="53"/>
        <v>3610.7370861650461</v>
      </c>
      <c r="O202" s="23">
        <f t="shared" si="61"/>
        <v>0.94903212877735488</v>
      </c>
      <c r="P202" s="282">
        <v>1957.0268699502253</v>
      </c>
      <c r="Q202" s="320">
        <v>5721</v>
      </c>
      <c r="R202" s="125">
        <f t="shared" si="54"/>
        <v>6.3224926085967623E-2</v>
      </c>
      <c r="S202" s="23">
        <f t="shared" si="55"/>
        <v>4.4986925284987822E-2</v>
      </c>
      <c r="T202" s="23"/>
      <c r="U202" s="264">
        <v>17588</v>
      </c>
      <c r="V202" s="125">
        <f t="shared" si="56"/>
        <v>6.3224926085967706E-2</v>
      </c>
      <c r="W202" s="258">
        <v>19767.737155483228</v>
      </c>
      <c r="X202" s="262">
        <v>3074.2877119384725</v>
      </c>
      <c r="Y202" s="262">
        <v>3455.294031722291</v>
      </c>
      <c r="Z202" s="137"/>
      <c r="AA202" s="124"/>
      <c r="AB202" s="124"/>
      <c r="AC202" s="124"/>
      <c r="AD202" s="124"/>
    </row>
    <row r="203" spans="1:30">
      <c r="A203" s="82">
        <v>1219</v>
      </c>
      <c r="B203" s="83" t="s">
        <v>257</v>
      </c>
      <c r="C203" s="264">
        <v>44397</v>
      </c>
      <c r="D203" s="124">
        <f t="shared" si="47"/>
        <v>3712.1237458193982</v>
      </c>
      <c r="E203" s="125">
        <f t="shared" si="57"/>
        <v>0.97568020509674935</v>
      </c>
      <c r="F203" s="124">
        <f t="shared" si="58"/>
        <v>55.517015318474478</v>
      </c>
      <c r="G203" s="124">
        <f t="shared" si="48"/>
        <v>663.98350320895474</v>
      </c>
      <c r="H203" s="124">
        <f t="shared" si="59"/>
        <v>0</v>
      </c>
      <c r="I203" s="123">
        <f t="shared" si="49"/>
        <v>0</v>
      </c>
      <c r="J203" s="124">
        <f t="shared" si="60"/>
        <v>-33.95255588501643</v>
      </c>
      <c r="K203" s="123">
        <f t="shared" si="50"/>
        <v>-406.07256838479651</v>
      </c>
      <c r="L203" s="123">
        <f t="shared" si="51"/>
        <v>257.91093482415823</v>
      </c>
      <c r="M203" s="123">
        <f t="shared" si="52"/>
        <v>44654.910934824162</v>
      </c>
      <c r="N203" s="70">
        <f t="shared" si="53"/>
        <v>3733.6882052528563</v>
      </c>
      <c r="O203" s="23">
        <f t="shared" si="61"/>
        <v>0.9813481239603199</v>
      </c>
      <c r="P203" s="282">
        <v>257.91093482415823</v>
      </c>
      <c r="Q203" s="320">
        <v>11960</v>
      </c>
      <c r="R203" s="125">
        <f t="shared" si="54"/>
        <v>2.6097283263098087E-2</v>
      </c>
      <c r="S203" s="23">
        <f t="shared" si="55"/>
        <v>3.7179005736067909E-2</v>
      </c>
      <c r="T203" s="23"/>
      <c r="U203" s="264">
        <v>43058</v>
      </c>
      <c r="V203" s="125">
        <f t="shared" si="56"/>
        <v>3.1097589298155974E-2</v>
      </c>
      <c r="W203" s="258">
        <v>42845.407372454829</v>
      </c>
      <c r="X203" s="262">
        <v>3617.7113090236935</v>
      </c>
      <c r="Y203" s="262">
        <v>3599.8493843433735</v>
      </c>
      <c r="Z203" s="137"/>
      <c r="AA203" s="124"/>
      <c r="AB203" s="124"/>
      <c r="AC203" s="124"/>
      <c r="AD203" s="124"/>
    </row>
    <row r="204" spans="1:30">
      <c r="A204" s="82">
        <v>1221</v>
      </c>
      <c r="B204" s="83" t="s">
        <v>258</v>
      </c>
      <c r="C204" s="264">
        <v>69646</v>
      </c>
      <c r="D204" s="124">
        <f t="shared" si="47"/>
        <v>3724.5842023637629</v>
      </c>
      <c r="E204" s="125">
        <f t="shared" si="57"/>
        <v>0.97895526315764958</v>
      </c>
      <c r="F204" s="124">
        <f t="shared" si="58"/>
        <v>48.040741391855683</v>
      </c>
      <c r="G204" s="124">
        <f t="shared" si="48"/>
        <v>898.31382328630934</v>
      </c>
      <c r="H204" s="124">
        <f t="shared" si="59"/>
        <v>0</v>
      </c>
      <c r="I204" s="123">
        <f t="shared" si="49"/>
        <v>0</v>
      </c>
      <c r="J204" s="124">
        <f t="shared" si="60"/>
        <v>-33.95255588501643</v>
      </c>
      <c r="K204" s="123">
        <f t="shared" si="50"/>
        <v>-634.87884249392221</v>
      </c>
      <c r="L204" s="123">
        <f t="shared" si="51"/>
        <v>263.43498079238714</v>
      </c>
      <c r="M204" s="123">
        <f t="shared" si="52"/>
        <v>69909.434980792386</v>
      </c>
      <c r="N204" s="70">
        <f t="shared" si="53"/>
        <v>3738.6723878706021</v>
      </c>
      <c r="O204" s="23">
        <f t="shared" si="61"/>
        <v>0.98265814718467992</v>
      </c>
      <c r="P204" s="282">
        <v>263.43498079238714</v>
      </c>
      <c r="Q204" s="320">
        <v>18699</v>
      </c>
      <c r="R204" s="125">
        <f t="shared" si="54"/>
        <v>1.9794304131673181E-2</v>
      </c>
      <c r="S204" s="23">
        <f t="shared" si="55"/>
        <v>3.4588462173799232E-2</v>
      </c>
      <c r="T204" s="23"/>
      <c r="U204" s="264">
        <v>68590</v>
      </c>
      <c r="V204" s="125">
        <f t="shared" si="56"/>
        <v>1.539583029596151E-2</v>
      </c>
      <c r="W204" s="258">
        <v>67864.92408458257</v>
      </c>
      <c r="X204" s="262">
        <v>3652.289669861555</v>
      </c>
      <c r="Y204" s="262">
        <v>3613.6807286785179</v>
      </c>
      <c r="Z204" s="137"/>
      <c r="AA204" s="124"/>
      <c r="AB204" s="124"/>
      <c r="AC204" s="124"/>
      <c r="AD204" s="124"/>
    </row>
    <row r="205" spans="1:30">
      <c r="A205" s="82">
        <v>1222</v>
      </c>
      <c r="B205" s="83" t="s">
        <v>259</v>
      </c>
      <c r="C205" s="264">
        <v>11605</v>
      </c>
      <c r="D205" s="124">
        <f t="shared" si="47"/>
        <v>3625.4295532646047</v>
      </c>
      <c r="E205" s="125">
        <f t="shared" si="57"/>
        <v>0.95289383983405607</v>
      </c>
      <c r="F205" s="124">
        <f t="shared" si="58"/>
        <v>107.53353085135059</v>
      </c>
      <c r="G205" s="124">
        <f t="shared" si="48"/>
        <v>344.21483225517323</v>
      </c>
      <c r="H205" s="124">
        <f t="shared" si="59"/>
        <v>0</v>
      </c>
      <c r="I205" s="123">
        <f t="shared" si="49"/>
        <v>0</v>
      </c>
      <c r="J205" s="124">
        <f t="shared" si="60"/>
        <v>-33.95255588501643</v>
      </c>
      <c r="K205" s="123">
        <f t="shared" si="50"/>
        <v>-108.6821313879376</v>
      </c>
      <c r="L205" s="123">
        <f t="shared" si="51"/>
        <v>235.53270086723563</v>
      </c>
      <c r="M205" s="123">
        <f t="shared" si="52"/>
        <v>11840.532700867236</v>
      </c>
      <c r="N205" s="70">
        <f t="shared" si="53"/>
        <v>3699.0105282309391</v>
      </c>
      <c r="O205" s="23">
        <f t="shared" si="61"/>
        <v>0.97223357785524267</v>
      </c>
      <c r="P205" s="282">
        <v>235.53270086723563</v>
      </c>
      <c r="Q205" s="320">
        <v>3201</v>
      </c>
      <c r="R205" s="125">
        <f t="shared" si="54"/>
        <v>4.641442193449738E-2</v>
      </c>
      <c r="S205" s="23">
        <f t="shared" si="55"/>
        <v>4.5327699530626195E-2</v>
      </c>
      <c r="T205" s="23"/>
      <c r="U205" s="264">
        <v>11066</v>
      </c>
      <c r="V205" s="125">
        <f t="shared" si="56"/>
        <v>4.8707753479125246E-2</v>
      </c>
      <c r="W205" s="258">
        <v>11302.330965184065</v>
      </c>
      <c r="X205" s="262">
        <v>3464.6211646837819</v>
      </c>
      <c r="Y205" s="262">
        <v>3538.6133266074089</v>
      </c>
      <c r="Z205" s="137"/>
      <c r="AA205" s="124"/>
      <c r="AB205" s="124"/>
      <c r="AC205" s="124"/>
      <c r="AD205" s="124"/>
    </row>
    <row r="206" spans="1:30">
      <c r="A206" s="82">
        <v>1223</v>
      </c>
      <c r="B206" s="83" t="s">
        <v>260</v>
      </c>
      <c r="C206" s="264">
        <v>10751</v>
      </c>
      <c r="D206" s="124">
        <f t="shared" si="47"/>
        <v>3777.5825720309208</v>
      </c>
      <c r="E206" s="125">
        <f t="shared" si="57"/>
        <v>0.99288514904706293</v>
      </c>
      <c r="F206" s="124">
        <f t="shared" si="58"/>
        <v>16.241719591560923</v>
      </c>
      <c r="G206" s="124">
        <f t="shared" si="48"/>
        <v>46.223933957582382</v>
      </c>
      <c r="H206" s="124">
        <f t="shared" si="59"/>
        <v>0</v>
      </c>
      <c r="I206" s="123">
        <f t="shared" si="49"/>
        <v>0</v>
      </c>
      <c r="J206" s="124">
        <f t="shared" si="60"/>
        <v>-33.95255588501643</v>
      </c>
      <c r="K206" s="123">
        <f t="shared" si="50"/>
        <v>-96.62897404875676</v>
      </c>
      <c r="L206" s="123">
        <f t="shared" si="51"/>
        <v>-50.405040091174378</v>
      </c>
      <c r="M206" s="123">
        <f t="shared" si="52"/>
        <v>10700.594959908825</v>
      </c>
      <c r="N206" s="70">
        <f t="shared" si="53"/>
        <v>3759.8717357374649</v>
      </c>
      <c r="O206" s="23">
        <f t="shared" si="61"/>
        <v>0.98823010154044522</v>
      </c>
      <c r="P206" s="282">
        <v>-50.405040091174378</v>
      </c>
      <c r="Q206" s="320">
        <v>2846</v>
      </c>
      <c r="R206" s="125">
        <f t="shared" si="54"/>
        <v>0.10330744308856479</v>
      </c>
      <c r="S206" s="23">
        <f t="shared" si="55"/>
        <v>6.7443857139621879E-2</v>
      </c>
      <c r="T206" s="23"/>
      <c r="U206" s="264">
        <v>9782</v>
      </c>
      <c r="V206" s="125">
        <f t="shared" si="56"/>
        <v>9.9059497035371091E-2</v>
      </c>
      <c r="W206" s="258">
        <v>10063.249207116742</v>
      </c>
      <c r="X206" s="262">
        <v>3423.871193559678</v>
      </c>
      <c r="Y206" s="262">
        <v>3522.3133381577677</v>
      </c>
      <c r="Z206" s="137"/>
      <c r="AA206" s="124"/>
      <c r="AB206" s="124"/>
      <c r="AC206" s="124"/>
      <c r="AD206" s="124"/>
    </row>
    <row r="207" spans="1:30">
      <c r="A207" s="82">
        <v>1224</v>
      </c>
      <c r="B207" s="83" t="s">
        <v>261</v>
      </c>
      <c r="C207" s="264">
        <v>43220</v>
      </c>
      <c r="D207" s="124">
        <f t="shared" si="47"/>
        <v>3289.9444317576313</v>
      </c>
      <c r="E207" s="125">
        <f t="shared" si="57"/>
        <v>0.86471623192767444</v>
      </c>
      <c r="F207" s="124">
        <f t="shared" si="58"/>
        <v>308.82460375553461</v>
      </c>
      <c r="G207" s="124">
        <f t="shared" si="48"/>
        <v>4057.0288195364583</v>
      </c>
      <c r="H207" s="124">
        <f t="shared" si="59"/>
        <v>46.984861860138558</v>
      </c>
      <c r="I207" s="123">
        <f t="shared" si="49"/>
        <v>617.24013025664021</v>
      </c>
      <c r="J207" s="124">
        <f t="shared" si="60"/>
        <v>13.032305975122128</v>
      </c>
      <c r="K207" s="123">
        <f t="shared" si="50"/>
        <v>171.2054035951794</v>
      </c>
      <c r="L207" s="123">
        <f t="shared" si="51"/>
        <v>4228.2342231316379</v>
      </c>
      <c r="M207" s="123">
        <f t="shared" si="52"/>
        <v>47448.234223131636</v>
      </c>
      <c r="N207" s="70">
        <f t="shared" si="53"/>
        <v>3611.8013414882876</v>
      </c>
      <c r="O207" s="23">
        <f t="shared" si="61"/>
        <v>0.94931185351800373</v>
      </c>
      <c r="P207" s="282">
        <v>4228.2342231316379</v>
      </c>
      <c r="Q207" s="320">
        <v>13137</v>
      </c>
      <c r="R207" s="125">
        <f t="shared" si="54"/>
        <v>2.4845704574277499E-3</v>
      </c>
      <c r="S207" s="23">
        <f t="shared" si="55"/>
        <v>4.2165642005473618E-2</v>
      </c>
      <c r="T207" s="23"/>
      <c r="U207" s="264">
        <v>43254</v>
      </c>
      <c r="V207" s="125">
        <f t="shared" si="56"/>
        <v>-7.8605446895084843E-4</v>
      </c>
      <c r="W207" s="258">
        <v>45677.51973593235</v>
      </c>
      <c r="X207" s="262">
        <v>3281.7905918057663</v>
      </c>
      <c r="Y207" s="262">
        <v>3465.6691757156564</v>
      </c>
      <c r="Z207" s="137"/>
      <c r="AA207" s="124"/>
      <c r="AB207" s="124"/>
      <c r="AC207" s="124"/>
      <c r="AD207" s="124"/>
    </row>
    <row r="208" spans="1:30">
      <c r="A208" s="82">
        <v>1227</v>
      </c>
      <c r="B208" s="83" t="s">
        <v>262</v>
      </c>
      <c r="C208" s="264">
        <v>3372</v>
      </c>
      <c r="D208" s="124">
        <f t="shared" si="47"/>
        <v>3102.1159153633853</v>
      </c>
      <c r="E208" s="125">
        <f t="shared" si="57"/>
        <v>0.81534811331230106</v>
      </c>
      <c r="F208" s="124">
        <f t="shared" si="58"/>
        <v>421.52171359208222</v>
      </c>
      <c r="G208" s="124">
        <f t="shared" si="48"/>
        <v>458.19410267459341</v>
      </c>
      <c r="H208" s="124">
        <f t="shared" si="59"/>
        <v>112.72484259812465</v>
      </c>
      <c r="I208" s="123">
        <f t="shared" si="49"/>
        <v>122.53190390416151</v>
      </c>
      <c r="J208" s="124">
        <f t="shared" si="60"/>
        <v>78.77228671310823</v>
      </c>
      <c r="K208" s="123">
        <f t="shared" si="50"/>
        <v>85.625475657148655</v>
      </c>
      <c r="L208" s="123">
        <f t="shared" si="51"/>
        <v>543.81957833174204</v>
      </c>
      <c r="M208" s="123">
        <f t="shared" si="52"/>
        <v>3915.8195783317419</v>
      </c>
      <c r="N208" s="70">
        <f t="shared" si="53"/>
        <v>3602.4099156685756</v>
      </c>
      <c r="O208" s="23">
        <f t="shared" si="61"/>
        <v>0.94684344758723515</v>
      </c>
      <c r="P208" s="282">
        <v>543.81957833174204</v>
      </c>
      <c r="Q208" s="320">
        <v>1087</v>
      </c>
      <c r="R208" s="125">
        <f t="shared" si="54"/>
        <v>3.5180174847315097E-3</v>
      </c>
      <c r="S208" s="23">
        <f t="shared" si="55"/>
        <v>4.2321246890468497E-2</v>
      </c>
      <c r="T208" s="23"/>
      <c r="U208" s="264">
        <v>3388</v>
      </c>
      <c r="V208" s="125">
        <f t="shared" si="56"/>
        <v>-4.7225501770956314E-3</v>
      </c>
      <c r="W208" s="258">
        <v>3787.9312921534033</v>
      </c>
      <c r="X208" s="262">
        <v>3091.2408759124087</v>
      </c>
      <c r="Y208" s="262">
        <v>3456.1416899209885</v>
      </c>
      <c r="Z208" s="137"/>
      <c r="AA208" s="124"/>
      <c r="AB208" s="124"/>
      <c r="AC208" s="124"/>
      <c r="AD208" s="124"/>
    </row>
    <row r="209" spans="1:30">
      <c r="A209" s="82">
        <v>1228</v>
      </c>
      <c r="B209" s="83" t="s">
        <v>263</v>
      </c>
      <c r="C209" s="264">
        <v>24121</v>
      </c>
      <c r="D209" s="124">
        <f t="shared" si="47"/>
        <v>3576.1304670126019</v>
      </c>
      <c r="E209" s="125">
        <f t="shared" si="57"/>
        <v>0.9399362592470385</v>
      </c>
      <c r="F209" s="124">
        <f t="shared" si="58"/>
        <v>137.11298260255225</v>
      </c>
      <c r="G209" s="124">
        <f t="shared" si="48"/>
        <v>924.82706765421494</v>
      </c>
      <c r="H209" s="124">
        <f t="shared" si="59"/>
        <v>0</v>
      </c>
      <c r="I209" s="123">
        <f t="shared" si="49"/>
        <v>0</v>
      </c>
      <c r="J209" s="124">
        <f t="shared" si="60"/>
        <v>-33.95255588501643</v>
      </c>
      <c r="K209" s="123">
        <f t="shared" si="50"/>
        <v>-229.00998944443583</v>
      </c>
      <c r="L209" s="123">
        <f t="shared" si="51"/>
        <v>695.81707820977908</v>
      </c>
      <c r="M209" s="123">
        <f t="shared" si="52"/>
        <v>24816.81707820978</v>
      </c>
      <c r="N209" s="70">
        <f t="shared" si="53"/>
        <v>3679.2908937301381</v>
      </c>
      <c r="O209" s="23">
        <f t="shared" si="61"/>
        <v>0.96705054562043558</v>
      </c>
      <c r="P209" s="282">
        <v>695.81707820977908</v>
      </c>
      <c r="Q209" s="320">
        <v>6745</v>
      </c>
      <c r="R209" s="125">
        <f t="shared" si="54"/>
        <v>1.9131576969276743E-2</v>
      </c>
      <c r="S209" s="23">
        <f t="shared" si="55"/>
        <v>3.456533454449838E-2</v>
      </c>
      <c r="T209" s="23"/>
      <c r="U209" s="264">
        <v>23984</v>
      </c>
      <c r="V209" s="125">
        <f t="shared" si="56"/>
        <v>5.7121414276184125E-3</v>
      </c>
      <c r="W209" s="258">
        <v>24307.74782311618</v>
      </c>
      <c r="X209" s="262">
        <v>3508.9978054133139</v>
      </c>
      <c r="Y209" s="262">
        <v>3556.3639828992218</v>
      </c>
      <c r="Z209" s="137"/>
      <c r="AA209" s="124"/>
      <c r="AB209" s="124"/>
      <c r="AC209" s="124"/>
      <c r="AD209" s="124"/>
    </row>
    <row r="210" spans="1:30">
      <c r="A210" s="82">
        <v>1231</v>
      </c>
      <c r="B210" s="83" t="s">
        <v>264</v>
      </c>
      <c r="C210" s="264">
        <v>10750</v>
      </c>
      <c r="D210" s="124">
        <f t="shared" si="47"/>
        <v>3237.9518072289156</v>
      </c>
      <c r="E210" s="125">
        <f t="shared" si="57"/>
        <v>0.85105069218891283</v>
      </c>
      <c r="F210" s="124">
        <f t="shared" si="58"/>
        <v>340.02017847276403</v>
      </c>
      <c r="G210" s="124">
        <f t="shared" si="48"/>
        <v>1128.8669925295767</v>
      </c>
      <c r="H210" s="124">
        <f t="shared" si="59"/>
        <v>65.182280445189022</v>
      </c>
      <c r="I210" s="123">
        <f t="shared" si="49"/>
        <v>216.40517107802754</v>
      </c>
      <c r="J210" s="124">
        <f t="shared" si="60"/>
        <v>31.229724560172592</v>
      </c>
      <c r="K210" s="123">
        <f t="shared" si="50"/>
        <v>103.682685539773</v>
      </c>
      <c r="L210" s="123">
        <f t="shared" si="51"/>
        <v>1232.5496780693497</v>
      </c>
      <c r="M210" s="123">
        <f t="shared" si="52"/>
        <v>11982.54967806935</v>
      </c>
      <c r="N210" s="70">
        <f t="shared" si="53"/>
        <v>3609.2017102618524</v>
      </c>
      <c r="O210" s="23">
        <f t="shared" si="61"/>
        <v>0.9486285765310658</v>
      </c>
      <c r="P210" s="282">
        <v>1232.5496780693497</v>
      </c>
      <c r="Q210" s="320">
        <v>3320</v>
      </c>
      <c r="R210" s="125">
        <f t="shared" si="54"/>
        <v>3.4115092850032551E-2</v>
      </c>
      <c r="S210" s="23">
        <f t="shared" si="55"/>
        <v>4.368405566750843E-2</v>
      </c>
      <c r="T210" s="23"/>
      <c r="U210" s="264">
        <v>10530</v>
      </c>
      <c r="V210" s="125">
        <f t="shared" si="56"/>
        <v>2.0892687559354226E-2</v>
      </c>
      <c r="W210" s="258">
        <v>11629.712349919611</v>
      </c>
      <c r="X210" s="262">
        <v>3131.1329170383588</v>
      </c>
      <c r="Y210" s="262">
        <v>3458.1362919772855</v>
      </c>
      <c r="Z210" s="137"/>
      <c r="AA210" s="124"/>
      <c r="AB210" s="124"/>
      <c r="AC210" s="124"/>
      <c r="AD210" s="124"/>
    </row>
    <row r="211" spans="1:30">
      <c r="A211" s="82">
        <v>1232</v>
      </c>
      <c r="B211" s="83" t="s">
        <v>265</v>
      </c>
      <c r="C211" s="264">
        <v>3064</v>
      </c>
      <c r="D211" s="124">
        <f t="shared" si="47"/>
        <v>3381.8984547461368</v>
      </c>
      <c r="E211" s="125">
        <f t="shared" si="57"/>
        <v>0.88888507061736965</v>
      </c>
      <c r="F211" s="124">
        <f t="shared" si="58"/>
        <v>253.65218996243129</v>
      </c>
      <c r="G211" s="124">
        <f t="shared" si="48"/>
        <v>229.80888410596276</v>
      </c>
      <c r="H211" s="124">
        <f t="shared" si="59"/>
        <v>14.800953814161607</v>
      </c>
      <c r="I211" s="123">
        <f t="shared" si="49"/>
        <v>13.409664155630416</v>
      </c>
      <c r="J211" s="124">
        <f t="shared" si="60"/>
        <v>-19.151602070854821</v>
      </c>
      <c r="K211" s="123">
        <f t="shared" si="50"/>
        <v>-17.351351476194466</v>
      </c>
      <c r="L211" s="123">
        <f t="shared" si="51"/>
        <v>212.45753262976831</v>
      </c>
      <c r="M211" s="123">
        <f t="shared" si="52"/>
        <v>3276.4575326297681</v>
      </c>
      <c r="N211" s="70">
        <f t="shared" si="53"/>
        <v>3616.3990426377136</v>
      </c>
      <c r="O211" s="23">
        <f t="shared" si="61"/>
        <v>0.95052029545248862</v>
      </c>
      <c r="P211" s="282">
        <v>212.45753262976831</v>
      </c>
      <c r="Q211" s="320">
        <v>906</v>
      </c>
      <c r="R211" s="125">
        <f t="shared" si="54"/>
        <v>-0.11333498694208582</v>
      </c>
      <c r="S211" s="23">
        <f t="shared" si="55"/>
        <v>-1.6865085103714959E-2</v>
      </c>
      <c r="T211" s="23"/>
      <c r="U211" s="264">
        <v>3551</v>
      </c>
      <c r="V211" s="125">
        <f t="shared" si="56"/>
        <v>-0.13714446634750774</v>
      </c>
      <c r="W211" s="258">
        <v>3424.6240853432573</v>
      </c>
      <c r="X211" s="262">
        <v>3814.1783029001076</v>
      </c>
      <c r="Y211" s="262">
        <v>3678.4361818939392</v>
      </c>
      <c r="Z211" s="137"/>
      <c r="AA211" s="124"/>
      <c r="AB211" s="124"/>
      <c r="AC211" s="124"/>
      <c r="AD211" s="124"/>
    </row>
    <row r="212" spans="1:30">
      <c r="A212" s="82">
        <v>1233</v>
      </c>
      <c r="B212" s="83" t="s">
        <v>266</v>
      </c>
      <c r="C212" s="264">
        <v>2716</v>
      </c>
      <c r="D212" s="124">
        <f t="shared" si="47"/>
        <v>2484.9039341262578</v>
      </c>
      <c r="E212" s="125">
        <f t="shared" si="57"/>
        <v>0.65312251048324343</v>
      </c>
      <c r="F212" s="124">
        <f t="shared" si="58"/>
        <v>791.84890233435874</v>
      </c>
      <c r="G212" s="124">
        <f t="shared" si="48"/>
        <v>865.49085025145416</v>
      </c>
      <c r="H212" s="124">
        <f t="shared" si="59"/>
        <v>328.74903603111926</v>
      </c>
      <c r="I212" s="123">
        <f t="shared" si="49"/>
        <v>359.32269638201331</v>
      </c>
      <c r="J212" s="124">
        <f t="shared" si="60"/>
        <v>294.79648014610285</v>
      </c>
      <c r="K212" s="123">
        <f t="shared" si="50"/>
        <v>322.2125527996904</v>
      </c>
      <c r="L212" s="123">
        <f t="shared" si="51"/>
        <v>1187.7034030511445</v>
      </c>
      <c r="M212" s="123">
        <f t="shared" si="52"/>
        <v>3903.7034030511445</v>
      </c>
      <c r="N212" s="70">
        <f t="shared" si="53"/>
        <v>3571.5493166067195</v>
      </c>
      <c r="O212" s="23">
        <f t="shared" si="61"/>
        <v>0.93873216744578225</v>
      </c>
      <c r="P212" s="282">
        <v>1187.7034030511445</v>
      </c>
      <c r="Q212" s="320">
        <v>1093</v>
      </c>
      <c r="R212" s="125">
        <f t="shared" si="54"/>
        <v>-7.6326890376362699E-2</v>
      </c>
      <c r="S212" s="23">
        <f t="shared" si="55"/>
        <v>3.9421993095410945E-2</v>
      </c>
      <c r="T212" s="23"/>
      <c r="U212" s="264">
        <v>3005</v>
      </c>
      <c r="V212" s="125">
        <f t="shared" si="56"/>
        <v>-9.6173044925124795E-2</v>
      </c>
      <c r="W212" s="258">
        <v>3838.1144647220362</v>
      </c>
      <c r="X212" s="262">
        <v>2690.2417188898835</v>
      </c>
      <c r="Y212" s="262">
        <v>3436.0917320698627</v>
      </c>
      <c r="Z212" s="137"/>
      <c r="AA212" s="124"/>
      <c r="AB212" s="124"/>
      <c r="AC212" s="124"/>
      <c r="AD212" s="124"/>
    </row>
    <row r="213" spans="1:30">
      <c r="A213" s="82">
        <v>1234</v>
      </c>
      <c r="B213" s="83" t="s">
        <v>267</v>
      </c>
      <c r="C213" s="264">
        <v>3105</v>
      </c>
      <c r="D213" s="124">
        <f t="shared" si="47"/>
        <v>3313.7673425827106</v>
      </c>
      <c r="E213" s="125">
        <f t="shared" si="57"/>
        <v>0.87097775339392181</v>
      </c>
      <c r="F213" s="124">
        <f t="shared" si="58"/>
        <v>294.53085726048704</v>
      </c>
      <c r="G213" s="124">
        <f t="shared" si="48"/>
        <v>275.9754132530764</v>
      </c>
      <c r="H213" s="124">
        <f t="shared" si="59"/>
        <v>38.646843071360784</v>
      </c>
      <c r="I213" s="123">
        <f t="shared" si="49"/>
        <v>36.212091957865056</v>
      </c>
      <c r="J213" s="124">
        <f t="shared" si="60"/>
        <v>4.6942871863443543</v>
      </c>
      <c r="K213" s="123">
        <f t="shared" si="50"/>
        <v>4.3985470936046607</v>
      </c>
      <c r="L213" s="123">
        <f t="shared" si="51"/>
        <v>280.37396034668103</v>
      </c>
      <c r="M213" s="123">
        <f t="shared" si="52"/>
        <v>3385.3739603466811</v>
      </c>
      <c r="N213" s="70">
        <f t="shared" si="53"/>
        <v>3612.9924870295422</v>
      </c>
      <c r="O213" s="23">
        <f t="shared" si="61"/>
        <v>0.94962492959131628</v>
      </c>
      <c r="P213" s="282">
        <v>280.37396034668103</v>
      </c>
      <c r="Q213" s="320">
        <v>937</v>
      </c>
      <c r="R213" s="125">
        <f t="shared" si="54"/>
        <v>3.7362944164258075E-2</v>
      </c>
      <c r="S213" s="23">
        <f t="shared" si="55"/>
        <v>4.3825179558424097E-2</v>
      </c>
      <c r="T213" s="23"/>
      <c r="U213" s="264">
        <v>2974</v>
      </c>
      <c r="V213" s="125">
        <f t="shared" si="56"/>
        <v>4.4048419636852722E-2</v>
      </c>
      <c r="W213" s="258">
        <v>3222.4706505427175</v>
      </c>
      <c r="X213" s="262">
        <v>3194.4146079484426</v>
      </c>
      <c r="Y213" s="262">
        <v>3461.30037652279</v>
      </c>
      <c r="Z213" s="137"/>
      <c r="AA213" s="124"/>
      <c r="AB213" s="124"/>
      <c r="AC213" s="124"/>
      <c r="AD213" s="124"/>
    </row>
    <row r="214" spans="1:30">
      <c r="A214" s="82">
        <v>1235</v>
      </c>
      <c r="B214" s="83" t="s">
        <v>268</v>
      </c>
      <c r="C214" s="264">
        <v>50606</v>
      </c>
      <c r="D214" s="124">
        <f t="shared" si="47"/>
        <v>3464.7405175955087</v>
      </c>
      <c r="E214" s="125">
        <f t="shared" si="57"/>
        <v>0.91065895705166233</v>
      </c>
      <c r="F214" s="124">
        <f t="shared" si="58"/>
        <v>203.94695225280819</v>
      </c>
      <c r="G214" s="124">
        <f t="shared" si="48"/>
        <v>2978.8491846045163</v>
      </c>
      <c r="H214" s="124">
        <f t="shared" si="59"/>
        <v>0</v>
      </c>
      <c r="I214" s="123">
        <f t="shared" si="49"/>
        <v>0</v>
      </c>
      <c r="J214" s="124">
        <f t="shared" si="60"/>
        <v>-33.95255588501643</v>
      </c>
      <c r="K214" s="123">
        <f t="shared" si="50"/>
        <v>-495.91103125655002</v>
      </c>
      <c r="L214" s="123">
        <f t="shared" si="51"/>
        <v>2482.9381533479664</v>
      </c>
      <c r="M214" s="123">
        <f t="shared" si="52"/>
        <v>53088.938153347968</v>
      </c>
      <c r="N214" s="70">
        <f t="shared" si="53"/>
        <v>3634.7349139633006</v>
      </c>
      <c r="O214" s="23">
        <f t="shared" si="61"/>
        <v>0.95533962474228507</v>
      </c>
      <c r="P214" s="282">
        <v>2482.9381533479664</v>
      </c>
      <c r="Q214" s="320">
        <v>14606</v>
      </c>
      <c r="R214" s="125">
        <f t="shared" si="54"/>
        <v>5.7574389081785159E-2</v>
      </c>
      <c r="S214" s="23">
        <f t="shared" si="55"/>
        <v>4.8868809879330261E-2</v>
      </c>
      <c r="T214" s="23"/>
      <c r="U214" s="264">
        <v>47756</v>
      </c>
      <c r="V214" s="125">
        <f t="shared" si="56"/>
        <v>5.9678365022196166E-2</v>
      </c>
      <c r="W214" s="258">
        <v>50514.926501569491</v>
      </c>
      <c r="X214" s="262">
        <v>3276.1199149344857</v>
      </c>
      <c r="Y214" s="262">
        <v>3465.3856418720925</v>
      </c>
      <c r="Z214" s="137"/>
      <c r="AA214" s="124"/>
      <c r="AB214" s="124"/>
      <c r="AC214" s="124"/>
      <c r="AD214" s="124"/>
    </row>
    <row r="215" spans="1:30">
      <c r="A215" s="82">
        <v>1238</v>
      </c>
      <c r="B215" s="83" t="s">
        <v>269</v>
      </c>
      <c r="C215" s="264">
        <v>27959</v>
      </c>
      <c r="D215" s="124">
        <f t="shared" si="47"/>
        <v>3312.2852742566047</v>
      </c>
      <c r="E215" s="125">
        <f t="shared" si="57"/>
        <v>0.87058821230440109</v>
      </c>
      <c r="F215" s="124">
        <f t="shared" si="58"/>
        <v>295.4200982561506</v>
      </c>
      <c r="G215" s="124">
        <f t="shared" si="48"/>
        <v>2493.6410493801673</v>
      </c>
      <c r="H215" s="124">
        <f t="shared" si="59"/>
        <v>39.165566985497861</v>
      </c>
      <c r="I215" s="123">
        <f t="shared" si="49"/>
        <v>330.59655092458746</v>
      </c>
      <c r="J215" s="124">
        <f t="shared" si="60"/>
        <v>5.213011100481431</v>
      </c>
      <c r="K215" s="123">
        <f t="shared" si="50"/>
        <v>44.003026699163762</v>
      </c>
      <c r="L215" s="123">
        <f t="shared" si="51"/>
        <v>2537.6440760793312</v>
      </c>
      <c r="M215" s="123">
        <f t="shared" si="52"/>
        <v>30496.64407607933</v>
      </c>
      <c r="N215" s="70">
        <f t="shared" si="53"/>
        <v>3612.9183836132365</v>
      </c>
      <c r="O215" s="23">
        <f t="shared" si="61"/>
        <v>0.94960545253684014</v>
      </c>
      <c r="P215" s="282">
        <v>2537.6440760793312</v>
      </c>
      <c r="Q215" s="320">
        <v>8441</v>
      </c>
      <c r="R215" s="125">
        <f t="shared" si="54"/>
        <v>5.2793954882883798E-2</v>
      </c>
      <c r="S215" s="23">
        <f t="shared" si="55"/>
        <v>4.4531482835242213E-2</v>
      </c>
      <c r="T215" s="23"/>
      <c r="U215" s="264">
        <v>26601</v>
      </c>
      <c r="V215" s="125">
        <f t="shared" si="56"/>
        <v>5.1050712379233865E-2</v>
      </c>
      <c r="W215" s="258">
        <v>29244.905907989985</v>
      </c>
      <c r="X215" s="262">
        <v>3146.1856889414548</v>
      </c>
      <c r="Y215" s="262">
        <v>3458.8889305724406</v>
      </c>
      <c r="Z215" s="137"/>
      <c r="AA215" s="124"/>
      <c r="AB215" s="124"/>
      <c r="AC215" s="124"/>
      <c r="AD215" s="124"/>
    </row>
    <row r="216" spans="1:30">
      <c r="A216" s="82">
        <v>1241</v>
      </c>
      <c r="B216" s="83" t="s">
        <v>270</v>
      </c>
      <c r="C216" s="264">
        <v>14873</v>
      </c>
      <c r="D216" s="124">
        <f t="shared" si="47"/>
        <v>3852.1108521108522</v>
      </c>
      <c r="E216" s="125">
        <f t="shared" si="57"/>
        <v>1.0124738730694742</v>
      </c>
      <c r="F216" s="124">
        <f t="shared" si="58"/>
        <v>-28.47524845639791</v>
      </c>
      <c r="G216" s="124">
        <f t="shared" si="48"/>
        <v>-109.94293429015234</v>
      </c>
      <c r="H216" s="124">
        <f t="shared" si="59"/>
        <v>0</v>
      </c>
      <c r="I216" s="123">
        <f t="shared" si="49"/>
        <v>0</v>
      </c>
      <c r="J216" s="124">
        <f t="shared" si="60"/>
        <v>-33.95255588501643</v>
      </c>
      <c r="K216" s="123">
        <f t="shared" si="50"/>
        <v>-131.09081827204844</v>
      </c>
      <c r="L216" s="123">
        <f t="shared" si="51"/>
        <v>-241.03375256220079</v>
      </c>
      <c r="M216" s="123">
        <f t="shared" si="52"/>
        <v>14631.966247437798</v>
      </c>
      <c r="N216" s="70">
        <f t="shared" si="53"/>
        <v>3789.6830477694375</v>
      </c>
      <c r="O216" s="23">
        <f t="shared" si="61"/>
        <v>0.99606559114940973</v>
      </c>
      <c r="P216" s="282">
        <v>-241.03375256220079</v>
      </c>
      <c r="Q216" s="320">
        <v>3861</v>
      </c>
      <c r="R216" s="125">
        <f t="shared" si="54"/>
        <v>5.2430620314646001E-2</v>
      </c>
      <c r="S216" s="23">
        <f t="shared" si="55"/>
        <v>4.7786533019439491E-2</v>
      </c>
      <c r="T216" s="23"/>
      <c r="U216" s="264">
        <v>14348</v>
      </c>
      <c r="V216" s="125">
        <f t="shared" si="56"/>
        <v>3.6590465570114299E-2</v>
      </c>
      <c r="W216" s="258">
        <v>14178.038254076873</v>
      </c>
      <c r="X216" s="262">
        <v>3660.204081632653</v>
      </c>
      <c r="Y216" s="262">
        <v>3616.8464933869577</v>
      </c>
      <c r="Z216" s="137"/>
      <c r="AA216" s="124"/>
      <c r="AB216" s="124"/>
      <c r="AC216" s="124"/>
      <c r="AD216" s="124"/>
    </row>
    <row r="217" spans="1:30">
      <c r="A217" s="82">
        <v>1242</v>
      </c>
      <c r="B217" s="83" t="s">
        <v>271</v>
      </c>
      <c r="C217" s="264">
        <v>8253</v>
      </c>
      <c r="D217" s="124">
        <f t="shared" si="47"/>
        <v>3348.0730223123733</v>
      </c>
      <c r="E217" s="125">
        <f t="shared" si="57"/>
        <v>0.8799945251737733</v>
      </c>
      <c r="F217" s="124">
        <f t="shared" si="58"/>
        <v>273.94744942268943</v>
      </c>
      <c r="G217" s="124">
        <f t="shared" si="48"/>
        <v>675.28046282692935</v>
      </c>
      <c r="H217" s="124">
        <f t="shared" si="59"/>
        <v>26.639855165978858</v>
      </c>
      <c r="I217" s="123">
        <f t="shared" si="49"/>
        <v>65.667242984137886</v>
      </c>
      <c r="J217" s="124">
        <f t="shared" si="60"/>
        <v>-7.3127007190375721</v>
      </c>
      <c r="K217" s="123">
        <f t="shared" si="50"/>
        <v>-18.025807272427613</v>
      </c>
      <c r="L217" s="123">
        <f t="shared" si="51"/>
        <v>657.25465555450171</v>
      </c>
      <c r="M217" s="123">
        <f t="shared" si="52"/>
        <v>8910.2546555545014</v>
      </c>
      <c r="N217" s="70">
        <f t="shared" si="53"/>
        <v>3614.7077710160247</v>
      </c>
      <c r="O217" s="23">
        <f t="shared" si="61"/>
        <v>0.9500757681803087</v>
      </c>
      <c r="P217" s="282">
        <v>657.25465555450171</v>
      </c>
      <c r="Q217" s="320">
        <v>2465</v>
      </c>
      <c r="R217" s="125">
        <f t="shared" si="54"/>
        <v>3.2853689122667312E-2</v>
      </c>
      <c r="S217" s="23">
        <f t="shared" si="55"/>
        <v>4.3609773596806366E-2</v>
      </c>
      <c r="T217" s="23"/>
      <c r="U217" s="264">
        <v>7984</v>
      </c>
      <c r="V217" s="125">
        <f t="shared" si="56"/>
        <v>3.3692384769539077E-2</v>
      </c>
      <c r="W217" s="258">
        <v>8530.990668406781</v>
      </c>
      <c r="X217" s="262">
        <v>3241.5753146569223</v>
      </c>
      <c r="Y217" s="262">
        <v>3463.6584118582141</v>
      </c>
      <c r="Z217" s="137"/>
      <c r="AA217" s="124"/>
      <c r="AB217" s="124"/>
      <c r="AC217" s="124"/>
      <c r="AD217" s="124"/>
    </row>
    <row r="218" spans="1:30">
      <c r="A218" s="82">
        <v>1243</v>
      </c>
      <c r="B218" s="83" t="s">
        <v>127</v>
      </c>
      <c r="C218" s="264">
        <v>77361</v>
      </c>
      <c r="D218" s="124">
        <f t="shared" si="47"/>
        <v>3718.563737742742</v>
      </c>
      <c r="E218" s="125">
        <f t="shared" si="57"/>
        <v>0.97737286759154518</v>
      </c>
      <c r="F218" s="124">
        <f t="shared" si="58"/>
        <v>51.653020164468217</v>
      </c>
      <c r="G218" s="124">
        <f t="shared" si="48"/>
        <v>1074.5894315015967</v>
      </c>
      <c r="H218" s="124">
        <f t="shared" si="59"/>
        <v>0</v>
      </c>
      <c r="I218" s="123">
        <f t="shared" si="49"/>
        <v>0</v>
      </c>
      <c r="J218" s="124">
        <f t="shared" si="60"/>
        <v>-33.95255588501643</v>
      </c>
      <c r="K218" s="123">
        <f t="shared" si="50"/>
        <v>-706.34897263188179</v>
      </c>
      <c r="L218" s="123">
        <f t="shared" si="51"/>
        <v>368.24045886971487</v>
      </c>
      <c r="M218" s="123">
        <f t="shared" si="52"/>
        <v>77729.24045886971</v>
      </c>
      <c r="N218" s="70">
        <f t="shared" si="53"/>
        <v>3736.2642020221933</v>
      </c>
      <c r="O218" s="23">
        <f t="shared" si="61"/>
        <v>0.98202518895823809</v>
      </c>
      <c r="P218" s="282">
        <v>368.24045886971487</v>
      </c>
      <c r="Q218" s="320">
        <v>20804</v>
      </c>
      <c r="R218" s="125">
        <f t="shared" si="54"/>
        <v>5.5083739402292553E-2</v>
      </c>
      <c r="S218" s="23">
        <f t="shared" si="55"/>
        <v>4.8765628079300641E-2</v>
      </c>
      <c r="T218" s="23"/>
      <c r="U218" s="264">
        <v>72508</v>
      </c>
      <c r="V218" s="125">
        <f t="shared" si="56"/>
        <v>6.6930545594968832E-2</v>
      </c>
      <c r="W218" s="258">
        <v>73292.031479878438</v>
      </c>
      <c r="X218" s="262">
        <v>3524.4252175181064</v>
      </c>
      <c r="Y218" s="262">
        <v>3562.5349477411382</v>
      </c>
      <c r="Z218" s="137"/>
      <c r="AA218" s="124"/>
      <c r="AB218" s="124"/>
      <c r="AC218" s="124"/>
      <c r="AD218" s="124"/>
    </row>
    <row r="219" spans="1:30">
      <c r="A219" s="82">
        <v>1244</v>
      </c>
      <c r="B219" s="83" t="s">
        <v>272</v>
      </c>
      <c r="C219" s="264">
        <v>38909</v>
      </c>
      <c r="D219" s="124">
        <f t="shared" si="47"/>
        <v>7465.2724481964697</v>
      </c>
      <c r="E219" s="125">
        <f t="shared" si="57"/>
        <v>1.9621432506290728</v>
      </c>
      <c r="F219" s="124">
        <f t="shared" si="58"/>
        <v>-2196.3722061077683</v>
      </c>
      <c r="G219" s="124">
        <f t="shared" si="48"/>
        <v>-11447.491938233688</v>
      </c>
      <c r="H219" s="124">
        <f t="shared" si="59"/>
        <v>0</v>
      </c>
      <c r="I219" s="123">
        <f t="shared" si="49"/>
        <v>0</v>
      </c>
      <c r="J219" s="124">
        <f t="shared" si="60"/>
        <v>-33.95255588501643</v>
      </c>
      <c r="K219" s="123">
        <f t="shared" si="50"/>
        <v>-176.96072127270565</v>
      </c>
      <c r="L219" s="123">
        <f t="shared" si="51"/>
        <v>-11624.452659506394</v>
      </c>
      <c r="M219" s="123">
        <f t="shared" si="52"/>
        <v>27284.547340493606</v>
      </c>
      <c r="N219" s="70">
        <f t="shared" si="53"/>
        <v>5234.9476862036845</v>
      </c>
      <c r="O219" s="23">
        <f t="shared" si="61"/>
        <v>1.3759333421732491</v>
      </c>
      <c r="P219" s="282">
        <v>-11624.452659506394</v>
      </c>
      <c r="Q219" s="320">
        <v>5212</v>
      </c>
      <c r="R219" s="125">
        <f t="shared" si="54"/>
        <v>0.13167685462142806</v>
      </c>
      <c r="S219" s="23">
        <f t="shared" si="55"/>
        <v>9.2566252732141016E-2</v>
      </c>
      <c r="T219" s="23"/>
      <c r="U219" s="264">
        <v>34230</v>
      </c>
      <c r="V219" s="125">
        <f t="shared" si="56"/>
        <v>0.13669295939234591</v>
      </c>
      <c r="W219" s="258">
        <v>24862.696862348188</v>
      </c>
      <c r="X219" s="262">
        <v>6596.6467527461937</v>
      </c>
      <c r="Y219" s="262">
        <v>4791.4235618323737</v>
      </c>
      <c r="Z219" s="137"/>
      <c r="AA219" s="124"/>
      <c r="AB219" s="124"/>
      <c r="AC219" s="124"/>
      <c r="AD219" s="124"/>
    </row>
    <row r="220" spans="1:30">
      <c r="A220" s="82">
        <v>1245</v>
      </c>
      <c r="B220" s="83" t="s">
        <v>273</v>
      </c>
      <c r="C220" s="264">
        <v>25275</v>
      </c>
      <c r="D220" s="124">
        <f t="shared" si="47"/>
        <v>3579.0144435004249</v>
      </c>
      <c r="E220" s="125">
        <f t="shared" si="57"/>
        <v>0.94069427243943338</v>
      </c>
      <c r="F220" s="124">
        <f t="shared" si="58"/>
        <v>135.38259670985843</v>
      </c>
      <c r="G220" s="124">
        <f t="shared" si="48"/>
        <v>956.0718979650203</v>
      </c>
      <c r="H220" s="124">
        <f t="shared" si="59"/>
        <v>0</v>
      </c>
      <c r="I220" s="123">
        <f t="shared" si="49"/>
        <v>0</v>
      </c>
      <c r="J220" s="124">
        <f t="shared" si="60"/>
        <v>-33.95255588501643</v>
      </c>
      <c r="K220" s="123">
        <f t="shared" si="50"/>
        <v>-239.77294965998604</v>
      </c>
      <c r="L220" s="123">
        <f t="shared" si="51"/>
        <v>716.29894830503429</v>
      </c>
      <c r="M220" s="123">
        <f t="shared" si="52"/>
        <v>25991.298948305033</v>
      </c>
      <c r="N220" s="70">
        <f t="shared" si="53"/>
        <v>3680.4444843252668</v>
      </c>
      <c r="O220" s="23">
        <f t="shared" si="61"/>
        <v>0.96735375089739339</v>
      </c>
      <c r="P220" s="282">
        <v>716.29894830503429</v>
      </c>
      <c r="Q220" s="320">
        <v>7062</v>
      </c>
      <c r="R220" s="125">
        <f t="shared" si="54"/>
        <v>5.1080511179295719E-2</v>
      </c>
      <c r="S220" s="23">
        <f t="shared" si="55"/>
        <v>4.7128509950003471E-2</v>
      </c>
      <c r="T220" s="23"/>
      <c r="U220" s="264">
        <v>24125</v>
      </c>
      <c r="V220" s="125">
        <f t="shared" si="56"/>
        <v>4.7668393782383418E-2</v>
      </c>
      <c r="W220" s="258">
        <v>24902.339038299651</v>
      </c>
      <c r="X220" s="262">
        <v>3405.0811573747355</v>
      </c>
      <c r="Y220" s="262">
        <v>3514.7973236837897</v>
      </c>
      <c r="Z220" s="137"/>
      <c r="AA220" s="124"/>
      <c r="AB220" s="124"/>
      <c r="AC220" s="124"/>
      <c r="AD220" s="124"/>
    </row>
    <row r="221" spans="1:30">
      <c r="A221" s="82">
        <v>1246</v>
      </c>
      <c r="B221" s="83" t="s">
        <v>274</v>
      </c>
      <c r="C221" s="264">
        <v>98164</v>
      </c>
      <c r="D221" s="124">
        <f t="shared" si="47"/>
        <v>3751.5860276694948</v>
      </c>
      <c r="E221" s="125">
        <f t="shared" si="57"/>
        <v>0.98605231817418915</v>
      </c>
      <c r="F221" s="124">
        <f t="shared" si="58"/>
        <v>31.839646208416525</v>
      </c>
      <c r="G221" s="124">
        <f t="shared" si="48"/>
        <v>833.11618268942686</v>
      </c>
      <c r="H221" s="124">
        <f t="shared" si="59"/>
        <v>0</v>
      </c>
      <c r="I221" s="123">
        <f t="shared" si="49"/>
        <v>0</v>
      </c>
      <c r="J221" s="124">
        <f t="shared" si="60"/>
        <v>-33.95255588501643</v>
      </c>
      <c r="K221" s="123">
        <f t="shared" si="50"/>
        <v>-888.40257728733991</v>
      </c>
      <c r="L221" s="123">
        <f t="shared" si="51"/>
        <v>-55.286394597913045</v>
      </c>
      <c r="M221" s="123">
        <f t="shared" si="52"/>
        <v>98108.713605402081</v>
      </c>
      <c r="N221" s="70">
        <f t="shared" si="53"/>
        <v>3749.4731179928945</v>
      </c>
      <c r="O221" s="23">
        <f t="shared" si="61"/>
        <v>0.9854969691912957</v>
      </c>
      <c r="P221" s="282">
        <v>-55.286394597913045</v>
      </c>
      <c r="Q221" s="320">
        <v>26166</v>
      </c>
      <c r="R221" s="125">
        <f t="shared" si="54"/>
        <v>5.0112623626803535E-2</v>
      </c>
      <c r="S221" s="23">
        <f t="shared" si="55"/>
        <v>4.6816266715802038E-2</v>
      </c>
      <c r="T221" s="23"/>
      <c r="U221" s="264">
        <v>91904</v>
      </c>
      <c r="V221" s="125">
        <f t="shared" si="56"/>
        <v>6.8114554317548745E-2</v>
      </c>
      <c r="W221" s="258">
        <v>92141.47604237948</v>
      </c>
      <c r="X221" s="262">
        <v>3572.5558794946551</v>
      </c>
      <c r="Y221" s="262">
        <v>3581.7872125317585</v>
      </c>
      <c r="Z221" s="137"/>
      <c r="AA221" s="124"/>
      <c r="AB221" s="124"/>
      <c r="AC221" s="124"/>
      <c r="AD221" s="124"/>
    </row>
    <row r="222" spans="1:30">
      <c r="A222" s="82">
        <v>1247</v>
      </c>
      <c r="B222" s="83" t="s">
        <v>275</v>
      </c>
      <c r="C222" s="264">
        <v>101214</v>
      </c>
      <c r="D222" s="124">
        <f t="shared" si="47"/>
        <v>3457.3526900085399</v>
      </c>
      <c r="E222" s="125">
        <f t="shared" si="57"/>
        <v>0.90871716910793043</v>
      </c>
      <c r="F222" s="124">
        <f t="shared" si="58"/>
        <v>208.37964880498947</v>
      </c>
      <c r="G222" s="124">
        <f t="shared" si="48"/>
        <v>6100.3142187660669</v>
      </c>
      <c r="H222" s="124">
        <f t="shared" si="59"/>
        <v>0</v>
      </c>
      <c r="I222" s="123">
        <f t="shared" si="49"/>
        <v>0</v>
      </c>
      <c r="J222" s="124">
        <f t="shared" si="60"/>
        <v>-33.95255588501643</v>
      </c>
      <c r="K222" s="123">
        <f t="shared" si="50"/>
        <v>-993.96107353385594</v>
      </c>
      <c r="L222" s="123">
        <f t="shared" si="51"/>
        <v>5106.3531452322113</v>
      </c>
      <c r="M222" s="123">
        <f t="shared" si="52"/>
        <v>106320.35314523221</v>
      </c>
      <c r="N222" s="70">
        <f t="shared" si="53"/>
        <v>3631.7797829285123</v>
      </c>
      <c r="O222" s="23">
        <f t="shared" si="61"/>
        <v>0.95456290956479217</v>
      </c>
      <c r="P222" s="282">
        <v>5106.3531452322113</v>
      </c>
      <c r="Q222" s="320">
        <v>29275</v>
      </c>
      <c r="R222" s="125">
        <f t="shared" si="54"/>
        <v>6.0565164254537444E-2</v>
      </c>
      <c r="S222" s="23">
        <f t="shared" si="55"/>
        <v>4.8261142503862396E-2</v>
      </c>
      <c r="T222" s="23"/>
      <c r="U222" s="264">
        <v>94769</v>
      </c>
      <c r="V222" s="125">
        <f t="shared" si="56"/>
        <v>6.800747079741265E-2</v>
      </c>
      <c r="W222" s="258">
        <v>100718.67189251057</v>
      </c>
      <c r="X222" s="262">
        <v>3259.9153795879056</v>
      </c>
      <c r="Y222" s="262">
        <v>3464.5754151047631</v>
      </c>
      <c r="Z222" s="137"/>
      <c r="AA222" s="124"/>
      <c r="AB222" s="124"/>
      <c r="AC222" s="124"/>
      <c r="AD222" s="124"/>
    </row>
    <row r="223" spans="1:30">
      <c r="A223" s="82">
        <v>1251</v>
      </c>
      <c r="B223" s="83" t="s">
        <v>276</v>
      </c>
      <c r="C223" s="264">
        <v>12262</v>
      </c>
      <c r="D223" s="124">
        <f t="shared" si="47"/>
        <v>3031.396786155748</v>
      </c>
      <c r="E223" s="125">
        <f t="shared" si="57"/>
        <v>0.79676057172851678</v>
      </c>
      <c r="F223" s="124">
        <f t="shared" si="58"/>
        <v>463.95319111666458</v>
      </c>
      <c r="G223" s="124">
        <f t="shared" si="48"/>
        <v>1876.6906580669081</v>
      </c>
      <c r="H223" s="124">
        <f t="shared" si="59"/>
        <v>137.47653782079769</v>
      </c>
      <c r="I223" s="123">
        <f t="shared" si="49"/>
        <v>556.09259548512659</v>
      </c>
      <c r="J223" s="124">
        <f t="shared" si="60"/>
        <v>103.52398193578125</v>
      </c>
      <c r="K223" s="123">
        <f t="shared" si="50"/>
        <v>418.75450693023515</v>
      </c>
      <c r="L223" s="123">
        <f t="shared" si="51"/>
        <v>2295.4451649971434</v>
      </c>
      <c r="M223" s="123">
        <f t="shared" si="52"/>
        <v>14557.445164997143</v>
      </c>
      <c r="N223" s="70">
        <f t="shared" si="53"/>
        <v>3598.8739592081938</v>
      </c>
      <c r="O223" s="23">
        <f t="shared" si="61"/>
        <v>0.94591407050804588</v>
      </c>
      <c r="P223" s="282">
        <v>2295.4451649971434</v>
      </c>
      <c r="Q223" s="320">
        <v>4045</v>
      </c>
      <c r="R223" s="125">
        <f t="shared" si="54"/>
        <v>8.0267208053257225E-2</v>
      </c>
      <c r="S223" s="23">
        <f t="shared" si="55"/>
        <v>4.5610610214908594E-2</v>
      </c>
      <c r="T223" s="23"/>
      <c r="U223" s="264">
        <v>11581</v>
      </c>
      <c r="V223" s="125">
        <f t="shared" si="56"/>
        <v>5.8803212157844745E-2</v>
      </c>
      <c r="W223" s="258">
        <v>14204.669199559394</v>
      </c>
      <c r="X223" s="262">
        <v>2806.1545917131089</v>
      </c>
      <c r="Y223" s="262">
        <v>3441.8873757110237</v>
      </c>
      <c r="Z223" s="137"/>
      <c r="AA223" s="124"/>
      <c r="AB223" s="124"/>
      <c r="AC223" s="124"/>
      <c r="AD223" s="124"/>
    </row>
    <row r="224" spans="1:30">
      <c r="A224" s="82">
        <v>1252</v>
      </c>
      <c r="B224" s="83" t="s">
        <v>277</v>
      </c>
      <c r="C224" s="264">
        <v>1305</v>
      </c>
      <c r="D224" s="124">
        <f t="shared" si="47"/>
        <v>3434.2105263157896</v>
      </c>
      <c r="E224" s="125">
        <f t="shared" si="57"/>
        <v>0.9026345725771564</v>
      </c>
      <c r="F224" s="124">
        <f t="shared" si="58"/>
        <v>222.26494702063965</v>
      </c>
      <c r="G224" s="124">
        <f t="shared" si="48"/>
        <v>84.460679867843069</v>
      </c>
      <c r="H224" s="124">
        <f t="shared" si="59"/>
        <v>0</v>
      </c>
      <c r="I224" s="123">
        <f t="shared" si="49"/>
        <v>0</v>
      </c>
      <c r="J224" s="124">
        <f t="shared" si="60"/>
        <v>-33.95255588501643</v>
      </c>
      <c r="K224" s="123">
        <f t="shared" si="50"/>
        <v>-12.901971236306242</v>
      </c>
      <c r="L224" s="123">
        <f t="shared" si="51"/>
        <v>71.558708631536831</v>
      </c>
      <c r="M224" s="123">
        <f t="shared" si="52"/>
        <v>1376.5587086315368</v>
      </c>
      <c r="N224" s="70">
        <f t="shared" si="53"/>
        <v>3622.5229174514125</v>
      </c>
      <c r="O224" s="23">
        <f t="shared" si="61"/>
        <v>0.95212987095248258</v>
      </c>
      <c r="P224" s="282">
        <v>71.558708631536831</v>
      </c>
      <c r="Q224" s="320">
        <v>380</v>
      </c>
      <c r="R224" s="125">
        <f t="shared" si="54"/>
        <v>0.13973799126637559</v>
      </c>
      <c r="S224" s="23">
        <f t="shared" si="55"/>
        <v>4.9326089115719812E-2</v>
      </c>
      <c r="T224" s="23"/>
      <c r="U224" s="264">
        <v>1145</v>
      </c>
      <c r="V224" s="125">
        <f t="shared" si="56"/>
        <v>0.13973799126637554</v>
      </c>
      <c r="W224" s="258">
        <v>1311.8502655276397</v>
      </c>
      <c r="X224" s="262">
        <v>3013.1578947368421</v>
      </c>
      <c r="Y224" s="262">
        <v>3452.2375408622097</v>
      </c>
      <c r="Z224" s="137"/>
      <c r="AA224" s="124"/>
      <c r="AB224" s="124"/>
      <c r="AC224" s="124"/>
      <c r="AD224" s="124"/>
    </row>
    <row r="225" spans="1:30">
      <c r="A225" s="82">
        <v>1253</v>
      </c>
      <c r="B225" s="83" t="s">
        <v>278</v>
      </c>
      <c r="C225" s="264">
        <v>26171</v>
      </c>
      <c r="D225" s="124">
        <f t="shared" si="47"/>
        <v>3223.0295566502464</v>
      </c>
      <c r="E225" s="125">
        <f t="shared" si="57"/>
        <v>0.84712858573394945</v>
      </c>
      <c r="F225" s="124">
        <f t="shared" si="58"/>
        <v>348.97352881996557</v>
      </c>
      <c r="G225" s="124">
        <f t="shared" si="48"/>
        <v>2833.6650540181204</v>
      </c>
      <c r="H225" s="124">
        <f t="shared" si="59"/>
        <v>70.40506814772327</v>
      </c>
      <c r="I225" s="123">
        <f t="shared" si="49"/>
        <v>571.68915335951294</v>
      </c>
      <c r="J225" s="124">
        <f t="shared" si="60"/>
        <v>36.45251226270684</v>
      </c>
      <c r="K225" s="123">
        <f t="shared" si="50"/>
        <v>295.99439957317952</v>
      </c>
      <c r="L225" s="123">
        <f t="shared" si="51"/>
        <v>3129.6594535913</v>
      </c>
      <c r="M225" s="123">
        <f t="shared" si="52"/>
        <v>29300.659453591299</v>
      </c>
      <c r="N225" s="70">
        <f t="shared" si="53"/>
        <v>3608.4555977329187</v>
      </c>
      <c r="O225" s="23">
        <f t="shared" si="61"/>
        <v>0.94843247120831753</v>
      </c>
      <c r="P225" s="282">
        <v>3129.6594535913</v>
      </c>
      <c r="Q225" s="320">
        <v>8120</v>
      </c>
      <c r="R225" s="125">
        <f t="shared" si="54"/>
        <v>6.8905471561421003E-2</v>
      </c>
      <c r="S225" s="23">
        <f t="shared" si="55"/>
        <v>4.5219402361832861E-2</v>
      </c>
      <c r="T225" s="23"/>
      <c r="U225" s="264">
        <v>24499</v>
      </c>
      <c r="V225" s="125">
        <f t="shared" si="56"/>
        <v>6.8247683578921595E-2</v>
      </c>
      <c r="W225" s="258">
        <v>28050.284624768618</v>
      </c>
      <c r="X225" s="262">
        <v>3015.2615384615383</v>
      </c>
      <c r="Y225" s="262">
        <v>3452.3427230484454</v>
      </c>
      <c r="Z225" s="137"/>
      <c r="AA225" s="124"/>
      <c r="AB225" s="124"/>
      <c r="AC225" s="124"/>
      <c r="AD225" s="124"/>
    </row>
    <row r="226" spans="1:30">
      <c r="A226" s="82">
        <v>1256</v>
      </c>
      <c r="B226" s="83" t="s">
        <v>279</v>
      </c>
      <c r="C226" s="264">
        <v>27016</v>
      </c>
      <c r="D226" s="124">
        <f t="shared" si="47"/>
        <v>3299.8656406498108</v>
      </c>
      <c r="E226" s="125">
        <f t="shared" si="57"/>
        <v>0.86732388398604965</v>
      </c>
      <c r="F226" s="124">
        <f t="shared" si="58"/>
        <v>302.87187842022695</v>
      </c>
      <c r="G226" s="124">
        <f t="shared" si="48"/>
        <v>2479.612068626398</v>
      </c>
      <c r="H226" s="124">
        <f t="shared" si="59"/>
        <v>43.512438747875734</v>
      </c>
      <c r="I226" s="123">
        <f t="shared" si="49"/>
        <v>356.2363360288586</v>
      </c>
      <c r="J226" s="124">
        <f t="shared" si="60"/>
        <v>9.559882862859304</v>
      </c>
      <c r="K226" s="123">
        <f t="shared" si="50"/>
        <v>78.266760998229117</v>
      </c>
      <c r="L226" s="123">
        <f t="shared" si="51"/>
        <v>2557.8788296246271</v>
      </c>
      <c r="M226" s="123">
        <f t="shared" si="52"/>
        <v>29573.878829624628</v>
      </c>
      <c r="N226" s="70">
        <f t="shared" si="53"/>
        <v>3612.2974019328967</v>
      </c>
      <c r="O226" s="23">
        <f t="shared" si="61"/>
        <v>0.94944223612092249</v>
      </c>
      <c r="P226" s="282">
        <v>2557.8788296246271</v>
      </c>
      <c r="Q226" s="320">
        <v>8187</v>
      </c>
      <c r="R226" s="125">
        <f t="shared" si="54"/>
        <v>4.4942363140744783E-2</v>
      </c>
      <c r="S226" s="23">
        <f t="shared" si="55"/>
        <v>4.4174525147337849E-2</v>
      </c>
      <c r="T226" s="23"/>
      <c r="U226" s="264">
        <v>25513</v>
      </c>
      <c r="V226" s="125">
        <f t="shared" si="56"/>
        <v>5.8911143338690082E-2</v>
      </c>
      <c r="W226" s="258">
        <v>27949.111961046849</v>
      </c>
      <c r="X226" s="262">
        <v>3157.9403391508849</v>
      </c>
      <c r="Y226" s="262">
        <v>3459.4766630829122</v>
      </c>
      <c r="Z226" s="137"/>
      <c r="AA226" s="124"/>
      <c r="AB226" s="124"/>
      <c r="AC226" s="124"/>
      <c r="AD226" s="124"/>
    </row>
    <row r="227" spans="1:30">
      <c r="A227" s="82">
        <v>1259</v>
      </c>
      <c r="B227" s="83" t="s">
        <v>280</v>
      </c>
      <c r="C227" s="264">
        <v>16248</v>
      </c>
      <c r="D227" s="124">
        <f t="shared" si="47"/>
        <v>3323.3790141133154</v>
      </c>
      <c r="E227" s="125">
        <f t="shared" si="57"/>
        <v>0.87350404785295344</v>
      </c>
      <c r="F227" s="124">
        <f t="shared" si="58"/>
        <v>288.76385434212415</v>
      </c>
      <c r="G227" s="124">
        <f t="shared" si="48"/>
        <v>1411.766483878645</v>
      </c>
      <c r="H227" s="124">
        <f t="shared" si="59"/>
        <v>35.28275803564911</v>
      </c>
      <c r="I227" s="123">
        <f t="shared" si="49"/>
        <v>172.49740403628849</v>
      </c>
      <c r="J227" s="124">
        <f t="shared" si="60"/>
        <v>1.3302021506326795</v>
      </c>
      <c r="K227" s="123">
        <f t="shared" si="50"/>
        <v>6.5033583144431706</v>
      </c>
      <c r="L227" s="123">
        <f t="shared" si="51"/>
        <v>1418.2698421930882</v>
      </c>
      <c r="M227" s="123">
        <f t="shared" si="52"/>
        <v>17666.269842193087</v>
      </c>
      <c r="N227" s="70">
        <f t="shared" si="53"/>
        <v>3613.4730706060718</v>
      </c>
      <c r="O227" s="23">
        <f t="shared" si="61"/>
        <v>0.94975124431426761</v>
      </c>
      <c r="P227" s="282">
        <v>1418.2698421930882</v>
      </c>
      <c r="Q227" s="320">
        <v>4889</v>
      </c>
      <c r="R227" s="125">
        <f t="shared" si="54"/>
        <v>1.8545808573533579E-2</v>
      </c>
      <c r="S227" s="23">
        <f t="shared" si="55"/>
        <v>4.2932753894128872E-2</v>
      </c>
      <c r="T227" s="23"/>
      <c r="U227" s="264">
        <v>15913</v>
      </c>
      <c r="V227" s="125">
        <f t="shared" si="56"/>
        <v>2.1051970087349964E-2</v>
      </c>
      <c r="W227" s="258">
        <v>16897.453934153422</v>
      </c>
      <c r="X227" s="262">
        <v>3262.8665163010046</v>
      </c>
      <c r="Y227" s="262">
        <v>3464.722971940419</v>
      </c>
      <c r="Z227" s="137"/>
      <c r="AA227" s="124"/>
      <c r="AB227" s="124"/>
      <c r="AC227" s="124"/>
      <c r="AD227" s="124"/>
    </row>
    <row r="228" spans="1:30">
      <c r="A228" s="82">
        <v>1260</v>
      </c>
      <c r="B228" s="83" t="s">
        <v>281</v>
      </c>
      <c r="C228" s="264">
        <v>15997</v>
      </c>
      <c r="D228" s="124">
        <f t="shared" si="47"/>
        <v>3142.2117462188176</v>
      </c>
      <c r="E228" s="125">
        <f t="shared" si="57"/>
        <v>0.82588674595260858</v>
      </c>
      <c r="F228" s="124">
        <f t="shared" si="58"/>
        <v>397.46421507882286</v>
      </c>
      <c r="G228" s="124">
        <f t="shared" si="48"/>
        <v>2023.4903189662871</v>
      </c>
      <c r="H228" s="124">
        <f t="shared" si="59"/>
        <v>98.691301798723359</v>
      </c>
      <c r="I228" s="123">
        <f t="shared" si="49"/>
        <v>502.43741745730063</v>
      </c>
      <c r="J228" s="124">
        <f t="shared" si="60"/>
        <v>64.738745913706936</v>
      </c>
      <c r="K228" s="123">
        <f t="shared" si="50"/>
        <v>329.58495544668199</v>
      </c>
      <c r="L228" s="123">
        <f t="shared" si="51"/>
        <v>2353.0752744129691</v>
      </c>
      <c r="M228" s="123">
        <f t="shared" si="52"/>
        <v>18350.075274412968</v>
      </c>
      <c r="N228" s="70">
        <f t="shared" si="53"/>
        <v>3604.4147072113469</v>
      </c>
      <c r="O228" s="23">
        <f t="shared" si="61"/>
        <v>0.94737037921925038</v>
      </c>
      <c r="P228" s="282">
        <v>2353.0752744129691</v>
      </c>
      <c r="Q228" s="320">
        <v>5091</v>
      </c>
      <c r="R228" s="125">
        <f t="shared" si="54"/>
        <v>2.8028579853053227E-2</v>
      </c>
      <c r="S228" s="23">
        <f t="shared" si="55"/>
        <v>4.3425112317019211E-2</v>
      </c>
      <c r="T228" s="23"/>
      <c r="U228" s="264">
        <v>15677</v>
      </c>
      <c r="V228" s="125">
        <f t="shared" si="56"/>
        <v>2.0412068635580788E-2</v>
      </c>
      <c r="W228" s="258">
        <v>17717.652004977012</v>
      </c>
      <c r="X228" s="262">
        <v>3056.5412361084032</v>
      </c>
      <c r="Y228" s="262">
        <v>3454.4067079307879</v>
      </c>
      <c r="Z228" s="137"/>
      <c r="AA228" s="124"/>
      <c r="AB228" s="124"/>
      <c r="AC228" s="124"/>
      <c r="AD228" s="124"/>
    </row>
    <row r="229" spans="1:30">
      <c r="A229" s="82">
        <v>1263</v>
      </c>
      <c r="B229" s="83" t="s">
        <v>282</v>
      </c>
      <c r="C229" s="264">
        <v>56487</v>
      </c>
      <c r="D229" s="124">
        <f t="shared" si="47"/>
        <v>3572.4133569440933</v>
      </c>
      <c r="E229" s="125">
        <f t="shared" si="57"/>
        <v>0.93895926845622935</v>
      </c>
      <c r="F229" s="124">
        <f t="shared" si="58"/>
        <v>139.34324864365743</v>
      </c>
      <c r="G229" s="124">
        <f t="shared" si="48"/>
        <v>2203.2954475535112</v>
      </c>
      <c r="H229" s="124">
        <f t="shared" si="59"/>
        <v>0</v>
      </c>
      <c r="I229" s="123">
        <f t="shared" si="49"/>
        <v>0</v>
      </c>
      <c r="J229" s="124">
        <f t="shared" si="60"/>
        <v>-33.95255588501643</v>
      </c>
      <c r="K229" s="123">
        <f t="shared" si="50"/>
        <v>-536.85781365387982</v>
      </c>
      <c r="L229" s="123">
        <f t="shared" si="51"/>
        <v>1666.4376338996312</v>
      </c>
      <c r="M229" s="123">
        <f t="shared" si="52"/>
        <v>58153.43763389963</v>
      </c>
      <c r="N229" s="70">
        <f t="shared" si="53"/>
        <v>3677.8040497027341</v>
      </c>
      <c r="O229" s="23">
        <f t="shared" si="61"/>
        <v>0.9666597493041118</v>
      </c>
      <c r="P229" s="282">
        <v>1666.4376338996312</v>
      </c>
      <c r="Q229" s="320">
        <v>15812</v>
      </c>
      <c r="R229" s="125">
        <f t="shared" si="54"/>
        <v>4.606432545372463E-2</v>
      </c>
      <c r="S229" s="23">
        <f t="shared" si="55"/>
        <v>4.5185670509569599E-2</v>
      </c>
      <c r="T229" s="23"/>
      <c r="U229" s="264">
        <v>53921</v>
      </c>
      <c r="V229" s="125">
        <f t="shared" si="56"/>
        <v>4.7588138202184681E-2</v>
      </c>
      <c r="W229" s="258">
        <v>55558.404386127484</v>
      </c>
      <c r="X229" s="262">
        <v>3415.099119640256</v>
      </c>
      <c r="Y229" s="262">
        <v>3518.8045085899985</v>
      </c>
      <c r="Z229" s="137"/>
      <c r="AA229" s="124"/>
      <c r="AB229" s="124"/>
      <c r="AC229" s="124"/>
      <c r="AD229" s="124"/>
    </row>
    <row r="230" spans="1:30">
      <c r="A230" s="82">
        <v>1264</v>
      </c>
      <c r="B230" s="83" t="s">
        <v>283</v>
      </c>
      <c r="C230" s="264">
        <v>11958</v>
      </c>
      <c r="D230" s="124">
        <f t="shared" si="47"/>
        <v>4142.0159334949776</v>
      </c>
      <c r="E230" s="125">
        <f t="shared" si="57"/>
        <v>1.0886714000463171</v>
      </c>
      <c r="F230" s="124">
        <f t="shared" si="58"/>
        <v>-202.41829728687316</v>
      </c>
      <c r="G230" s="124">
        <f t="shared" si="48"/>
        <v>-584.38162426720282</v>
      </c>
      <c r="H230" s="124">
        <f t="shared" si="59"/>
        <v>0</v>
      </c>
      <c r="I230" s="123">
        <f t="shared" si="49"/>
        <v>0</v>
      </c>
      <c r="J230" s="124">
        <f t="shared" si="60"/>
        <v>-33.95255588501643</v>
      </c>
      <c r="K230" s="123">
        <f t="shared" si="50"/>
        <v>-98.021028840042433</v>
      </c>
      <c r="L230" s="123">
        <f t="shared" si="51"/>
        <v>-682.40265310724521</v>
      </c>
      <c r="M230" s="123">
        <f t="shared" si="52"/>
        <v>11275.597346892755</v>
      </c>
      <c r="N230" s="70">
        <f t="shared" si="53"/>
        <v>3905.6450803230882</v>
      </c>
      <c r="O230" s="23">
        <f t="shared" si="61"/>
        <v>1.026544601940147</v>
      </c>
      <c r="P230" s="282">
        <v>-682.40265310724521</v>
      </c>
      <c r="Q230" s="320">
        <v>2887</v>
      </c>
      <c r="R230" s="125">
        <f t="shared" si="54"/>
        <v>9.8631773969694331E-2</v>
      </c>
      <c r="S230" s="23">
        <f t="shared" si="55"/>
        <v>6.6874706295929995E-2</v>
      </c>
      <c r="T230" s="23"/>
      <c r="U230" s="264">
        <v>10941</v>
      </c>
      <c r="V230" s="125">
        <f t="shared" si="56"/>
        <v>9.2953112146970107E-2</v>
      </c>
      <c r="W230" s="258">
        <v>10623.723625849767</v>
      </c>
      <c r="X230" s="262">
        <v>3770.1585113714677</v>
      </c>
      <c r="Y230" s="262">
        <v>3660.8282652824832</v>
      </c>
      <c r="Z230" s="137"/>
      <c r="AA230" s="124"/>
      <c r="AB230" s="124"/>
      <c r="AC230" s="124"/>
      <c r="AD230" s="124"/>
    </row>
    <row r="231" spans="1:30">
      <c r="A231" s="82">
        <v>1265</v>
      </c>
      <c r="B231" s="83" t="s">
        <v>284</v>
      </c>
      <c r="C231" s="264">
        <v>1990</v>
      </c>
      <c r="D231" s="124">
        <f t="shared" si="47"/>
        <v>3540.9252669039147</v>
      </c>
      <c r="E231" s="125">
        <f t="shared" si="57"/>
        <v>0.93068306102022835</v>
      </c>
      <c r="F231" s="124">
        <f t="shared" si="58"/>
        <v>158.23610266776458</v>
      </c>
      <c r="G231" s="124">
        <f t="shared" si="48"/>
        <v>88.928689699283694</v>
      </c>
      <c r="H231" s="124">
        <f t="shared" si="59"/>
        <v>0</v>
      </c>
      <c r="I231" s="123">
        <f t="shared" si="49"/>
        <v>0</v>
      </c>
      <c r="J231" s="124">
        <f t="shared" si="60"/>
        <v>-33.95255588501643</v>
      </c>
      <c r="K231" s="123">
        <f t="shared" si="50"/>
        <v>-19.081336407379233</v>
      </c>
      <c r="L231" s="123">
        <f t="shared" si="51"/>
        <v>69.847353291904454</v>
      </c>
      <c r="M231" s="123">
        <f t="shared" si="52"/>
        <v>2059.8473532919043</v>
      </c>
      <c r="N231" s="70">
        <f t="shared" si="53"/>
        <v>3665.2088136866623</v>
      </c>
      <c r="O231" s="23">
        <f t="shared" si="61"/>
        <v>0.9633492663297113</v>
      </c>
      <c r="P231" s="282">
        <v>69.847353291904454</v>
      </c>
      <c r="Q231" s="320">
        <v>562</v>
      </c>
      <c r="R231" s="125">
        <f t="shared" si="54"/>
        <v>-7.7511331333187706E-4</v>
      </c>
      <c r="S231" s="23">
        <f t="shared" si="55"/>
        <v>2.660194153158122E-2</v>
      </c>
      <c r="T231" s="23"/>
      <c r="U231" s="264">
        <v>1988</v>
      </c>
      <c r="V231" s="125">
        <f t="shared" si="56"/>
        <v>1.006036217303823E-3</v>
      </c>
      <c r="W231" s="258">
        <v>2002.9010868717157</v>
      </c>
      <c r="X231" s="262">
        <v>3543.6720142602494</v>
      </c>
      <c r="Y231" s="262">
        <v>3570.2336664379959</v>
      </c>
      <c r="Z231" s="137"/>
      <c r="AA231" s="124"/>
      <c r="AB231" s="124"/>
      <c r="AC231" s="124"/>
      <c r="AD231" s="124"/>
    </row>
    <row r="232" spans="1:30">
      <c r="A232" s="82">
        <v>1266</v>
      </c>
      <c r="B232" s="83" t="s">
        <v>285</v>
      </c>
      <c r="C232" s="264">
        <v>5634</v>
      </c>
      <c r="D232" s="124">
        <f t="shared" si="47"/>
        <v>3292.81122150789</v>
      </c>
      <c r="E232" s="125">
        <f t="shared" si="57"/>
        <v>0.86546972782463949</v>
      </c>
      <c r="F232" s="124">
        <f t="shared" si="58"/>
        <v>307.10452990537942</v>
      </c>
      <c r="G232" s="124">
        <f t="shared" si="48"/>
        <v>525.45585066810429</v>
      </c>
      <c r="H232" s="124">
        <f t="shared" si="59"/>
        <v>45.98148544754801</v>
      </c>
      <c r="I232" s="123">
        <f t="shared" si="49"/>
        <v>78.674321600754638</v>
      </c>
      <c r="J232" s="124">
        <f t="shared" si="60"/>
        <v>12.02892956253158</v>
      </c>
      <c r="K232" s="123">
        <f t="shared" si="50"/>
        <v>20.581498481491533</v>
      </c>
      <c r="L232" s="123">
        <f t="shared" si="51"/>
        <v>546.0373491495958</v>
      </c>
      <c r="M232" s="123">
        <f t="shared" si="52"/>
        <v>6180.0373491495957</v>
      </c>
      <c r="N232" s="70">
        <f t="shared" si="53"/>
        <v>3611.9446809758015</v>
      </c>
      <c r="O232" s="23">
        <f t="shared" si="61"/>
        <v>0.94934952831285224</v>
      </c>
      <c r="P232" s="282">
        <v>546.0373491495958</v>
      </c>
      <c r="Q232" s="320">
        <v>1711</v>
      </c>
      <c r="R232" s="125">
        <f t="shared" si="54"/>
        <v>-8.6036524175688404E-3</v>
      </c>
      <c r="S232" s="23">
        <f t="shared" si="55"/>
        <v>3.7521662882449021E-2</v>
      </c>
      <c r="T232" s="23"/>
      <c r="U232" s="264">
        <v>5746</v>
      </c>
      <c r="V232" s="125">
        <f t="shared" si="56"/>
        <v>-1.9491820396797772E-2</v>
      </c>
      <c r="W232" s="258">
        <v>6022.6832090696398</v>
      </c>
      <c r="X232" s="262">
        <v>3321.3872832369943</v>
      </c>
      <c r="Y232" s="262">
        <v>3481.3197740286932</v>
      </c>
      <c r="Z232" s="137"/>
      <c r="AA232" s="124"/>
      <c r="AB232" s="124"/>
      <c r="AC232" s="124"/>
      <c r="AD232" s="124"/>
    </row>
    <row r="233" spans="1:30" ht="21.75" customHeight="1">
      <c r="A233" s="82">
        <v>1401</v>
      </c>
      <c r="B233" s="83" t="s">
        <v>286</v>
      </c>
      <c r="C233" s="264">
        <v>48510</v>
      </c>
      <c r="D233" s="124">
        <f t="shared" si="47"/>
        <v>4092.9800877489033</v>
      </c>
      <c r="E233" s="125">
        <f t="shared" si="57"/>
        <v>1.0757830085727023</v>
      </c>
      <c r="F233" s="124">
        <f t="shared" si="58"/>
        <v>-172.99678983922857</v>
      </c>
      <c r="G233" s="124">
        <f t="shared" si="48"/>
        <v>-2050.3579531745372</v>
      </c>
      <c r="H233" s="124">
        <f t="shared" si="59"/>
        <v>0</v>
      </c>
      <c r="I233" s="123">
        <f t="shared" si="49"/>
        <v>0</v>
      </c>
      <c r="J233" s="124">
        <f t="shared" si="60"/>
        <v>-33.95255588501643</v>
      </c>
      <c r="K233" s="123">
        <f t="shared" si="50"/>
        <v>-402.40569234921475</v>
      </c>
      <c r="L233" s="123">
        <f t="shared" si="51"/>
        <v>-2452.7636455237521</v>
      </c>
      <c r="M233" s="123">
        <f t="shared" si="52"/>
        <v>46057.236354476248</v>
      </c>
      <c r="N233" s="70">
        <f t="shared" si="53"/>
        <v>3886.0307420246581</v>
      </c>
      <c r="O233" s="23">
        <f t="shared" si="61"/>
        <v>1.021389245350701</v>
      </c>
      <c r="P233" s="282">
        <v>-2452.7636455237521</v>
      </c>
      <c r="Q233" s="320">
        <v>11852</v>
      </c>
      <c r="R233" s="125">
        <f t="shared" si="54"/>
        <v>7.3997401653326023E-2</v>
      </c>
      <c r="S233" s="23">
        <f t="shared" si="55"/>
        <v>5.6803363305286653E-2</v>
      </c>
      <c r="T233" s="23"/>
      <c r="U233" s="264">
        <v>45686</v>
      </c>
      <c r="V233" s="125">
        <f t="shared" si="56"/>
        <v>6.1813246946548175E-2</v>
      </c>
      <c r="W233" s="258">
        <v>44081.745150477946</v>
      </c>
      <c r="X233" s="262">
        <v>3810.9776443109777</v>
      </c>
      <c r="Y233" s="262">
        <v>3677.155918458287</v>
      </c>
      <c r="Z233" s="137"/>
      <c r="AA233" s="124"/>
      <c r="AB233" s="124"/>
      <c r="AC233" s="124"/>
      <c r="AD233" s="124"/>
    </row>
    <row r="234" spans="1:30">
      <c r="A234" s="82">
        <v>1411</v>
      </c>
      <c r="B234" s="83" t="s">
        <v>287</v>
      </c>
      <c r="C234" s="264">
        <v>9239</v>
      </c>
      <c r="D234" s="124">
        <f t="shared" si="47"/>
        <v>3978.8975021533161</v>
      </c>
      <c r="E234" s="125">
        <f t="shared" si="57"/>
        <v>1.0457979843295784</v>
      </c>
      <c r="F234" s="124">
        <f t="shared" si="58"/>
        <v>-104.54723848187622</v>
      </c>
      <c r="G234" s="124">
        <f t="shared" si="48"/>
        <v>-242.75868775491659</v>
      </c>
      <c r="H234" s="124">
        <f t="shared" si="59"/>
        <v>0</v>
      </c>
      <c r="I234" s="123">
        <f t="shared" si="49"/>
        <v>0</v>
      </c>
      <c r="J234" s="124">
        <f t="shared" si="60"/>
        <v>-33.95255588501643</v>
      </c>
      <c r="K234" s="123">
        <f t="shared" si="50"/>
        <v>-78.837834765008154</v>
      </c>
      <c r="L234" s="123">
        <f t="shared" si="51"/>
        <v>-321.59652251992475</v>
      </c>
      <c r="M234" s="123">
        <f t="shared" si="52"/>
        <v>8917.4034774800748</v>
      </c>
      <c r="N234" s="70">
        <f t="shared" si="53"/>
        <v>3840.3977077864229</v>
      </c>
      <c r="O234" s="23">
        <f t="shared" si="61"/>
        <v>1.0093952356534515</v>
      </c>
      <c r="P234" s="282">
        <v>-321.59652251992475</v>
      </c>
      <c r="Q234" s="320">
        <v>2322</v>
      </c>
      <c r="R234" s="125">
        <f t="shared" si="54"/>
        <v>5.1444066097535053E-2</v>
      </c>
      <c r="S234" s="23">
        <f t="shared" si="55"/>
        <v>4.7442070338868374E-2</v>
      </c>
      <c r="T234" s="23"/>
      <c r="U234" s="264">
        <v>8874</v>
      </c>
      <c r="V234" s="125">
        <f t="shared" si="56"/>
        <v>4.1131395086770342E-2</v>
      </c>
      <c r="W234" s="258">
        <v>8597.8335984209862</v>
      </c>
      <c r="X234" s="262">
        <v>3784.2217484008529</v>
      </c>
      <c r="Y234" s="262">
        <v>3666.4535600942377</v>
      </c>
      <c r="Z234" s="137"/>
      <c r="AA234" s="124"/>
      <c r="AB234" s="124"/>
      <c r="AC234" s="124"/>
      <c r="AD234" s="124"/>
    </row>
    <row r="235" spans="1:30">
      <c r="A235" s="82">
        <v>1412</v>
      </c>
      <c r="B235" s="83" t="s">
        <v>288</v>
      </c>
      <c r="C235" s="264">
        <v>3180</v>
      </c>
      <c r="D235" s="124">
        <f t="shared" si="47"/>
        <v>3878.0487804878048</v>
      </c>
      <c r="E235" s="125">
        <f t="shared" si="57"/>
        <v>1.0192912975443751</v>
      </c>
      <c r="F235" s="124">
        <f t="shared" si="58"/>
        <v>-44.038005482569496</v>
      </c>
      <c r="G235" s="124">
        <f t="shared" si="48"/>
        <v>-36.111164495706987</v>
      </c>
      <c r="H235" s="124">
        <f t="shared" si="59"/>
        <v>0</v>
      </c>
      <c r="I235" s="123">
        <f t="shared" si="49"/>
        <v>0</v>
      </c>
      <c r="J235" s="124">
        <f t="shared" si="60"/>
        <v>-33.95255588501643</v>
      </c>
      <c r="K235" s="123">
        <f t="shared" si="50"/>
        <v>-27.841095825713474</v>
      </c>
      <c r="L235" s="123">
        <f t="shared" si="51"/>
        <v>-63.952260321420461</v>
      </c>
      <c r="M235" s="123">
        <f t="shared" si="52"/>
        <v>3116.0477396785795</v>
      </c>
      <c r="N235" s="70">
        <f t="shared" si="53"/>
        <v>3800.0582191202188</v>
      </c>
      <c r="O235" s="23">
        <f t="shared" si="61"/>
        <v>0.99879256093937008</v>
      </c>
      <c r="P235" s="282">
        <v>-63.952260321420461</v>
      </c>
      <c r="Q235" s="320">
        <v>820</v>
      </c>
      <c r="R235" s="125">
        <f t="shared" si="54"/>
        <v>0.21821150870130732</v>
      </c>
      <c r="S235" s="23">
        <f t="shared" si="55"/>
        <v>9.804489379875235E-2</v>
      </c>
      <c r="T235" s="23"/>
      <c r="U235" s="264">
        <v>2569</v>
      </c>
      <c r="V235" s="125">
        <f t="shared" si="56"/>
        <v>0.23783573374854028</v>
      </c>
      <c r="W235" s="258">
        <v>2792.8247744231721</v>
      </c>
      <c r="X235" s="262">
        <v>3183.3952912019827</v>
      </c>
      <c r="Y235" s="262">
        <v>3460.7494106854674</v>
      </c>
      <c r="Z235" s="137"/>
      <c r="AA235" s="124"/>
      <c r="AB235" s="124"/>
      <c r="AC235" s="124"/>
      <c r="AD235" s="124"/>
    </row>
    <row r="236" spans="1:30">
      <c r="A236" s="82">
        <v>1413</v>
      </c>
      <c r="B236" s="83" t="s">
        <v>289</v>
      </c>
      <c r="C236" s="264">
        <v>5181</v>
      </c>
      <c r="D236" s="124">
        <f t="shared" si="47"/>
        <v>3792.8257686676429</v>
      </c>
      <c r="E236" s="125">
        <f t="shared" si="57"/>
        <v>0.99689161171889507</v>
      </c>
      <c r="F236" s="124">
        <f t="shared" si="58"/>
        <v>7.0958016095276433</v>
      </c>
      <c r="G236" s="124">
        <f t="shared" si="48"/>
        <v>9.6928649986147608</v>
      </c>
      <c r="H236" s="124">
        <f t="shared" si="59"/>
        <v>0</v>
      </c>
      <c r="I236" s="123">
        <f t="shared" si="49"/>
        <v>0</v>
      </c>
      <c r="J236" s="124">
        <f t="shared" si="60"/>
        <v>-33.95255588501643</v>
      </c>
      <c r="K236" s="123">
        <f t="shared" si="50"/>
        <v>-46.379191338932451</v>
      </c>
      <c r="L236" s="123">
        <f t="shared" si="51"/>
        <v>-36.686326340317692</v>
      </c>
      <c r="M236" s="123">
        <f t="shared" si="52"/>
        <v>5144.3136736596825</v>
      </c>
      <c r="N236" s="70">
        <f t="shared" si="53"/>
        <v>3765.9690143921539</v>
      </c>
      <c r="O236" s="23">
        <f t="shared" si="61"/>
        <v>0.98983268660917811</v>
      </c>
      <c r="P236" s="282">
        <v>-36.686326340317692</v>
      </c>
      <c r="Q236" s="320">
        <v>1366</v>
      </c>
      <c r="R236" s="125">
        <f t="shared" si="54"/>
        <v>7.3206141524437815E-2</v>
      </c>
      <c r="S236" s="23">
        <f t="shared" si="55"/>
        <v>5.595579721416729E-2</v>
      </c>
      <c r="T236" s="23"/>
      <c r="U236" s="264">
        <v>4870</v>
      </c>
      <c r="V236" s="125">
        <f t="shared" si="56"/>
        <v>6.3860369609856263E-2</v>
      </c>
      <c r="W236" s="258">
        <v>4914.5099780913088</v>
      </c>
      <c r="X236" s="262">
        <v>3534.1074020319302</v>
      </c>
      <c r="Y236" s="262">
        <v>3566.4078215466684</v>
      </c>
      <c r="Z236" s="137"/>
      <c r="AA236" s="124"/>
      <c r="AB236" s="124"/>
      <c r="AC236" s="124"/>
      <c r="AD236" s="124"/>
    </row>
    <row r="237" spans="1:30">
      <c r="A237" s="82">
        <v>1416</v>
      </c>
      <c r="B237" s="83" t="s">
        <v>290</v>
      </c>
      <c r="C237" s="264">
        <v>13270</v>
      </c>
      <c r="D237" s="124">
        <f t="shared" si="47"/>
        <v>3243.7056954289906</v>
      </c>
      <c r="E237" s="125">
        <f t="shared" si="57"/>
        <v>0.8525630218426522</v>
      </c>
      <c r="F237" s="124">
        <f t="shared" si="58"/>
        <v>336.56784555271906</v>
      </c>
      <c r="G237" s="124">
        <f t="shared" si="48"/>
        <v>1376.8990561561736</v>
      </c>
      <c r="H237" s="124">
        <f t="shared" si="59"/>
        <v>63.168419575162801</v>
      </c>
      <c r="I237" s="123">
        <f t="shared" si="49"/>
        <v>258.42200448199105</v>
      </c>
      <c r="J237" s="124">
        <f t="shared" si="60"/>
        <v>29.215863690146371</v>
      </c>
      <c r="K237" s="123">
        <f t="shared" si="50"/>
        <v>119.5220983563888</v>
      </c>
      <c r="L237" s="123">
        <f t="shared" si="51"/>
        <v>1496.4211545125625</v>
      </c>
      <c r="M237" s="123">
        <f t="shared" si="52"/>
        <v>14766.421154512562</v>
      </c>
      <c r="N237" s="70">
        <f t="shared" si="53"/>
        <v>3609.4894046718559</v>
      </c>
      <c r="O237" s="23">
        <f t="shared" si="61"/>
        <v>0.94870419301375275</v>
      </c>
      <c r="P237" s="282">
        <v>1496.4211545125625</v>
      </c>
      <c r="Q237" s="320">
        <v>4091</v>
      </c>
      <c r="R237" s="125">
        <f t="shared" si="54"/>
        <v>1.7469867765009892E-2</v>
      </c>
      <c r="S237" s="23">
        <f t="shared" si="55"/>
        <v>4.2909572197307989E-2</v>
      </c>
      <c r="T237" s="23"/>
      <c r="U237" s="264">
        <v>13243</v>
      </c>
      <c r="V237" s="125">
        <f t="shared" si="56"/>
        <v>2.0388129577890205E-3</v>
      </c>
      <c r="W237" s="258">
        <v>14376.911850004777</v>
      </c>
      <c r="X237" s="262">
        <v>3188.0115551275881</v>
      </c>
      <c r="Y237" s="262">
        <v>3460.980223881747</v>
      </c>
      <c r="Z237" s="137"/>
      <c r="AA237" s="124"/>
      <c r="AB237" s="124"/>
      <c r="AC237" s="124"/>
      <c r="AD237" s="124"/>
    </row>
    <row r="238" spans="1:30">
      <c r="A238" s="82">
        <v>1417</v>
      </c>
      <c r="B238" s="83" t="s">
        <v>291</v>
      </c>
      <c r="C238" s="264">
        <v>8617</v>
      </c>
      <c r="D238" s="124">
        <f t="shared" si="47"/>
        <v>3224.9251497005989</v>
      </c>
      <c r="E238" s="125">
        <f t="shared" si="57"/>
        <v>0.84762681605782553</v>
      </c>
      <c r="F238" s="124">
        <f t="shared" si="58"/>
        <v>347.83617298975406</v>
      </c>
      <c r="G238" s="124">
        <f t="shared" si="48"/>
        <v>929.41825422862291</v>
      </c>
      <c r="H238" s="124">
        <f t="shared" si="59"/>
        <v>69.741610580099874</v>
      </c>
      <c r="I238" s="123">
        <f t="shared" si="49"/>
        <v>186.34958347002689</v>
      </c>
      <c r="J238" s="124">
        <f t="shared" si="60"/>
        <v>35.789054695083443</v>
      </c>
      <c r="K238" s="123">
        <f t="shared" si="50"/>
        <v>95.628354145262961</v>
      </c>
      <c r="L238" s="123">
        <f t="shared" si="51"/>
        <v>1025.0466083738859</v>
      </c>
      <c r="M238" s="123">
        <f t="shared" si="52"/>
        <v>9642.0466083738866</v>
      </c>
      <c r="N238" s="70">
        <f t="shared" si="53"/>
        <v>3608.5503773854361</v>
      </c>
      <c r="O238" s="23">
        <f t="shared" si="61"/>
        <v>0.9484573827245113</v>
      </c>
      <c r="P238" s="282">
        <v>1025.0466083738859</v>
      </c>
      <c r="Q238" s="320">
        <v>2672</v>
      </c>
      <c r="R238" s="125">
        <f t="shared" si="54"/>
        <v>-3.4328124266584346E-2</v>
      </c>
      <c r="S238" s="23">
        <f t="shared" si="55"/>
        <v>3.4386096806418506E-2</v>
      </c>
      <c r="T238" s="23"/>
      <c r="U238" s="264">
        <v>8930</v>
      </c>
      <c r="V238" s="125">
        <f t="shared" si="56"/>
        <v>-3.505039193729003E-2</v>
      </c>
      <c r="W238" s="258">
        <v>9328.493237602439</v>
      </c>
      <c r="X238" s="262">
        <v>3339.5661929693342</v>
      </c>
      <c r="Y238" s="262">
        <v>3488.5913379216299</v>
      </c>
      <c r="Z238" s="137"/>
      <c r="AA238" s="124"/>
      <c r="AB238" s="124"/>
      <c r="AC238" s="124"/>
      <c r="AD238" s="124"/>
    </row>
    <row r="239" spans="1:30">
      <c r="A239" s="82">
        <v>1418</v>
      </c>
      <c r="B239" s="83" t="s">
        <v>292</v>
      </c>
      <c r="C239" s="264">
        <v>3930</v>
      </c>
      <c r="D239" s="124">
        <f t="shared" si="47"/>
        <v>3072.7130570758404</v>
      </c>
      <c r="E239" s="125">
        <f t="shared" si="57"/>
        <v>0.80761998010102798</v>
      </c>
      <c r="F239" s="124">
        <f t="shared" si="58"/>
        <v>439.16342856460915</v>
      </c>
      <c r="G239" s="124">
        <f t="shared" si="48"/>
        <v>561.69002513413511</v>
      </c>
      <c r="H239" s="124">
        <f t="shared" si="59"/>
        <v>123.01584299876535</v>
      </c>
      <c r="I239" s="123">
        <f t="shared" si="49"/>
        <v>157.33726319542089</v>
      </c>
      <c r="J239" s="124">
        <f t="shared" si="60"/>
        <v>89.063287113748913</v>
      </c>
      <c r="K239" s="123">
        <f t="shared" si="50"/>
        <v>113.91194421848486</v>
      </c>
      <c r="L239" s="123">
        <f t="shared" si="51"/>
        <v>675.60196935262002</v>
      </c>
      <c r="M239" s="123">
        <f t="shared" si="52"/>
        <v>4605.6019693526196</v>
      </c>
      <c r="N239" s="70">
        <f t="shared" si="53"/>
        <v>3600.9397727541982</v>
      </c>
      <c r="O239" s="23">
        <f t="shared" si="61"/>
        <v>0.94645704092667138</v>
      </c>
      <c r="P239" s="282">
        <v>675.60196935262002</v>
      </c>
      <c r="Q239" s="320">
        <v>1279</v>
      </c>
      <c r="R239" s="125">
        <f t="shared" si="54"/>
        <v>2.3426729487915163E-2</v>
      </c>
      <c r="S239" s="23">
        <f t="shared" si="55"/>
        <v>4.3237051977503348E-2</v>
      </c>
      <c r="T239" s="23"/>
      <c r="U239" s="264">
        <v>3789</v>
      </c>
      <c r="V239" s="125">
        <f t="shared" si="56"/>
        <v>3.7212984956452887E-2</v>
      </c>
      <c r="W239" s="258">
        <v>4356.0435134102145</v>
      </c>
      <c r="X239" s="262">
        <v>3002.3771790808241</v>
      </c>
      <c r="Y239" s="262">
        <v>3451.6985050794092</v>
      </c>
      <c r="Z239" s="137"/>
      <c r="AA239" s="124"/>
      <c r="AB239" s="124"/>
      <c r="AC239" s="124"/>
      <c r="AD239" s="124"/>
    </row>
    <row r="240" spans="1:30">
      <c r="A240" s="82">
        <v>1419</v>
      </c>
      <c r="B240" s="83" t="s">
        <v>293</v>
      </c>
      <c r="C240" s="264">
        <v>8763</v>
      </c>
      <c r="D240" s="124">
        <f t="shared" si="47"/>
        <v>3759.3307593307595</v>
      </c>
      <c r="E240" s="125">
        <f t="shared" si="57"/>
        <v>0.98808791340028901</v>
      </c>
      <c r="F240" s="124">
        <f t="shared" si="58"/>
        <v>27.192807211657691</v>
      </c>
      <c r="G240" s="124">
        <f t="shared" si="48"/>
        <v>63.386433610374077</v>
      </c>
      <c r="H240" s="124">
        <f t="shared" si="59"/>
        <v>0</v>
      </c>
      <c r="I240" s="123">
        <f t="shared" si="49"/>
        <v>0</v>
      </c>
      <c r="J240" s="124">
        <f t="shared" si="60"/>
        <v>-33.95255588501643</v>
      </c>
      <c r="K240" s="123">
        <f t="shared" si="50"/>
        <v>-79.143407767973301</v>
      </c>
      <c r="L240" s="123">
        <f t="shared" si="51"/>
        <v>-15.756974157599224</v>
      </c>
      <c r="M240" s="123">
        <f t="shared" si="52"/>
        <v>8747.243025842401</v>
      </c>
      <c r="N240" s="70">
        <f t="shared" si="53"/>
        <v>3752.5710106574002</v>
      </c>
      <c r="O240" s="23">
        <f t="shared" si="61"/>
        <v>0.9863112072817356</v>
      </c>
      <c r="P240" s="282">
        <v>-15.756974157599224</v>
      </c>
      <c r="Q240" s="320">
        <v>2331</v>
      </c>
      <c r="R240" s="125">
        <f t="shared" si="54"/>
        <v>3.5184432906368156E-2</v>
      </c>
      <c r="S240" s="23">
        <f t="shared" si="55"/>
        <v>4.082322640629589E-2</v>
      </c>
      <c r="T240" s="23"/>
      <c r="U240" s="264">
        <v>8516</v>
      </c>
      <c r="V240" s="125">
        <f t="shared" si="56"/>
        <v>2.9004227336777828E-2</v>
      </c>
      <c r="W240" s="258">
        <v>8454.6335984209873</v>
      </c>
      <c r="X240" s="262">
        <v>3631.5565031982942</v>
      </c>
      <c r="Y240" s="262">
        <v>3605.3874620132142</v>
      </c>
      <c r="Z240" s="137"/>
      <c r="AA240" s="124"/>
      <c r="AB240" s="124"/>
      <c r="AC240" s="124"/>
      <c r="AD240" s="124"/>
    </row>
    <row r="241" spans="1:30">
      <c r="A241" s="82">
        <v>1420</v>
      </c>
      <c r="B241" s="83" t="s">
        <v>294</v>
      </c>
      <c r="C241" s="264">
        <v>28649</v>
      </c>
      <c r="D241" s="124">
        <f t="shared" si="47"/>
        <v>3497.6193382981319</v>
      </c>
      <c r="E241" s="125">
        <f t="shared" si="57"/>
        <v>0.91930069873998899</v>
      </c>
      <c r="F241" s="124">
        <f t="shared" si="58"/>
        <v>184.21965983123428</v>
      </c>
      <c r="G241" s="124">
        <f t="shared" si="48"/>
        <v>1508.9432336776401</v>
      </c>
      <c r="H241" s="124">
        <f t="shared" si="59"/>
        <v>0</v>
      </c>
      <c r="I241" s="123">
        <f t="shared" si="49"/>
        <v>0</v>
      </c>
      <c r="J241" s="124">
        <f t="shared" si="60"/>
        <v>-33.95255588501643</v>
      </c>
      <c r="K241" s="123">
        <f t="shared" si="50"/>
        <v>-278.10538525416956</v>
      </c>
      <c r="L241" s="123">
        <f t="shared" si="51"/>
        <v>1230.8378484234706</v>
      </c>
      <c r="M241" s="123">
        <f t="shared" si="52"/>
        <v>29879.837848423471</v>
      </c>
      <c r="N241" s="70">
        <f t="shared" si="53"/>
        <v>3647.8864422443498</v>
      </c>
      <c r="O241" s="23">
        <f t="shared" si="61"/>
        <v>0.95879632141761573</v>
      </c>
      <c r="P241" s="282">
        <v>1230.8378484234706</v>
      </c>
      <c r="Q241" s="320">
        <v>8191</v>
      </c>
      <c r="R241" s="125">
        <f t="shared" si="54"/>
        <v>5.3928369689461318E-2</v>
      </c>
      <c r="S241" s="23">
        <f t="shared" si="55"/>
        <v>4.8175507741151931E-2</v>
      </c>
      <c r="T241" s="23"/>
      <c r="U241" s="264">
        <v>26745</v>
      </c>
      <c r="V241" s="125">
        <f t="shared" si="56"/>
        <v>7.1190876799401753E-2</v>
      </c>
      <c r="W241" s="258">
        <v>28047.132012654467</v>
      </c>
      <c r="X241" s="262">
        <v>3318.6499565702943</v>
      </c>
      <c r="Y241" s="262">
        <v>3480.2248433620139</v>
      </c>
      <c r="Z241" s="137"/>
      <c r="AA241" s="124"/>
      <c r="AB241" s="124"/>
      <c r="AC241" s="124"/>
      <c r="AD241" s="124"/>
    </row>
    <row r="242" spans="1:30">
      <c r="A242" s="82">
        <v>1421</v>
      </c>
      <c r="B242" s="83" t="s">
        <v>295</v>
      </c>
      <c r="C242" s="264">
        <v>6715</v>
      </c>
      <c r="D242" s="124">
        <f t="shared" si="47"/>
        <v>3806.689342403628</v>
      </c>
      <c r="E242" s="125">
        <f t="shared" si="57"/>
        <v>1.0005354596593989</v>
      </c>
      <c r="F242" s="124">
        <f t="shared" si="58"/>
        <v>-1.2223426320633735</v>
      </c>
      <c r="G242" s="124">
        <f t="shared" si="48"/>
        <v>-2.1562124029597909</v>
      </c>
      <c r="H242" s="124">
        <f t="shared" si="59"/>
        <v>0</v>
      </c>
      <c r="I242" s="123">
        <f t="shared" si="49"/>
        <v>0</v>
      </c>
      <c r="J242" s="124">
        <f t="shared" si="60"/>
        <v>-33.95255588501643</v>
      </c>
      <c r="K242" s="123">
        <f t="shared" si="50"/>
        <v>-59.892308581168983</v>
      </c>
      <c r="L242" s="123">
        <f t="shared" si="51"/>
        <v>-62.048520984128771</v>
      </c>
      <c r="M242" s="123">
        <f t="shared" si="52"/>
        <v>6652.951479015871</v>
      </c>
      <c r="N242" s="70">
        <f t="shared" si="53"/>
        <v>3771.5144438865482</v>
      </c>
      <c r="O242" s="23">
        <f t="shared" si="61"/>
        <v>0.99129022578537973</v>
      </c>
      <c r="P242" s="282">
        <v>-62.048520984128771</v>
      </c>
      <c r="Q242" s="320">
        <v>1764</v>
      </c>
      <c r="R242" s="125">
        <f t="shared" si="54"/>
        <v>-0.34517282790309106</v>
      </c>
      <c r="S242" s="23">
        <f t="shared" si="55"/>
        <v>-0.15778205587640859</v>
      </c>
      <c r="T242" s="23"/>
      <c r="U242" s="264">
        <v>10336</v>
      </c>
      <c r="V242" s="125">
        <f t="shared" si="56"/>
        <v>-0.35032894736842107</v>
      </c>
      <c r="W242" s="258">
        <v>7962.0159223848677</v>
      </c>
      <c r="X242" s="262">
        <v>5813.2733408323957</v>
      </c>
      <c r="Y242" s="262">
        <v>4478.0741970668541</v>
      </c>
      <c r="Z242" s="137"/>
      <c r="AA242" s="124"/>
      <c r="AB242" s="124"/>
      <c r="AC242" s="124"/>
      <c r="AD242" s="124"/>
    </row>
    <row r="243" spans="1:30">
      <c r="A243" s="82">
        <v>1422</v>
      </c>
      <c r="B243" s="83" t="s">
        <v>296</v>
      </c>
      <c r="C243" s="264">
        <v>7471</v>
      </c>
      <c r="D243" s="124">
        <f t="shared" si="47"/>
        <v>3473.2682473268246</v>
      </c>
      <c r="E243" s="125">
        <f t="shared" si="57"/>
        <v>0.91290035245304968</v>
      </c>
      <c r="F243" s="124">
        <f t="shared" si="58"/>
        <v>198.83031441401863</v>
      </c>
      <c r="G243" s="124">
        <f t="shared" si="48"/>
        <v>427.68400630455403</v>
      </c>
      <c r="H243" s="124">
        <f t="shared" si="59"/>
        <v>0</v>
      </c>
      <c r="I243" s="123">
        <f t="shared" si="49"/>
        <v>0</v>
      </c>
      <c r="J243" s="124">
        <f t="shared" si="60"/>
        <v>-33.95255588501643</v>
      </c>
      <c r="K243" s="123">
        <f t="shared" si="50"/>
        <v>-73.031947708670344</v>
      </c>
      <c r="L243" s="123">
        <f t="shared" si="51"/>
        <v>354.65205859588366</v>
      </c>
      <c r="M243" s="123">
        <f t="shared" si="52"/>
        <v>7825.6520585958833</v>
      </c>
      <c r="N243" s="70">
        <f t="shared" si="53"/>
        <v>3638.1460058558268</v>
      </c>
      <c r="O243" s="23">
        <f t="shared" si="61"/>
        <v>0.95623618290283996</v>
      </c>
      <c r="P243" s="282">
        <v>354.65205859588366</v>
      </c>
      <c r="Q243" s="320">
        <v>2151</v>
      </c>
      <c r="R243" s="125">
        <f t="shared" si="54"/>
        <v>1.9766335264510198E-2</v>
      </c>
      <c r="S243" s="23">
        <f t="shared" si="55"/>
        <v>3.4992337493948124E-2</v>
      </c>
      <c r="T243" s="23"/>
      <c r="U243" s="264">
        <v>7333</v>
      </c>
      <c r="V243" s="125">
        <f t="shared" si="56"/>
        <v>1.8819037228964951E-2</v>
      </c>
      <c r="W243" s="258">
        <v>7568.1027451600785</v>
      </c>
      <c r="X243" s="262">
        <v>3405.9451927542964</v>
      </c>
      <c r="Y243" s="262">
        <v>3515.1429378356147</v>
      </c>
      <c r="Z243" s="137"/>
      <c r="AA243" s="124"/>
      <c r="AB243" s="124"/>
      <c r="AC243" s="124"/>
      <c r="AD243" s="124"/>
    </row>
    <row r="244" spans="1:30">
      <c r="A244" s="82">
        <v>1424</v>
      </c>
      <c r="B244" s="83" t="s">
        <v>297</v>
      </c>
      <c r="C244" s="264">
        <v>20470</v>
      </c>
      <c r="D244" s="124">
        <f t="shared" si="47"/>
        <v>3902.7645376549094</v>
      </c>
      <c r="E244" s="125">
        <f t="shared" si="57"/>
        <v>1.0257874912795866</v>
      </c>
      <c r="F244" s="124">
        <f t="shared" si="58"/>
        <v>-58.867459782832242</v>
      </c>
      <c r="G244" s="124">
        <f t="shared" si="48"/>
        <v>-308.7598265609551</v>
      </c>
      <c r="H244" s="124">
        <f t="shared" si="59"/>
        <v>0</v>
      </c>
      <c r="I244" s="123">
        <f t="shared" si="49"/>
        <v>0</v>
      </c>
      <c r="J244" s="124">
        <f t="shared" si="60"/>
        <v>-33.95255588501643</v>
      </c>
      <c r="K244" s="123">
        <f t="shared" si="50"/>
        <v>-178.08115561691119</v>
      </c>
      <c r="L244" s="123">
        <f t="shared" si="51"/>
        <v>-486.84098217786629</v>
      </c>
      <c r="M244" s="123">
        <f t="shared" si="52"/>
        <v>19983.159017822134</v>
      </c>
      <c r="N244" s="70">
        <f t="shared" si="53"/>
        <v>3809.9445219870609</v>
      </c>
      <c r="O244" s="23">
        <f t="shared" si="61"/>
        <v>1.0013910384334548</v>
      </c>
      <c r="P244" s="282">
        <v>-486.84098217786629</v>
      </c>
      <c r="Q244" s="320">
        <v>5245</v>
      </c>
      <c r="R244" s="125">
        <f t="shared" si="54"/>
        <v>2.5897308353920626E-2</v>
      </c>
      <c r="S244" s="23">
        <f t="shared" si="55"/>
        <v>3.6871165765766996E-2</v>
      </c>
      <c r="T244" s="23"/>
      <c r="U244" s="264">
        <v>20075</v>
      </c>
      <c r="V244" s="125">
        <f t="shared" si="56"/>
        <v>1.9676214196762142E-2</v>
      </c>
      <c r="W244" s="258">
        <v>19390.140170092771</v>
      </c>
      <c r="X244" s="262">
        <v>3804.2448360811068</v>
      </c>
      <c r="Y244" s="262">
        <v>3674.4627951663392</v>
      </c>
      <c r="Z244" s="137"/>
      <c r="AA244" s="124"/>
      <c r="AB244" s="124"/>
      <c r="AC244" s="124"/>
      <c r="AD244" s="124"/>
    </row>
    <row r="245" spans="1:30">
      <c r="A245" s="82">
        <v>1426</v>
      </c>
      <c r="B245" s="83" t="s">
        <v>298</v>
      </c>
      <c r="C245" s="264">
        <v>16535</v>
      </c>
      <c r="D245" s="124">
        <f t="shared" si="47"/>
        <v>3182.8681424446581</v>
      </c>
      <c r="E245" s="125">
        <f t="shared" si="57"/>
        <v>0.83657271542030109</v>
      </c>
      <c r="F245" s="124">
        <f t="shared" si="58"/>
        <v>373.07037734331851</v>
      </c>
      <c r="G245" s="124">
        <f t="shared" si="48"/>
        <v>1938.1006102985398</v>
      </c>
      <c r="H245" s="124">
        <f t="shared" si="59"/>
        <v>84.461563119679155</v>
      </c>
      <c r="I245" s="123">
        <f t="shared" si="49"/>
        <v>438.77782040673321</v>
      </c>
      <c r="J245" s="124">
        <f t="shared" si="60"/>
        <v>50.509007234662725</v>
      </c>
      <c r="K245" s="123">
        <f t="shared" si="50"/>
        <v>262.39429258407284</v>
      </c>
      <c r="L245" s="123">
        <f t="shared" si="51"/>
        <v>2200.4949028826127</v>
      </c>
      <c r="M245" s="123">
        <f t="shared" si="52"/>
        <v>18735.494902882612</v>
      </c>
      <c r="N245" s="70">
        <f t="shared" si="53"/>
        <v>3606.4475270226399</v>
      </c>
      <c r="O245" s="23">
        <f t="shared" si="61"/>
        <v>0.94790467769263531</v>
      </c>
      <c r="P245" s="282">
        <v>2200.4949028826127</v>
      </c>
      <c r="Q245" s="320">
        <v>5195</v>
      </c>
      <c r="R245" s="125">
        <f t="shared" si="54"/>
        <v>5.9536029827179732E-2</v>
      </c>
      <c r="S245" s="23">
        <f t="shared" si="55"/>
        <v>4.4807843066112032E-2</v>
      </c>
      <c r="T245" s="23"/>
      <c r="U245" s="264">
        <v>15690</v>
      </c>
      <c r="V245" s="125">
        <f t="shared" si="56"/>
        <v>5.38559592096877E-2</v>
      </c>
      <c r="W245" s="258">
        <v>18028.650491712797</v>
      </c>
      <c r="X245" s="262">
        <v>3004.0206777713956</v>
      </c>
      <c r="Y245" s="262">
        <v>3451.7806800139379</v>
      </c>
      <c r="Z245" s="137"/>
      <c r="AA245" s="124"/>
      <c r="AB245" s="124"/>
      <c r="AC245" s="124"/>
      <c r="AD245" s="124"/>
    </row>
    <row r="246" spans="1:30">
      <c r="A246" s="82">
        <v>1428</v>
      </c>
      <c r="B246" s="83" t="s">
        <v>299</v>
      </c>
      <c r="C246" s="264">
        <v>10867</v>
      </c>
      <c r="D246" s="124">
        <f t="shared" si="47"/>
        <v>3577.0243581303489</v>
      </c>
      <c r="E246" s="125">
        <f t="shared" si="57"/>
        <v>0.94017120612080041</v>
      </c>
      <c r="F246" s="124">
        <f t="shared" si="58"/>
        <v>136.57664793190406</v>
      </c>
      <c r="G246" s="124">
        <f t="shared" si="48"/>
        <v>414.91985641712455</v>
      </c>
      <c r="H246" s="124">
        <f t="shared" si="59"/>
        <v>0</v>
      </c>
      <c r="I246" s="123">
        <f t="shared" si="49"/>
        <v>0</v>
      </c>
      <c r="J246" s="124">
        <f t="shared" si="60"/>
        <v>-33.95255588501643</v>
      </c>
      <c r="K246" s="123">
        <f t="shared" si="50"/>
        <v>-103.14786477867992</v>
      </c>
      <c r="L246" s="123">
        <f t="shared" si="51"/>
        <v>311.77199163844466</v>
      </c>
      <c r="M246" s="123">
        <f t="shared" si="52"/>
        <v>11178.771991638445</v>
      </c>
      <c r="N246" s="70">
        <f t="shared" si="53"/>
        <v>3679.6484501772366</v>
      </c>
      <c r="O246" s="23">
        <f t="shared" si="61"/>
        <v>0.96714452436994025</v>
      </c>
      <c r="P246" s="282">
        <v>311.77199163844466</v>
      </c>
      <c r="Q246" s="320">
        <v>3038</v>
      </c>
      <c r="R246" s="125">
        <f t="shared" si="54"/>
        <v>4.2203182913014253E-2</v>
      </c>
      <c r="S246" s="23">
        <f t="shared" si="55"/>
        <v>4.3683857129838535E-2</v>
      </c>
      <c r="T246" s="23"/>
      <c r="U246" s="264">
        <v>10475</v>
      </c>
      <c r="V246" s="125">
        <f t="shared" si="56"/>
        <v>3.7422434367541765E-2</v>
      </c>
      <c r="W246" s="258">
        <v>10760.238354959851</v>
      </c>
      <c r="X246" s="262">
        <v>3432.1756225425952</v>
      </c>
      <c r="Y246" s="262">
        <v>3525.6351097509341</v>
      </c>
      <c r="Z246" s="137"/>
      <c r="AA246" s="124"/>
      <c r="AB246" s="124"/>
      <c r="AC246" s="124"/>
      <c r="AD246" s="124"/>
    </row>
    <row r="247" spans="1:30">
      <c r="A247" s="82">
        <v>1429</v>
      </c>
      <c r="B247" s="83" t="s">
        <v>300</v>
      </c>
      <c r="C247" s="264">
        <v>8380</v>
      </c>
      <c r="D247" s="124">
        <f t="shared" si="47"/>
        <v>3025.2707581227437</v>
      </c>
      <c r="E247" s="125">
        <f t="shared" si="57"/>
        <v>0.79515043028471355</v>
      </c>
      <c r="F247" s="124">
        <f t="shared" si="58"/>
        <v>467.62880793646718</v>
      </c>
      <c r="G247" s="124">
        <f t="shared" si="48"/>
        <v>1295.331797984014</v>
      </c>
      <c r="H247" s="124">
        <f t="shared" si="59"/>
        <v>139.6206476323492</v>
      </c>
      <c r="I247" s="123">
        <f t="shared" si="49"/>
        <v>386.7491939416073</v>
      </c>
      <c r="J247" s="124">
        <f t="shared" si="60"/>
        <v>105.66809174733277</v>
      </c>
      <c r="K247" s="123">
        <f t="shared" si="50"/>
        <v>292.70061414011178</v>
      </c>
      <c r="L247" s="123">
        <f t="shared" si="51"/>
        <v>1588.0324121241258</v>
      </c>
      <c r="M247" s="123">
        <f t="shared" si="52"/>
        <v>9968.0324121241265</v>
      </c>
      <c r="N247" s="70">
        <f t="shared" si="53"/>
        <v>3598.567657806544</v>
      </c>
      <c r="O247" s="23">
        <f t="shared" si="61"/>
        <v>0.9458335634358559</v>
      </c>
      <c r="P247" s="282">
        <v>1588.0324121241258</v>
      </c>
      <c r="Q247" s="320">
        <v>2770</v>
      </c>
      <c r="R247" s="125">
        <f t="shared" si="54"/>
        <v>-1.1376670384966269E-2</v>
      </c>
      <c r="S247" s="23">
        <f t="shared" si="55"/>
        <v>4.1679056281456038E-2</v>
      </c>
      <c r="T247" s="23"/>
      <c r="U247" s="264">
        <v>8709</v>
      </c>
      <c r="V247" s="125">
        <f t="shared" si="56"/>
        <v>-3.7777012286140776E-2</v>
      </c>
      <c r="W247" s="258">
        <v>9831.7456728727975</v>
      </c>
      <c r="X247" s="262">
        <v>3060.0843288826422</v>
      </c>
      <c r="Y247" s="262">
        <v>3454.5838625695001</v>
      </c>
      <c r="Z247" s="137"/>
      <c r="AA247" s="124"/>
      <c r="AB247" s="124"/>
      <c r="AC247" s="124"/>
      <c r="AD247" s="124"/>
    </row>
    <row r="248" spans="1:30">
      <c r="A248" s="82">
        <v>1430</v>
      </c>
      <c r="B248" s="83" t="s">
        <v>301</v>
      </c>
      <c r="C248" s="264">
        <v>9075</v>
      </c>
      <c r="D248" s="124">
        <f t="shared" si="47"/>
        <v>2998.0178394449949</v>
      </c>
      <c r="E248" s="125">
        <f t="shared" si="57"/>
        <v>0.78798737886032688</v>
      </c>
      <c r="F248" s="124">
        <f t="shared" si="58"/>
        <v>483.98055914311641</v>
      </c>
      <c r="G248" s="124">
        <f t="shared" si="48"/>
        <v>1465.0091525262133</v>
      </c>
      <c r="H248" s="124">
        <f t="shared" si="59"/>
        <v>149.15916916956127</v>
      </c>
      <c r="I248" s="123">
        <f t="shared" si="49"/>
        <v>451.50480507626196</v>
      </c>
      <c r="J248" s="124">
        <f t="shared" si="60"/>
        <v>115.20661328454483</v>
      </c>
      <c r="K248" s="123">
        <f t="shared" si="50"/>
        <v>348.73041841231719</v>
      </c>
      <c r="L248" s="123">
        <f t="shared" si="51"/>
        <v>1813.7395709385305</v>
      </c>
      <c r="M248" s="123">
        <f t="shared" si="52"/>
        <v>10888.739570938531</v>
      </c>
      <c r="N248" s="70">
        <f t="shared" si="53"/>
        <v>3597.2050118726565</v>
      </c>
      <c r="O248" s="23">
        <f t="shared" si="61"/>
        <v>0.94547541086463649</v>
      </c>
      <c r="P248" s="282">
        <v>1813.7395709385305</v>
      </c>
      <c r="Q248" s="320">
        <v>3027</v>
      </c>
      <c r="R248" s="125">
        <f t="shared" si="54"/>
        <v>4.0651457895110196E-2</v>
      </c>
      <c r="S248" s="23">
        <f t="shared" si="55"/>
        <v>4.3992055950359182E-2</v>
      </c>
      <c r="T248" s="23"/>
      <c r="U248" s="264">
        <v>8660</v>
      </c>
      <c r="V248" s="125">
        <f t="shared" si="56"/>
        <v>4.7921478060046187E-2</v>
      </c>
      <c r="W248" s="258">
        <v>10357.548416252856</v>
      </c>
      <c r="X248" s="262">
        <v>2880.9048569527613</v>
      </c>
      <c r="Y248" s="262">
        <v>3445.6248889730059</v>
      </c>
      <c r="Z248" s="137"/>
      <c r="AA248" s="124"/>
      <c r="AB248" s="124"/>
      <c r="AC248" s="124"/>
      <c r="AD248" s="124"/>
    </row>
    <row r="249" spans="1:30">
      <c r="A249" s="82">
        <v>1431</v>
      </c>
      <c r="B249" s="83" t="s">
        <v>302</v>
      </c>
      <c r="C249" s="264">
        <v>9857</v>
      </c>
      <c r="D249" s="124">
        <f t="shared" si="47"/>
        <v>3234.985231375123</v>
      </c>
      <c r="E249" s="125">
        <f t="shared" si="57"/>
        <v>0.85027096889959008</v>
      </c>
      <c r="F249" s="124">
        <f t="shared" si="58"/>
        <v>341.80012398503959</v>
      </c>
      <c r="G249" s="124">
        <f t="shared" si="48"/>
        <v>1041.4649777824156</v>
      </c>
      <c r="H249" s="124">
        <f t="shared" si="59"/>
        <v>66.220581994016442</v>
      </c>
      <c r="I249" s="123">
        <f t="shared" si="49"/>
        <v>201.77411333576811</v>
      </c>
      <c r="J249" s="124">
        <f t="shared" si="60"/>
        <v>32.268026109000012</v>
      </c>
      <c r="K249" s="123">
        <f t="shared" si="50"/>
        <v>98.320675554123042</v>
      </c>
      <c r="L249" s="123">
        <f t="shared" si="51"/>
        <v>1139.7856533365386</v>
      </c>
      <c r="M249" s="123">
        <f t="shared" si="52"/>
        <v>10996.785653336539</v>
      </c>
      <c r="N249" s="70">
        <f t="shared" si="53"/>
        <v>3609.053381469163</v>
      </c>
      <c r="O249" s="23">
        <f t="shared" si="61"/>
        <v>0.94858959036659973</v>
      </c>
      <c r="P249" s="282">
        <v>1139.7856533365386</v>
      </c>
      <c r="Q249" s="320">
        <v>3047</v>
      </c>
      <c r="R249" s="125">
        <f t="shared" si="54"/>
        <v>3.8183933671641003E-2</v>
      </c>
      <c r="S249" s="23">
        <f t="shared" si="55"/>
        <v>4.3869503798928546E-2</v>
      </c>
      <c r="T249" s="23"/>
      <c r="U249" s="264">
        <v>9482</v>
      </c>
      <c r="V249" s="125">
        <f t="shared" si="56"/>
        <v>3.9548618434929343E-2</v>
      </c>
      <c r="W249" s="258">
        <v>10520.806863159494</v>
      </c>
      <c r="X249" s="262">
        <v>3116.0039434768319</v>
      </c>
      <c r="Y249" s="262">
        <v>3457.3798432992094</v>
      </c>
      <c r="Z249" s="137"/>
      <c r="AA249" s="124"/>
      <c r="AB249" s="124"/>
      <c r="AC249" s="124"/>
      <c r="AD249" s="124"/>
    </row>
    <row r="250" spans="1:30">
      <c r="A250" s="82">
        <v>1432</v>
      </c>
      <c r="B250" s="83" t="s">
        <v>303</v>
      </c>
      <c r="C250" s="264">
        <v>50031</v>
      </c>
      <c r="D250" s="124">
        <f t="shared" si="47"/>
        <v>3821.4940421631532</v>
      </c>
      <c r="E250" s="125">
        <f t="shared" si="57"/>
        <v>1.0044266695130675</v>
      </c>
      <c r="F250" s="124">
        <f t="shared" si="58"/>
        <v>-10.105162487778488</v>
      </c>
      <c r="G250" s="124">
        <f t="shared" si="48"/>
        <v>-132.29678728999596</v>
      </c>
      <c r="H250" s="124">
        <f t="shared" si="59"/>
        <v>0</v>
      </c>
      <c r="I250" s="123">
        <f t="shared" si="49"/>
        <v>0</v>
      </c>
      <c r="J250" s="124">
        <f t="shared" si="60"/>
        <v>-33.95255588501643</v>
      </c>
      <c r="K250" s="123">
        <f t="shared" si="50"/>
        <v>-444.50686164663512</v>
      </c>
      <c r="L250" s="123">
        <f t="shared" si="51"/>
        <v>-576.80364893663113</v>
      </c>
      <c r="M250" s="123">
        <f t="shared" si="52"/>
        <v>49454.196351063372</v>
      </c>
      <c r="N250" s="70">
        <f t="shared" si="53"/>
        <v>3777.4363237903581</v>
      </c>
      <c r="O250" s="23">
        <f t="shared" si="61"/>
        <v>0.99284670972684708</v>
      </c>
      <c r="P250" s="282">
        <v>-576.80364893663113</v>
      </c>
      <c r="Q250" s="320">
        <v>13092</v>
      </c>
      <c r="R250" s="125">
        <f t="shared" si="54"/>
        <v>1.8914577374131956E-2</v>
      </c>
      <c r="S250" s="23">
        <f t="shared" si="55"/>
        <v>3.4067989483469278E-2</v>
      </c>
      <c r="T250" s="23"/>
      <c r="U250" s="264">
        <v>49091</v>
      </c>
      <c r="V250" s="125">
        <f t="shared" si="56"/>
        <v>1.9148112688680205E-2</v>
      </c>
      <c r="W250" s="258">
        <v>47813.939262145963</v>
      </c>
      <c r="X250" s="262">
        <v>3750.5539002215601</v>
      </c>
      <c r="Y250" s="262">
        <v>3652.9864208225204</v>
      </c>
      <c r="Z250" s="137"/>
      <c r="AA250" s="124"/>
      <c r="AB250" s="124"/>
      <c r="AC250" s="124"/>
      <c r="AD250" s="124"/>
    </row>
    <row r="251" spans="1:30">
      <c r="A251" s="82">
        <v>1433</v>
      </c>
      <c r="B251" s="83" t="s">
        <v>304</v>
      </c>
      <c r="C251" s="264">
        <v>9113</v>
      </c>
      <c r="D251" s="124">
        <f t="shared" si="47"/>
        <v>3262.799856784819</v>
      </c>
      <c r="E251" s="125">
        <f t="shared" si="57"/>
        <v>0.85758165714240109</v>
      </c>
      <c r="F251" s="124">
        <f t="shared" si="58"/>
        <v>325.11134873922202</v>
      </c>
      <c r="G251" s="124">
        <f t="shared" si="48"/>
        <v>908.0359970286471</v>
      </c>
      <c r="H251" s="124">
        <f t="shared" si="59"/>
        <v>56.485463100622859</v>
      </c>
      <c r="I251" s="123">
        <f t="shared" si="49"/>
        <v>157.76389844003967</v>
      </c>
      <c r="J251" s="124">
        <f t="shared" si="60"/>
        <v>22.532907215606429</v>
      </c>
      <c r="K251" s="123">
        <f t="shared" si="50"/>
        <v>62.934409853188761</v>
      </c>
      <c r="L251" s="123">
        <f t="shared" si="51"/>
        <v>970.97040688183586</v>
      </c>
      <c r="M251" s="123">
        <f t="shared" si="52"/>
        <v>10083.970406881836</v>
      </c>
      <c r="N251" s="70">
        <f t="shared" si="53"/>
        <v>3610.4441127396476</v>
      </c>
      <c r="O251" s="23">
        <f t="shared" si="61"/>
        <v>0.94895512477874022</v>
      </c>
      <c r="P251" s="282">
        <v>970.97040688183586</v>
      </c>
      <c r="Q251" s="320">
        <v>2793</v>
      </c>
      <c r="R251" s="125">
        <f t="shared" si="54"/>
        <v>1.1346236056299485E-2</v>
      </c>
      <c r="S251" s="23">
        <f t="shared" si="55"/>
        <v>4.2610293278785773E-2</v>
      </c>
      <c r="T251" s="23"/>
      <c r="U251" s="264">
        <v>9114</v>
      </c>
      <c r="V251" s="125">
        <f t="shared" si="56"/>
        <v>-1.0972130787798991E-4</v>
      </c>
      <c r="W251" s="258">
        <v>9782.6625003041645</v>
      </c>
      <c r="X251" s="262">
        <v>3226.1946902654868</v>
      </c>
      <c r="Y251" s="262">
        <v>3462.8893806386423</v>
      </c>
      <c r="Z251" s="137"/>
      <c r="AA251" s="124"/>
      <c r="AB251" s="124"/>
      <c r="AC251" s="124"/>
      <c r="AD251" s="124"/>
    </row>
    <row r="252" spans="1:30">
      <c r="A252" s="82">
        <v>1438</v>
      </c>
      <c r="B252" s="83" t="s">
        <v>305</v>
      </c>
      <c r="C252" s="264">
        <v>12523</v>
      </c>
      <c r="D252" s="124">
        <f t="shared" si="47"/>
        <v>3380.0269905533064</v>
      </c>
      <c r="E252" s="125">
        <f t="shared" si="57"/>
        <v>0.8883931822288027</v>
      </c>
      <c r="F252" s="124">
        <f t="shared" si="58"/>
        <v>254.77506847812955</v>
      </c>
      <c r="G252" s="124">
        <f t="shared" si="48"/>
        <v>943.94162871147</v>
      </c>
      <c r="H252" s="124">
        <f t="shared" si="59"/>
        <v>15.455966281652262</v>
      </c>
      <c r="I252" s="123">
        <f t="shared" si="49"/>
        <v>57.264355073521635</v>
      </c>
      <c r="J252" s="124">
        <f t="shared" si="60"/>
        <v>-18.496589603364168</v>
      </c>
      <c r="K252" s="123">
        <f t="shared" si="50"/>
        <v>-68.529864480464241</v>
      </c>
      <c r="L252" s="123">
        <f t="shared" si="51"/>
        <v>875.4117642310058</v>
      </c>
      <c r="M252" s="123">
        <f t="shared" si="52"/>
        <v>13398.411764231007</v>
      </c>
      <c r="N252" s="70">
        <f t="shared" si="53"/>
        <v>3616.3054694280718</v>
      </c>
      <c r="O252" s="23">
        <f t="shared" si="61"/>
        <v>0.95049570103306025</v>
      </c>
      <c r="P252" s="282">
        <v>875.4117642310058</v>
      </c>
      <c r="Q252" s="320">
        <v>3705</v>
      </c>
      <c r="R252" s="125">
        <f t="shared" si="54"/>
        <v>4.5280492029743512E-2</v>
      </c>
      <c r="S252" s="23">
        <f t="shared" si="55"/>
        <v>4.4191149316237882E-2</v>
      </c>
      <c r="T252" s="23"/>
      <c r="U252" s="264">
        <v>12181</v>
      </c>
      <c r="V252" s="125">
        <f t="shared" si="56"/>
        <v>2.8076512601592645E-2</v>
      </c>
      <c r="W252" s="258">
        <v>13046.100526954262</v>
      </c>
      <c r="X252" s="262">
        <v>3233.6076453411201</v>
      </c>
      <c r="Y252" s="262">
        <v>3463.2600283924239</v>
      </c>
      <c r="Z252" s="137"/>
      <c r="AA252" s="124"/>
      <c r="AB252" s="124"/>
      <c r="AC252" s="124"/>
      <c r="AD252" s="124"/>
    </row>
    <row r="253" spans="1:30">
      <c r="A253" s="82">
        <v>1439</v>
      </c>
      <c r="B253" s="83" t="s">
        <v>306</v>
      </c>
      <c r="C253" s="264">
        <v>22939</v>
      </c>
      <c r="D253" s="124">
        <f t="shared" si="47"/>
        <v>3842.3785594639867</v>
      </c>
      <c r="E253" s="125">
        <f t="shared" si="57"/>
        <v>1.0099158750241639</v>
      </c>
      <c r="F253" s="124">
        <f t="shared" si="58"/>
        <v>-22.6358728682786</v>
      </c>
      <c r="G253" s="124">
        <f t="shared" si="48"/>
        <v>-135.13616102362326</v>
      </c>
      <c r="H253" s="124">
        <f t="shared" si="59"/>
        <v>0</v>
      </c>
      <c r="I253" s="123">
        <f t="shared" si="49"/>
        <v>0</v>
      </c>
      <c r="J253" s="124">
        <f t="shared" si="60"/>
        <v>-33.95255588501643</v>
      </c>
      <c r="K253" s="123">
        <f t="shared" si="50"/>
        <v>-202.69675863354809</v>
      </c>
      <c r="L253" s="123">
        <f t="shared" si="51"/>
        <v>-337.83291965717137</v>
      </c>
      <c r="M253" s="123">
        <f t="shared" si="52"/>
        <v>22601.167080342828</v>
      </c>
      <c r="N253" s="70">
        <f t="shared" si="53"/>
        <v>3785.7901307106918</v>
      </c>
      <c r="O253" s="23">
        <f t="shared" si="61"/>
        <v>0.99504239193128574</v>
      </c>
      <c r="P253" s="282">
        <v>-337.83291965717137</v>
      </c>
      <c r="Q253" s="320">
        <v>5970</v>
      </c>
      <c r="R253" s="125">
        <f t="shared" si="54"/>
        <v>2.3304208731344384E-2</v>
      </c>
      <c r="S253" s="23">
        <f t="shared" si="55"/>
        <v>3.5864797000998816E-2</v>
      </c>
      <c r="T253" s="23"/>
      <c r="U253" s="264">
        <v>22533</v>
      </c>
      <c r="V253" s="125">
        <f t="shared" si="56"/>
        <v>1.8018018018018018E-2</v>
      </c>
      <c r="W253" s="258">
        <v>21931.941929264111</v>
      </c>
      <c r="X253" s="262">
        <v>3754.8741876353943</v>
      </c>
      <c r="Y253" s="262">
        <v>3654.7145357880536</v>
      </c>
      <c r="Z253" s="137"/>
      <c r="AA253" s="124"/>
      <c r="AB253" s="124"/>
      <c r="AC253" s="124"/>
      <c r="AD253" s="124"/>
    </row>
    <row r="254" spans="1:30">
      <c r="A254" s="82">
        <v>1441</v>
      </c>
      <c r="B254" s="83" t="s">
        <v>307</v>
      </c>
      <c r="C254" s="264">
        <v>10688</v>
      </c>
      <c r="D254" s="124">
        <f t="shared" si="47"/>
        <v>3890.789952675646</v>
      </c>
      <c r="E254" s="125">
        <f t="shared" si="57"/>
        <v>1.0226401378160406</v>
      </c>
      <c r="F254" s="124">
        <f t="shared" si="58"/>
        <v>-51.682708795274173</v>
      </c>
      <c r="G254" s="124">
        <f t="shared" si="48"/>
        <v>-141.97240106061818</v>
      </c>
      <c r="H254" s="124">
        <f t="shared" si="59"/>
        <v>0</v>
      </c>
      <c r="I254" s="123">
        <f t="shared" si="49"/>
        <v>0</v>
      </c>
      <c r="J254" s="124">
        <f t="shared" si="60"/>
        <v>-33.95255588501643</v>
      </c>
      <c r="K254" s="123">
        <f t="shared" si="50"/>
        <v>-93.267671016140127</v>
      </c>
      <c r="L254" s="123">
        <f t="shared" si="51"/>
        <v>-235.24007207675831</v>
      </c>
      <c r="M254" s="123">
        <f t="shared" si="52"/>
        <v>10452.759927923242</v>
      </c>
      <c r="N254" s="70">
        <f t="shared" si="53"/>
        <v>3805.1546879953557</v>
      </c>
      <c r="O254" s="23">
        <f t="shared" si="61"/>
        <v>1.0001320970480365</v>
      </c>
      <c r="P254" s="282">
        <v>-235.24007207675831</v>
      </c>
      <c r="Q254" s="320">
        <v>2747</v>
      </c>
      <c r="R254" s="125">
        <f t="shared" si="54"/>
        <v>9.7494157921706126E-2</v>
      </c>
      <c r="S254" s="23">
        <f t="shared" si="55"/>
        <v>6.5622515833090339E-2</v>
      </c>
      <c r="T254" s="23"/>
      <c r="U254" s="264">
        <v>9774</v>
      </c>
      <c r="V254" s="125">
        <f t="shared" si="56"/>
        <v>9.3513402905668105E-2</v>
      </c>
      <c r="W254" s="258">
        <v>9844.7727210433513</v>
      </c>
      <c r="X254" s="262">
        <v>3545.1577801958651</v>
      </c>
      <c r="Y254" s="262">
        <v>3570.8279728122425</v>
      </c>
      <c r="Z254" s="137"/>
      <c r="AA254" s="124"/>
      <c r="AB254" s="124"/>
      <c r="AC254" s="124"/>
      <c r="AD254" s="124"/>
    </row>
    <row r="255" spans="1:30">
      <c r="A255" s="82">
        <v>1443</v>
      </c>
      <c r="B255" s="83" t="s">
        <v>308</v>
      </c>
      <c r="C255" s="264">
        <v>20232</v>
      </c>
      <c r="D255" s="124">
        <f t="shared" si="47"/>
        <v>3289.221264834986</v>
      </c>
      <c r="E255" s="125">
        <f t="shared" si="57"/>
        <v>0.86452615753907125</v>
      </c>
      <c r="F255" s="124">
        <f t="shared" si="58"/>
        <v>309.25850390912183</v>
      </c>
      <c r="G255" s="124">
        <f t="shared" si="48"/>
        <v>1902.2490575450083</v>
      </c>
      <c r="H255" s="124">
        <f t="shared" si="59"/>
        <v>47.237970283064413</v>
      </c>
      <c r="I255" s="123">
        <f t="shared" si="49"/>
        <v>290.56075521112922</v>
      </c>
      <c r="J255" s="124">
        <f t="shared" si="60"/>
        <v>13.285414398047983</v>
      </c>
      <c r="K255" s="123">
        <f t="shared" si="50"/>
        <v>81.71858396239314</v>
      </c>
      <c r="L255" s="123">
        <f t="shared" si="51"/>
        <v>1983.9676415074014</v>
      </c>
      <c r="M255" s="123">
        <f t="shared" si="52"/>
        <v>22215.967641507403</v>
      </c>
      <c r="N255" s="70">
        <f t="shared" si="53"/>
        <v>3611.7651831421563</v>
      </c>
      <c r="O255" s="23">
        <f t="shared" si="61"/>
        <v>0.94930234979857375</v>
      </c>
      <c r="P255" s="282">
        <v>1983.9676415074014</v>
      </c>
      <c r="Q255" s="320">
        <v>6151</v>
      </c>
      <c r="R255" s="125">
        <f t="shared" si="54"/>
        <v>3.4571408816807536E-2</v>
      </c>
      <c r="S255" s="23">
        <f t="shared" si="55"/>
        <v>4.3698356629615048E-2</v>
      </c>
      <c r="T255" s="23"/>
      <c r="U255" s="264">
        <v>19575</v>
      </c>
      <c r="V255" s="125">
        <f t="shared" si="56"/>
        <v>3.3563218390804596E-2</v>
      </c>
      <c r="W255" s="258">
        <v>21306.57588119389</v>
      </c>
      <c r="X255" s="262">
        <v>3179.3081045963945</v>
      </c>
      <c r="Y255" s="262">
        <v>3460.5450513551878</v>
      </c>
      <c r="Z255" s="137"/>
      <c r="AA255" s="124"/>
      <c r="AB255" s="124"/>
      <c r="AC255" s="124"/>
      <c r="AD255" s="124"/>
    </row>
    <row r="256" spans="1:30">
      <c r="A256" s="82">
        <v>1444</v>
      </c>
      <c r="B256" s="83" t="s">
        <v>309</v>
      </c>
      <c r="C256" s="264">
        <v>3325</v>
      </c>
      <c r="D256" s="124">
        <f t="shared" si="47"/>
        <v>2886.2847222222222</v>
      </c>
      <c r="E256" s="125">
        <f t="shared" si="57"/>
        <v>0.75861987977013956</v>
      </c>
      <c r="F256" s="124">
        <f t="shared" si="58"/>
        <v>551.02042947678012</v>
      </c>
      <c r="G256" s="124">
        <f t="shared" si="48"/>
        <v>634.77553475725074</v>
      </c>
      <c r="H256" s="124">
        <f t="shared" si="59"/>
        <v>188.26576019753173</v>
      </c>
      <c r="I256" s="123">
        <f t="shared" si="49"/>
        <v>216.88215574755657</v>
      </c>
      <c r="J256" s="124">
        <f t="shared" si="60"/>
        <v>154.3132043125153</v>
      </c>
      <c r="K256" s="123">
        <f t="shared" si="50"/>
        <v>177.76881136801762</v>
      </c>
      <c r="L256" s="123">
        <f t="shared" si="51"/>
        <v>812.54434612526836</v>
      </c>
      <c r="M256" s="123">
        <f t="shared" si="52"/>
        <v>4137.544346125268</v>
      </c>
      <c r="N256" s="70">
        <f t="shared" si="53"/>
        <v>3591.6183560115173</v>
      </c>
      <c r="O256" s="23">
        <f t="shared" si="61"/>
        <v>0.94400703591012702</v>
      </c>
      <c r="P256" s="282">
        <v>812.54434612526836</v>
      </c>
      <c r="Q256" s="320">
        <v>1152</v>
      </c>
      <c r="R256" s="125">
        <f t="shared" si="54"/>
        <v>5.3552205222463886E-2</v>
      </c>
      <c r="S256" s="23">
        <f t="shared" si="55"/>
        <v>4.4512836495147812E-2</v>
      </c>
      <c r="T256" s="23"/>
      <c r="U256" s="264">
        <v>3219</v>
      </c>
      <c r="V256" s="125">
        <f t="shared" si="56"/>
        <v>3.2929481205343274E-2</v>
      </c>
      <c r="W256" s="258">
        <v>4040.3060841973074</v>
      </c>
      <c r="X256" s="262">
        <v>2739.5744680851062</v>
      </c>
      <c r="Y256" s="262">
        <v>3438.5583695296232</v>
      </c>
      <c r="Z256" s="137"/>
      <c r="AA256" s="124"/>
      <c r="AB256" s="124"/>
      <c r="AC256" s="124"/>
      <c r="AD256" s="124"/>
    </row>
    <row r="257" spans="1:30">
      <c r="A257" s="82">
        <v>1445</v>
      </c>
      <c r="B257" s="83" t="s">
        <v>310</v>
      </c>
      <c r="C257" s="264">
        <v>18899</v>
      </c>
      <c r="D257" s="124">
        <f t="shared" si="47"/>
        <v>3238.3481836874571</v>
      </c>
      <c r="E257" s="125">
        <f t="shared" si="57"/>
        <v>0.85115487423963265</v>
      </c>
      <c r="F257" s="124">
        <f t="shared" si="58"/>
        <v>339.78235259763915</v>
      </c>
      <c r="G257" s="124">
        <f t="shared" si="48"/>
        <v>1982.9698097598221</v>
      </c>
      <c r="H257" s="124">
        <f t="shared" si="59"/>
        <v>65.043548684699516</v>
      </c>
      <c r="I257" s="123">
        <f t="shared" si="49"/>
        <v>379.59415012390639</v>
      </c>
      <c r="J257" s="124">
        <f t="shared" si="60"/>
        <v>31.090992799683086</v>
      </c>
      <c r="K257" s="123">
        <f t="shared" si="50"/>
        <v>181.44703397895049</v>
      </c>
      <c r="L257" s="123">
        <f t="shared" si="51"/>
        <v>2164.4168437387725</v>
      </c>
      <c r="M257" s="123">
        <f t="shared" si="52"/>
        <v>21063.416843738771</v>
      </c>
      <c r="N257" s="70">
        <f t="shared" si="53"/>
        <v>3609.2215290847794</v>
      </c>
      <c r="O257" s="23">
        <f t="shared" si="61"/>
        <v>0.94863378563360179</v>
      </c>
      <c r="P257" s="282">
        <v>2164.4168437387725</v>
      </c>
      <c r="Q257" s="320">
        <v>5836</v>
      </c>
      <c r="R257" s="125">
        <f t="shared" si="54"/>
        <v>5.8486296309616805E-2</v>
      </c>
      <c r="S257" s="23">
        <f t="shared" si="55"/>
        <v>4.4773168203498762E-2</v>
      </c>
      <c r="T257" s="23"/>
      <c r="U257" s="264">
        <v>17971</v>
      </c>
      <c r="V257" s="125">
        <f t="shared" si="56"/>
        <v>5.1638751321573646E-2</v>
      </c>
      <c r="W257" s="258">
        <v>20292.028841340412</v>
      </c>
      <c r="X257" s="262">
        <v>3059.4143684031324</v>
      </c>
      <c r="Y257" s="262">
        <v>3454.5503645455246</v>
      </c>
      <c r="Z257" s="137"/>
      <c r="AA257" s="124"/>
      <c r="AB257" s="124"/>
      <c r="AC257" s="124"/>
      <c r="AD257" s="124"/>
    </row>
    <row r="258" spans="1:30">
      <c r="A258" s="82">
        <v>1449</v>
      </c>
      <c r="B258" s="83" t="s">
        <v>311</v>
      </c>
      <c r="C258" s="264">
        <v>23041</v>
      </c>
      <c r="D258" s="124">
        <f t="shared" ref="D258:D293" si="62">C258*1000/Q258</f>
        <v>3214.8737268034047</v>
      </c>
      <c r="E258" s="125">
        <f t="shared" si="57"/>
        <v>0.84498493905550498</v>
      </c>
      <c r="F258" s="124">
        <f t="shared" si="58"/>
        <v>353.86702672807058</v>
      </c>
      <c r="G258" s="124">
        <f t="shared" ref="G258:G293" si="63">F258*Q258/1000</f>
        <v>2536.1649805600819</v>
      </c>
      <c r="H258" s="124">
        <f t="shared" si="59"/>
        <v>73.259608594117864</v>
      </c>
      <c r="I258" s="123">
        <f t="shared" ref="I258:I293" si="64">H258*Q258/1000</f>
        <v>525.05161479404273</v>
      </c>
      <c r="J258" s="124">
        <f t="shared" si="60"/>
        <v>39.307052709101434</v>
      </c>
      <c r="K258" s="123">
        <f t="shared" ref="K258:K293" si="65">J258*Q258/1000</f>
        <v>281.71364676613001</v>
      </c>
      <c r="L258" s="123">
        <f t="shared" ref="L258:L293" si="66">K258+G258</f>
        <v>2817.8786273262117</v>
      </c>
      <c r="M258" s="123">
        <f t="shared" ref="M258:M293" si="67">L258+C258</f>
        <v>25858.878627326212</v>
      </c>
      <c r="N258" s="70">
        <f t="shared" ref="N258:N293" si="68">M258*1000/Q258</f>
        <v>3608.0478062405768</v>
      </c>
      <c r="O258" s="23">
        <f t="shared" si="61"/>
        <v>0.94832528887439538</v>
      </c>
      <c r="P258" s="282">
        <v>2817.8786273262117</v>
      </c>
      <c r="Q258" s="320">
        <v>7167</v>
      </c>
      <c r="R258" s="125">
        <f t="shared" ref="R258:R293" si="69">(D258-X258)/X258</f>
        <v>-2.4337081814134638E-2</v>
      </c>
      <c r="S258" s="23">
        <f t="shared" ref="S258:S293" si="70">(N258-Y258)/Y258</f>
        <v>3.9546180591859346E-2</v>
      </c>
      <c r="T258" s="23"/>
      <c r="U258" s="264">
        <v>23708</v>
      </c>
      <c r="V258" s="125">
        <f t="shared" ref="V258:V293" si="71">(C258-U258)/U258</f>
        <v>-2.8133963219166527E-2</v>
      </c>
      <c r="W258" s="258">
        <v>24972.343172980381</v>
      </c>
      <c r="X258" s="262">
        <v>3295.0660180681029</v>
      </c>
      <c r="Y258" s="262">
        <v>3470.7912679611372</v>
      </c>
      <c r="Z258" s="137"/>
      <c r="AA258" s="124"/>
      <c r="AB258" s="124"/>
      <c r="AC258" s="124"/>
      <c r="AD258" s="124"/>
    </row>
    <row r="259" spans="1:30" ht="25.5" customHeight="1">
      <c r="A259" s="82">
        <v>1502</v>
      </c>
      <c r="B259" s="83" t="s">
        <v>312</v>
      </c>
      <c r="C259" s="264">
        <v>101696</v>
      </c>
      <c r="D259" s="124">
        <f t="shared" si="62"/>
        <v>3766.3790229991482</v>
      </c>
      <c r="E259" s="125">
        <f t="shared" si="57"/>
        <v>0.98994045168091449</v>
      </c>
      <c r="F259" s="124">
        <f t="shared" si="58"/>
        <v>22.963849010624472</v>
      </c>
      <c r="G259" s="124">
        <f t="shared" si="63"/>
        <v>620.04688713587132</v>
      </c>
      <c r="H259" s="124">
        <f t="shared" si="59"/>
        <v>0</v>
      </c>
      <c r="I259" s="123">
        <f t="shared" si="64"/>
        <v>0</v>
      </c>
      <c r="J259" s="124">
        <f t="shared" si="60"/>
        <v>-33.95255588501643</v>
      </c>
      <c r="K259" s="123">
        <f t="shared" si="65"/>
        <v>-916.75296145132859</v>
      </c>
      <c r="L259" s="123">
        <f t="shared" si="66"/>
        <v>-296.70607431545727</v>
      </c>
      <c r="M259" s="123">
        <f t="shared" si="67"/>
        <v>101399.29392568454</v>
      </c>
      <c r="N259" s="70">
        <f t="shared" si="68"/>
        <v>3755.3903161247563</v>
      </c>
      <c r="O259" s="23">
        <f t="shared" si="61"/>
        <v>0.98705222259398595</v>
      </c>
      <c r="P259" s="282">
        <v>-296.70607431545727</v>
      </c>
      <c r="Q259" s="320">
        <v>27001</v>
      </c>
      <c r="R259" s="125">
        <f t="shared" si="69"/>
        <v>5.020726966038945E-2</v>
      </c>
      <c r="S259" s="23">
        <f t="shared" si="70"/>
        <v>4.6859173881304825E-2</v>
      </c>
      <c r="T259" s="23"/>
      <c r="U259" s="264">
        <v>96472</v>
      </c>
      <c r="V259" s="125">
        <f t="shared" si="71"/>
        <v>5.415042706692097E-2</v>
      </c>
      <c r="W259" s="258">
        <v>96498.174753741812</v>
      </c>
      <c r="X259" s="262">
        <v>3586.3197026022303</v>
      </c>
      <c r="Y259" s="262">
        <v>3587.2927417747887</v>
      </c>
      <c r="Z259" s="137"/>
      <c r="AA259" s="124"/>
      <c r="AB259" s="124"/>
      <c r="AC259" s="124"/>
      <c r="AD259" s="124"/>
    </row>
    <row r="260" spans="1:30">
      <c r="A260" s="82">
        <v>1504</v>
      </c>
      <c r="B260" s="83" t="s">
        <v>313</v>
      </c>
      <c r="C260" s="264">
        <v>192617</v>
      </c>
      <c r="D260" s="124">
        <f t="shared" si="62"/>
        <v>4013.0213758906621</v>
      </c>
      <c r="E260" s="125">
        <f t="shared" si="57"/>
        <v>1.0547669709276801</v>
      </c>
      <c r="F260" s="124">
        <f t="shared" si="58"/>
        <v>-125.02156272428383</v>
      </c>
      <c r="G260" s="124">
        <f t="shared" si="63"/>
        <v>-6000.7849676401756</v>
      </c>
      <c r="H260" s="124">
        <f t="shared" si="59"/>
        <v>0</v>
      </c>
      <c r="I260" s="123">
        <f t="shared" si="64"/>
        <v>0</v>
      </c>
      <c r="J260" s="124">
        <f t="shared" si="60"/>
        <v>-33.95255588501643</v>
      </c>
      <c r="K260" s="123">
        <f t="shared" si="65"/>
        <v>-1629.6547773690186</v>
      </c>
      <c r="L260" s="123">
        <f t="shared" si="66"/>
        <v>-7630.4397450091947</v>
      </c>
      <c r="M260" s="123">
        <f t="shared" si="67"/>
        <v>184986.56025499079</v>
      </c>
      <c r="N260" s="70">
        <f t="shared" si="68"/>
        <v>3854.0472572813615</v>
      </c>
      <c r="O260" s="23">
        <f t="shared" si="61"/>
        <v>1.0129828302926922</v>
      </c>
      <c r="P260" s="282">
        <v>-7630.4397450091947</v>
      </c>
      <c r="Q260" s="320">
        <v>47998</v>
      </c>
      <c r="R260" s="125">
        <f t="shared" si="69"/>
        <v>5.1642868946724492E-2</v>
      </c>
      <c r="S260" s="23">
        <f t="shared" si="70"/>
        <v>4.7538355395513716E-2</v>
      </c>
      <c r="T260" s="23"/>
      <c r="U260" s="264">
        <v>181296</v>
      </c>
      <c r="V260" s="125">
        <f t="shared" si="71"/>
        <v>6.2444841585032211E-2</v>
      </c>
      <c r="W260" s="258">
        <v>174796.25853346742</v>
      </c>
      <c r="X260" s="262">
        <v>3815.9545358871815</v>
      </c>
      <c r="Y260" s="262">
        <v>3679.1466750887689</v>
      </c>
      <c r="Z260" s="137"/>
      <c r="AA260" s="124"/>
      <c r="AB260" s="124"/>
      <c r="AC260" s="124"/>
      <c r="AD260" s="124"/>
    </row>
    <row r="261" spans="1:30">
      <c r="A261" s="82">
        <v>1505</v>
      </c>
      <c r="B261" s="83" t="s">
        <v>314</v>
      </c>
      <c r="C261" s="264">
        <v>84192</v>
      </c>
      <c r="D261" s="124">
        <f t="shared" si="62"/>
        <v>3468.402405866359</v>
      </c>
      <c r="E261" s="125">
        <f t="shared" si="57"/>
        <v>0.91162143355939418</v>
      </c>
      <c r="F261" s="124">
        <f t="shared" si="58"/>
        <v>201.74981929029801</v>
      </c>
      <c r="G261" s="124">
        <f t="shared" si="63"/>
        <v>4897.2751134526934</v>
      </c>
      <c r="H261" s="124">
        <f t="shared" si="59"/>
        <v>0</v>
      </c>
      <c r="I261" s="123">
        <f t="shared" si="64"/>
        <v>0</v>
      </c>
      <c r="J261" s="124">
        <f t="shared" si="60"/>
        <v>-33.95255588501643</v>
      </c>
      <c r="K261" s="123">
        <f t="shared" si="65"/>
        <v>-824.16434155288891</v>
      </c>
      <c r="L261" s="123">
        <f t="shared" si="66"/>
        <v>4073.1107718998046</v>
      </c>
      <c r="M261" s="123">
        <f t="shared" si="67"/>
        <v>88265.11077189981</v>
      </c>
      <c r="N261" s="70">
        <f t="shared" si="68"/>
        <v>3636.1996692716407</v>
      </c>
      <c r="O261" s="23">
        <f t="shared" si="61"/>
        <v>0.95572461534537778</v>
      </c>
      <c r="P261" s="282">
        <v>4073.1107718998046</v>
      </c>
      <c r="Q261" s="320">
        <v>24274</v>
      </c>
      <c r="R261" s="125">
        <f t="shared" si="69"/>
        <v>6.5702886257397244E-2</v>
      </c>
      <c r="S261" s="23">
        <f t="shared" si="70"/>
        <v>4.9617882140077667E-2</v>
      </c>
      <c r="T261" s="23"/>
      <c r="U261" s="264">
        <v>79086</v>
      </c>
      <c r="V261" s="125">
        <f t="shared" si="71"/>
        <v>6.4562628025187765E-2</v>
      </c>
      <c r="W261" s="258">
        <v>84182.685400846443</v>
      </c>
      <c r="X261" s="262">
        <v>3254.5679012345681</v>
      </c>
      <c r="Y261" s="262">
        <v>3464.308041187096</v>
      </c>
      <c r="Z261" s="137"/>
      <c r="AA261" s="124"/>
      <c r="AB261" s="124"/>
      <c r="AC261" s="124"/>
      <c r="AD261" s="124"/>
    </row>
    <row r="262" spans="1:30">
      <c r="A262" s="82">
        <v>1511</v>
      </c>
      <c r="B262" s="83" t="s">
        <v>315</v>
      </c>
      <c r="C262" s="264">
        <v>10672</v>
      </c>
      <c r="D262" s="124">
        <f t="shared" si="62"/>
        <v>3374.012013910844</v>
      </c>
      <c r="E262" s="125">
        <f t="shared" si="57"/>
        <v>0.88681222910169344</v>
      </c>
      <c r="F262" s="124">
        <f t="shared" si="58"/>
        <v>258.38405446360701</v>
      </c>
      <c r="G262" s="124">
        <f t="shared" si="63"/>
        <v>817.26876426838896</v>
      </c>
      <c r="H262" s="124">
        <f t="shared" si="59"/>
        <v>17.561208106514115</v>
      </c>
      <c r="I262" s="123">
        <f t="shared" si="64"/>
        <v>55.54610124090415</v>
      </c>
      <c r="J262" s="124">
        <f t="shared" si="60"/>
        <v>-16.391347778502315</v>
      </c>
      <c r="K262" s="123">
        <f t="shared" si="65"/>
        <v>-51.845833023402818</v>
      </c>
      <c r="L262" s="123">
        <f t="shared" si="66"/>
        <v>765.4229312449861</v>
      </c>
      <c r="M262" s="123">
        <f t="shared" si="67"/>
        <v>11437.422931244986</v>
      </c>
      <c r="N262" s="70">
        <f t="shared" si="68"/>
        <v>3616.004720595949</v>
      </c>
      <c r="O262" s="23">
        <f t="shared" si="61"/>
        <v>0.95041665337670489</v>
      </c>
      <c r="P262" s="282">
        <v>765.4229312449861</v>
      </c>
      <c r="Q262" s="320">
        <v>3163</v>
      </c>
      <c r="R262" s="125">
        <f t="shared" si="69"/>
        <v>1.2425975739936018E-2</v>
      </c>
      <c r="S262" s="23">
        <f t="shared" si="70"/>
        <v>3.7351306315764762E-2</v>
      </c>
      <c r="T262" s="23"/>
      <c r="U262" s="264">
        <v>10621</v>
      </c>
      <c r="V262" s="125">
        <f t="shared" si="71"/>
        <v>4.8018077393842387E-3</v>
      </c>
      <c r="W262" s="258">
        <v>11109.261611158927</v>
      </c>
      <c r="X262" s="262">
        <v>3332.6011923438969</v>
      </c>
      <c r="Y262" s="262">
        <v>3485.8053376714547</v>
      </c>
      <c r="Z262" s="137"/>
      <c r="AA262" s="124"/>
      <c r="AB262" s="124"/>
      <c r="AC262" s="124"/>
      <c r="AD262" s="124"/>
    </row>
    <row r="263" spans="1:30">
      <c r="A263" s="82">
        <v>1514</v>
      </c>
      <c r="B263" s="83" t="s">
        <v>178</v>
      </c>
      <c r="C263" s="264">
        <v>9768</v>
      </c>
      <c r="D263" s="124">
        <f t="shared" si="62"/>
        <v>3918.1708784596872</v>
      </c>
      <c r="E263" s="125">
        <f t="shared" ref="E263:E325" si="72">D263/D$430</f>
        <v>1.0298368341316735</v>
      </c>
      <c r="F263" s="124">
        <f t="shared" ref="F263:F325" si="73">($D$430-D263)*0.6</f>
        <v>-68.111264265698892</v>
      </c>
      <c r="G263" s="124">
        <f t="shared" si="63"/>
        <v>-169.80138181438733</v>
      </c>
      <c r="H263" s="124">
        <f t="shared" ref="H263:H325" si="74">IF(D263&lt;D$430*0.9,(D$430*0.9-D263)*0.35,0)</f>
        <v>0</v>
      </c>
      <c r="I263" s="123">
        <f t="shared" si="64"/>
        <v>0</v>
      </c>
      <c r="J263" s="124">
        <f t="shared" ref="J263:J325" si="75">H263+I$432</f>
        <v>-33.95255588501643</v>
      </c>
      <c r="K263" s="123">
        <f t="shared" si="65"/>
        <v>-84.643721821345963</v>
      </c>
      <c r="L263" s="123">
        <f t="shared" si="66"/>
        <v>-254.44510363573329</v>
      </c>
      <c r="M263" s="123">
        <f t="shared" si="67"/>
        <v>9513.5548963642668</v>
      </c>
      <c r="N263" s="70">
        <f t="shared" si="68"/>
        <v>3816.1070583089713</v>
      </c>
      <c r="O263" s="23">
        <f t="shared" ref="O263:O325" si="76">N263/N$430</f>
        <v>1.0030107755742894</v>
      </c>
      <c r="P263" s="282">
        <v>-254.44510363573329</v>
      </c>
      <c r="Q263" s="320">
        <v>2493</v>
      </c>
      <c r="R263" s="125">
        <f t="shared" si="69"/>
        <v>-8.9921997101185272E-2</v>
      </c>
      <c r="S263" s="23">
        <f t="shared" si="70"/>
        <v>-1.5170262229193271E-2</v>
      </c>
      <c r="T263" s="23"/>
      <c r="U263" s="264">
        <v>10858</v>
      </c>
      <c r="V263" s="125">
        <f t="shared" si="71"/>
        <v>-0.10038681156750782</v>
      </c>
      <c r="W263" s="258">
        <v>9772.4729787708857</v>
      </c>
      <c r="X263" s="262">
        <v>4305.3132434575737</v>
      </c>
      <c r="Y263" s="262">
        <v>3874.8901581169252</v>
      </c>
      <c r="Z263" s="137"/>
      <c r="AA263" s="124"/>
      <c r="AB263" s="124"/>
      <c r="AC263" s="124"/>
      <c r="AD263" s="124"/>
    </row>
    <row r="264" spans="1:30">
      <c r="A264" s="82">
        <v>1515</v>
      </c>
      <c r="B264" s="83" t="s">
        <v>316</v>
      </c>
      <c r="C264" s="264">
        <v>42929</v>
      </c>
      <c r="D264" s="124">
        <f t="shared" si="62"/>
        <v>4808.8943654083123</v>
      </c>
      <c r="E264" s="125">
        <f t="shared" si="72"/>
        <v>1.2639511401025521</v>
      </c>
      <c r="F264" s="124">
        <f t="shared" si="73"/>
        <v>-602.54535643487395</v>
      </c>
      <c r="G264" s="124">
        <f t="shared" si="63"/>
        <v>-5378.9223968941196</v>
      </c>
      <c r="H264" s="124">
        <f t="shared" si="74"/>
        <v>0</v>
      </c>
      <c r="I264" s="123">
        <f t="shared" si="64"/>
        <v>0</v>
      </c>
      <c r="J264" s="124">
        <f t="shared" si="75"/>
        <v>-33.95255588501643</v>
      </c>
      <c r="K264" s="123">
        <f t="shared" si="65"/>
        <v>-303.09446638554164</v>
      </c>
      <c r="L264" s="123">
        <f t="shared" si="66"/>
        <v>-5682.0168632796613</v>
      </c>
      <c r="M264" s="123">
        <f t="shared" si="67"/>
        <v>37246.983136720337</v>
      </c>
      <c r="N264" s="70">
        <f t="shared" si="68"/>
        <v>4172.3964530884214</v>
      </c>
      <c r="O264" s="23">
        <f t="shared" si="76"/>
        <v>1.0966564979626408</v>
      </c>
      <c r="P264" s="282">
        <v>-5682.0168632796613</v>
      </c>
      <c r="Q264" s="320">
        <v>8927</v>
      </c>
      <c r="R264" s="125">
        <f t="shared" si="69"/>
        <v>4.9918123469035021E-2</v>
      </c>
      <c r="S264" s="23">
        <f t="shared" si="70"/>
        <v>4.7060277887458327E-2</v>
      </c>
      <c r="T264" s="23"/>
      <c r="U264" s="264">
        <v>41062</v>
      </c>
      <c r="V264" s="125">
        <f t="shared" si="71"/>
        <v>4.5467829136427843E-2</v>
      </c>
      <c r="W264" s="258">
        <v>35724.336976479375</v>
      </c>
      <c r="X264" s="262">
        <v>4580.2565532626886</v>
      </c>
      <c r="Y264" s="262">
        <v>3984.867482038971</v>
      </c>
      <c r="Z264" s="137"/>
      <c r="AA264" s="124"/>
      <c r="AB264" s="124"/>
      <c r="AC264" s="124"/>
      <c r="AD264" s="124"/>
    </row>
    <row r="265" spans="1:30">
      <c r="A265" s="82">
        <v>1516</v>
      </c>
      <c r="B265" s="83" t="s">
        <v>317</v>
      </c>
      <c r="C265" s="264">
        <v>35301</v>
      </c>
      <c r="D265" s="124">
        <f t="shared" si="62"/>
        <v>4100.4762457892903</v>
      </c>
      <c r="E265" s="125">
        <f t="shared" si="72"/>
        <v>1.0777532696725698</v>
      </c>
      <c r="F265" s="124">
        <f t="shared" si="73"/>
        <v>-177.49448466346075</v>
      </c>
      <c r="G265" s="124">
        <f t="shared" si="63"/>
        <v>-1528.0500184677337</v>
      </c>
      <c r="H265" s="124">
        <f t="shared" si="74"/>
        <v>0</v>
      </c>
      <c r="I265" s="123">
        <f t="shared" si="64"/>
        <v>0</v>
      </c>
      <c r="J265" s="124">
        <f t="shared" si="75"/>
        <v>-33.95255588501643</v>
      </c>
      <c r="K265" s="123">
        <f t="shared" si="65"/>
        <v>-292.29755361410645</v>
      </c>
      <c r="L265" s="123">
        <f t="shared" si="66"/>
        <v>-1820.3475720818401</v>
      </c>
      <c r="M265" s="123">
        <f t="shared" si="67"/>
        <v>33480.652427918161</v>
      </c>
      <c r="N265" s="70">
        <f t="shared" si="68"/>
        <v>3889.0292052408136</v>
      </c>
      <c r="O265" s="23">
        <f t="shared" si="76"/>
        <v>1.0221773497906481</v>
      </c>
      <c r="P265" s="282">
        <v>-1820.3475720818401</v>
      </c>
      <c r="Q265" s="320">
        <v>8609</v>
      </c>
      <c r="R265" s="125">
        <f t="shared" si="69"/>
        <v>2.4879463676737747E-2</v>
      </c>
      <c r="S265" s="23">
        <f t="shared" si="70"/>
        <v>3.6207104897116163E-2</v>
      </c>
      <c r="T265" s="23"/>
      <c r="U265" s="264">
        <v>34228</v>
      </c>
      <c r="V265" s="125">
        <f t="shared" si="71"/>
        <v>3.1348603482528922E-2</v>
      </c>
      <c r="W265" s="258">
        <v>32108.103383578484</v>
      </c>
      <c r="X265" s="262">
        <v>4000.9351256575101</v>
      </c>
      <c r="Y265" s="262">
        <v>3753.1389109969004</v>
      </c>
      <c r="Z265" s="137"/>
      <c r="AA265" s="124"/>
      <c r="AB265" s="124"/>
      <c r="AC265" s="124"/>
      <c r="AD265" s="124"/>
    </row>
    <row r="266" spans="1:30">
      <c r="A266" s="82">
        <v>1517</v>
      </c>
      <c r="B266" s="83" t="s">
        <v>318</v>
      </c>
      <c r="C266" s="264">
        <v>17383</v>
      </c>
      <c r="D266" s="124">
        <f t="shared" si="62"/>
        <v>3372.0659553831233</v>
      </c>
      <c r="E266" s="125">
        <f t="shared" si="72"/>
        <v>0.88630073462751402</v>
      </c>
      <c r="F266" s="124">
        <f t="shared" si="73"/>
        <v>259.55168958023938</v>
      </c>
      <c r="G266" s="124">
        <f t="shared" si="63"/>
        <v>1337.988959786134</v>
      </c>
      <c r="H266" s="124">
        <f t="shared" si="74"/>
        <v>18.242328591216346</v>
      </c>
      <c r="I266" s="123">
        <f t="shared" si="64"/>
        <v>94.039203887720262</v>
      </c>
      <c r="J266" s="124">
        <f t="shared" si="75"/>
        <v>-15.710227293800084</v>
      </c>
      <c r="K266" s="123">
        <f t="shared" si="65"/>
        <v>-80.986221699539442</v>
      </c>
      <c r="L266" s="123">
        <f t="shared" si="66"/>
        <v>1257.0027380865945</v>
      </c>
      <c r="M266" s="123">
        <f t="shared" si="67"/>
        <v>18640.002738086594</v>
      </c>
      <c r="N266" s="70">
        <f t="shared" si="68"/>
        <v>3615.9074176695622</v>
      </c>
      <c r="O266" s="23">
        <f t="shared" si="76"/>
        <v>0.95039107865299566</v>
      </c>
      <c r="P266" s="282">
        <v>1257.0027380865945</v>
      </c>
      <c r="Q266" s="320">
        <v>5155</v>
      </c>
      <c r="R266" s="125">
        <f t="shared" si="69"/>
        <v>7.9111394408940772E-2</v>
      </c>
      <c r="S266" s="23">
        <f t="shared" si="70"/>
        <v>4.5718095503486315E-2</v>
      </c>
      <c r="T266" s="23"/>
      <c r="U266" s="264">
        <v>16093</v>
      </c>
      <c r="V266" s="125">
        <f t="shared" si="71"/>
        <v>8.0159075374386379E-2</v>
      </c>
      <c r="W266" s="258">
        <v>17807.785177545644</v>
      </c>
      <c r="X266" s="262">
        <v>3124.8543689320391</v>
      </c>
      <c r="Y266" s="262">
        <v>3457.82236457197</v>
      </c>
      <c r="Z266" s="137"/>
      <c r="AA266" s="124"/>
      <c r="AB266" s="124"/>
      <c r="AC266" s="124"/>
      <c r="AD266" s="124"/>
    </row>
    <row r="267" spans="1:30">
      <c r="A267" s="82">
        <v>1519</v>
      </c>
      <c r="B267" s="83" t="s">
        <v>319</v>
      </c>
      <c r="C267" s="264">
        <v>29222</v>
      </c>
      <c r="D267" s="124">
        <f t="shared" si="62"/>
        <v>3177.3404370990538</v>
      </c>
      <c r="E267" s="125">
        <f t="shared" si="72"/>
        <v>0.83511983479061103</v>
      </c>
      <c r="F267" s="124">
        <f t="shared" si="73"/>
        <v>376.38700055068108</v>
      </c>
      <c r="G267" s="124">
        <f t="shared" si="63"/>
        <v>3461.6312440646138</v>
      </c>
      <c r="H267" s="124">
        <f t="shared" si="74"/>
        <v>86.396259990640658</v>
      </c>
      <c r="I267" s="123">
        <f t="shared" si="64"/>
        <v>794.58640313392209</v>
      </c>
      <c r="J267" s="124">
        <f t="shared" si="75"/>
        <v>52.443704105624228</v>
      </c>
      <c r="K267" s="123">
        <f t="shared" si="65"/>
        <v>482.32474665942601</v>
      </c>
      <c r="L267" s="123">
        <f t="shared" si="66"/>
        <v>3943.95599072404</v>
      </c>
      <c r="M267" s="123">
        <f t="shared" si="67"/>
        <v>33165.95599072404</v>
      </c>
      <c r="N267" s="70">
        <f t="shared" si="68"/>
        <v>3606.1711417553593</v>
      </c>
      <c r="O267" s="23">
        <f t="shared" si="76"/>
        <v>0.94783203366115065</v>
      </c>
      <c r="P267" s="282">
        <v>3943.95599072404</v>
      </c>
      <c r="Q267" s="320">
        <v>9197</v>
      </c>
      <c r="R267" s="125">
        <f t="shared" si="69"/>
        <v>3.7176393081539978E-2</v>
      </c>
      <c r="S267" s="23">
        <f t="shared" si="70"/>
        <v>4.3829156959750787E-2</v>
      </c>
      <c r="T267" s="23"/>
      <c r="U267" s="264">
        <v>28147</v>
      </c>
      <c r="V267" s="125">
        <f t="shared" si="71"/>
        <v>3.8192347319430137E-2</v>
      </c>
      <c r="W267" s="258">
        <v>31742.263788599881</v>
      </c>
      <c r="X267" s="262">
        <v>3063.4523291249457</v>
      </c>
      <c r="Y267" s="262">
        <v>3454.7522625816155</v>
      </c>
      <c r="Z267" s="137"/>
      <c r="AA267" s="124"/>
      <c r="AB267" s="124"/>
      <c r="AC267" s="124"/>
      <c r="AD267" s="124"/>
    </row>
    <row r="268" spans="1:30">
      <c r="A268" s="82">
        <v>1520</v>
      </c>
      <c r="B268" s="83" t="s">
        <v>320</v>
      </c>
      <c r="C268" s="264">
        <v>36500</v>
      </c>
      <c r="D268" s="124">
        <f t="shared" si="62"/>
        <v>3361.8863406097448</v>
      </c>
      <c r="E268" s="125">
        <f t="shared" si="72"/>
        <v>0.88362516416974546</v>
      </c>
      <c r="F268" s="124">
        <f t="shared" si="73"/>
        <v>265.65945844426648</v>
      </c>
      <c r="G268" s="124">
        <f t="shared" si="63"/>
        <v>2884.2647403294013</v>
      </c>
      <c r="H268" s="124">
        <f t="shared" si="74"/>
        <v>21.805193761898817</v>
      </c>
      <c r="I268" s="123">
        <f t="shared" si="64"/>
        <v>236.73898867293545</v>
      </c>
      <c r="J268" s="124">
        <f t="shared" si="75"/>
        <v>-12.147362123117613</v>
      </c>
      <c r="K268" s="123">
        <f t="shared" si="65"/>
        <v>-131.88391057068793</v>
      </c>
      <c r="L268" s="123">
        <f t="shared" si="66"/>
        <v>2752.3808297587134</v>
      </c>
      <c r="M268" s="123">
        <f t="shared" si="67"/>
        <v>39252.380829758717</v>
      </c>
      <c r="N268" s="70">
        <f t="shared" si="68"/>
        <v>3615.3984369308941</v>
      </c>
      <c r="O268" s="23">
        <f t="shared" si="76"/>
        <v>0.95025730013010745</v>
      </c>
      <c r="P268" s="282">
        <v>2752.3808297587134</v>
      </c>
      <c r="Q268" s="320">
        <v>10857</v>
      </c>
      <c r="R268" s="125">
        <f t="shared" si="69"/>
        <v>3.3867544077381066E-2</v>
      </c>
      <c r="S268" s="23">
        <f t="shared" si="70"/>
        <v>4.3655777317467857E-2</v>
      </c>
      <c r="T268" s="23"/>
      <c r="U268" s="264">
        <v>35158</v>
      </c>
      <c r="V268" s="125">
        <f t="shared" si="71"/>
        <v>3.8170544399567664E-2</v>
      </c>
      <c r="W268" s="258">
        <v>37454.579133907479</v>
      </c>
      <c r="X268" s="262">
        <v>3251.7573066962632</v>
      </c>
      <c r="Y268" s="262">
        <v>3464.1675114601817</v>
      </c>
      <c r="Z268" s="137"/>
      <c r="AA268" s="124"/>
      <c r="AB268" s="124"/>
      <c r="AC268" s="124"/>
      <c r="AD268" s="124"/>
    </row>
    <row r="269" spans="1:30">
      <c r="A269" s="82">
        <v>1523</v>
      </c>
      <c r="B269" s="83" t="s">
        <v>321</v>
      </c>
      <c r="C269" s="264">
        <v>7683</v>
      </c>
      <c r="D269" s="124">
        <f t="shared" si="62"/>
        <v>3414.6666666666665</v>
      </c>
      <c r="E269" s="125">
        <f t="shared" si="72"/>
        <v>0.89749774032248986</v>
      </c>
      <c r="F269" s="124">
        <f t="shared" si="73"/>
        <v>233.99126281011348</v>
      </c>
      <c r="G269" s="124">
        <f t="shared" si="63"/>
        <v>526.48034132275529</v>
      </c>
      <c r="H269" s="124">
        <f t="shared" si="74"/>
        <v>3.3320796419762244</v>
      </c>
      <c r="I269" s="123">
        <f t="shared" si="64"/>
        <v>7.4971791944465052</v>
      </c>
      <c r="J269" s="124">
        <f t="shared" si="75"/>
        <v>-30.620476243040205</v>
      </c>
      <c r="K269" s="123">
        <f t="shared" si="65"/>
        <v>-68.89607154684046</v>
      </c>
      <c r="L269" s="123">
        <f t="shared" si="66"/>
        <v>457.58426977591483</v>
      </c>
      <c r="M269" s="123">
        <f t="shared" si="67"/>
        <v>8140.5842697759144</v>
      </c>
      <c r="N269" s="70">
        <f t="shared" si="68"/>
        <v>3618.0374532337396</v>
      </c>
      <c r="O269" s="23">
        <f t="shared" si="76"/>
        <v>0.95095092893774458</v>
      </c>
      <c r="P269" s="282">
        <v>457.58426977591483</v>
      </c>
      <c r="Q269" s="320">
        <v>2250</v>
      </c>
      <c r="R269" s="125">
        <f t="shared" si="69"/>
        <v>5.0488442574750068E-2</v>
      </c>
      <c r="S269" s="23">
        <f t="shared" si="70"/>
        <v>4.4435760227072865E-2</v>
      </c>
      <c r="T269" s="23"/>
      <c r="U269" s="264">
        <v>7369</v>
      </c>
      <c r="V269" s="125">
        <f t="shared" si="71"/>
        <v>4.261093771203691E-2</v>
      </c>
      <c r="W269" s="258">
        <v>7853.1310577662098</v>
      </c>
      <c r="X269" s="262">
        <v>3250.5513895015438</v>
      </c>
      <c r="Y269" s="262">
        <v>3464.1072156004452</v>
      </c>
      <c r="Z269" s="137"/>
      <c r="AA269" s="124"/>
      <c r="AB269" s="124"/>
      <c r="AC269" s="124"/>
      <c r="AD269" s="124"/>
    </row>
    <row r="270" spans="1:30">
      <c r="A270" s="82">
        <v>1524</v>
      </c>
      <c r="B270" s="83" t="s">
        <v>322</v>
      </c>
      <c r="C270" s="264">
        <v>4884</v>
      </c>
      <c r="D270" s="124">
        <f t="shared" si="62"/>
        <v>2968.9969604863222</v>
      </c>
      <c r="E270" s="125">
        <f t="shared" si="72"/>
        <v>0.7803596436140614</v>
      </c>
      <c r="F270" s="124">
        <f t="shared" si="73"/>
        <v>501.39308651832005</v>
      </c>
      <c r="G270" s="124">
        <f t="shared" si="63"/>
        <v>824.79162732263637</v>
      </c>
      <c r="H270" s="124">
        <f t="shared" si="74"/>
        <v>159.31647680509673</v>
      </c>
      <c r="I270" s="123">
        <f t="shared" si="64"/>
        <v>262.07560434438409</v>
      </c>
      <c r="J270" s="124">
        <f t="shared" si="75"/>
        <v>125.36392092008029</v>
      </c>
      <c r="K270" s="123">
        <f t="shared" si="65"/>
        <v>206.22364991353209</v>
      </c>
      <c r="L270" s="123">
        <f t="shared" si="66"/>
        <v>1031.0152772361685</v>
      </c>
      <c r="M270" s="123">
        <f t="shared" si="67"/>
        <v>5915.0152772361689</v>
      </c>
      <c r="N270" s="70">
        <f t="shared" si="68"/>
        <v>3595.7539679247229</v>
      </c>
      <c r="O270" s="23">
        <f t="shared" si="76"/>
        <v>0.94509402410232324</v>
      </c>
      <c r="P270" s="282">
        <v>1031.0152772361685</v>
      </c>
      <c r="Q270" s="320">
        <v>1645</v>
      </c>
      <c r="R270" s="125">
        <f t="shared" si="69"/>
        <v>5.0248871851759795E-2</v>
      </c>
      <c r="S270" s="23">
        <f t="shared" si="70"/>
        <v>4.4388689787014796E-2</v>
      </c>
      <c r="T270" s="23"/>
      <c r="U270" s="264">
        <v>4721</v>
      </c>
      <c r="V270" s="125">
        <f t="shared" si="71"/>
        <v>3.4526583350984963E-2</v>
      </c>
      <c r="W270" s="258">
        <v>5749.6880090293644</v>
      </c>
      <c r="X270" s="262">
        <v>2826.9461077844312</v>
      </c>
      <c r="Y270" s="262">
        <v>3442.9269515145893</v>
      </c>
      <c r="Z270" s="137"/>
      <c r="AA270" s="124"/>
      <c r="AB270" s="124"/>
      <c r="AC270" s="124"/>
      <c r="AD270" s="124"/>
    </row>
    <row r="271" spans="1:30">
      <c r="A271" s="82">
        <v>1525</v>
      </c>
      <c r="B271" s="83" t="s">
        <v>323</v>
      </c>
      <c r="C271" s="264">
        <v>17068</v>
      </c>
      <c r="D271" s="124">
        <f t="shared" si="62"/>
        <v>3738.882803943045</v>
      </c>
      <c r="E271" s="125">
        <f t="shared" si="72"/>
        <v>0.98271345212890415</v>
      </c>
      <c r="F271" s="124">
        <f t="shared" si="73"/>
        <v>39.46158044428639</v>
      </c>
      <c r="G271" s="124">
        <f t="shared" si="63"/>
        <v>180.14211472816737</v>
      </c>
      <c r="H271" s="124">
        <f t="shared" si="74"/>
        <v>0</v>
      </c>
      <c r="I271" s="123">
        <f t="shared" si="64"/>
        <v>0</v>
      </c>
      <c r="J271" s="124">
        <f t="shared" si="75"/>
        <v>-33.95255588501643</v>
      </c>
      <c r="K271" s="123">
        <f t="shared" si="65"/>
        <v>-154.99341761510001</v>
      </c>
      <c r="L271" s="123">
        <f t="shared" si="66"/>
        <v>25.148697113067357</v>
      </c>
      <c r="M271" s="123">
        <f t="shared" si="67"/>
        <v>17093.148697113069</v>
      </c>
      <c r="N271" s="70">
        <f t="shared" si="68"/>
        <v>3744.3918285023155</v>
      </c>
      <c r="O271" s="23">
        <f t="shared" si="76"/>
        <v>0.98416142277318197</v>
      </c>
      <c r="P271" s="282">
        <v>25.148697113067357</v>
      </c>
      <c r="Q271" s="320">
        <v>4565</v>
      </c>
      <c r="R271" s="125">
        <f t="shared" si="69"/>
        <v>5.5920171265038031E-2</v>
      </c>
      <c r="S271" s="23">
        <f t="shared" si="70"/>
        <v>4.9109202530047857E-2</v>
      </c>
      <c r="T271" s="23"/>
      <c r="U271" s="264">
        <v>16242</v>
      </c>
      <c r="V271" s="125">
        <f t="shared" si="71"/>
        <v>5.0855805935229655E-2</v>
      </c>
      <c r="W271" s="258">
        <v>16371.532416186381</v>
      </c>
      <c r="X271" s="262">
        <v>3540.8763897972531</v>
      </c>
      <c r="Y271" s="262">
        <v>3569.1154166527972</v>
      </c>
      <c r="Z271" s="137"/>
      <c r="AA271" s="124"/>
      <c r="AB271" s="124"/>
      <c r="AC271" s="124"/>
      <c r="AD271" s="124"/>
    </row>
    <row r="272" spans="1:30">
      <c r="A272" s="82">
        <v>1526</v>
      </c>
      <c r="B272" s="83" t="s">
        <v>324</v>
      </c>
      <c r="C272" s="264">
        <v>2936</v>
      </c>
      <c r="D272" s="124">
        <f t="shared" si="62"/>
        <v>3100.3167898627244</v>
      </c>
      <c r="E272" s="125">
        <f t="shared" si="72"/>
        <v>0.81487523814496421</v>
      </c>
      <c r="F272" s="124">
        <f t="shared" si="73"/>
        <v>422.60118889247877</v>
      </c>
      <c r="G272" s="124">
        <f t="shared" si="63"/>
        <v>400.20332588117736</v>
      </c>
      <c r="H272" s="124">
        <f t="shared" si="74"/>
        <v>113.35453652335597</v>
      </c>
      <c r="I272" s="123">
        <f t="shared" si="64"/>
        <v>107.34674608761811</v>
      </c>
      <c r="J272" s="124">
        <f t="shared" si="75"/>
        <v>79.401980638339552</v>
      </c>
      <c r="K272" s="123">
        <f t="shared" si="65"/>
        <v>75.193675664507552</v>
      </c>
      <c r="L272" s="123">
        <f t="shared" si="66"/>
        <v>475.39700154568493</v>
      </c>
      <c r="M272" s="123">
        <f t="shared" si="67"/>
        <v>3411.3970015456848</v>
      </c>
      <c r="N272" s="70">
        <f t="shared" si="68"/>
        <v>3602.3199593935428</v>
      </c>
      <c r="O272" s="23">
        <f t="shared" si="76"/>
        <v>0.94681980382886832</v>
      </c>
      <c r="P272" s="282">
        <v>475.39700154568493</v>
      </c>
      <c r="Q272" s="320">
        <v>947</v>
      </c>
      <c r="R272" s="125">
        <f t="shared" si="69"/>
        <v>4.890634171478183E-2</v>
      </c>
      <c r="S272" s="23">
        <f t="shared" si="70"/>
        <v>4.4342111423442451E-2</v>
      </c>
      <c r="T272" s="23"/>
      <c r="U272" s="264">
        <v>2873</v>
      </c>
      <c r="V272" s="125">
        <f t="shared" si="71"/>
        <v>2.1928297946397494E-2</v>
      </c>
      <c r="W272" s="258">
        <v>3352.7854160338575</v>
      </c>
      <c r="X272" s="262">
        <v>2955.7613168724279</v>
      </c>
      <c r="Y272" s="262">
        <v>3449.3677119689892</v>
      </c>
      <c r="Z272" s="137"/>
      <c r="AA272" s="124"/>
      <c r="AB272" s="124"/>
      <c r="AC272" s="124"/>
      <c r="AD272" s="124"/>
    </row>
    <row r="273" spans="1:30">
      <c r="A273" s="82">
        <v>1528</v>
      </c>
      <c r="B273" s="83" t="s">
        <v>325</v>
      </c>
      <c r="C273" s="264">
        <v>24890</v>
      </c>
      <c r="D273" s="124">
        <f t="shared" si="62"/>
        <v>3250.6203473945411</v>
      </c>
      <c r="E273" s="125">
        <f t="shared" si="72"/>
        <v>0.8543804421416169</v>
      </c>
      <c r="F273" s="124">
        <f t="shared" si="73"/>
        <v>332.41905437338875</v>
      </c>
      <c r="G273" s="124">
        <f t="shared" si="63"/>
        <v>2545.3326993370379</v>
      </c>
      <c r="H273" s="124">
        <f t="shared" si="74"/>
        <v>60.748291387220114</v>
      </c>
      <c r="I273" s="123">
        <f t="shared" si="64"/>
        <v>465.14966715194441</v>
      </c>
      <c r="J273" s="124">
        <f t="shared" si="75"/>
        <v>26.795735502203684</v>
      </c>
      <c r="K273" s="123">
        <f t="shared" si="65"/>
        <v>205.17494674037363</v>
      </c>
      <c r="L273" s="123">
        <f t="shared" si="66"/>
        <v>2750.5076460774117</v>
      </c>
      <c r="M273" s="123">
        <f t="shared" si="67"/>
        <v>27640.507646077411</v>
      </c>
      <c r="N273" s="70">
        <f t="shared" si="68"/>
        <v>3609.8351372701331</v>
      </c>
      <c r="O273" s="23">
        <f t="shared" si="76"/>
        <v>0.94879506402870084</v>
      </c>
      <c r="P273" s="282">
        <v>2750.5076460774117</v>
      </c>
      <c r="Q273" s="320">
        <v>7657</v>
      </c>
      <c r="R273" s="125">
        <f t="shared" si="69"/>
        <v>3.5799559948693278E-2</v>
      </c>
      <c r="S273" s="23">
        <f t="shared" si="70"/>
        <v>4.3759493222023327E-2</v>
      </c>
      <c r="T273" s="23"/>
      <c r="U273" s="264">
        <v>24149</v>
      </c>
      <c r="V273" s="125">
        <f t="shared" si="71"/>
        <v>3.0684500393391032E-2</v>
      </c>
      <c r="W273" s="258">
        <v>26613.105376934705</v>
      </c>
      <c r="X273" s="262">
        <v>3138.2716049382716</v>
      </c>
      <c r="Y273" s="262">
        <v>3458.4932263722817</v>
      </c>
      <c r="Z273" s="137"/>
      <c r="AA273" s="124"/>
      <c r="AB273" s="124"/>
      <c r="AC273" s="124"/>
      <c r="AD273" s="124"/>
    </row>
    <row r="274" spans="1:30">
      <c r="A274" s="82">
        <v>1529</v>
      </c>
      <c r="B274" s="83" t="s">
        <v>326</v>
      </c>
      <c r="C274" s="264">
        <v>16542</v>
      </c>
      <c r="D274" s="124">
        <f t="shared" si="62"/>
        <v>3472.2921914357685</v>
      </c>
      <c r="E274" s="125">
        <f t="shared" si="72"/>
        <v>0.91264380970900882</v>
      </c>
      <c r="F274" s="124">
        <f t="shared" si="73"/>
        <v>199.4159479486523</v>
      </c>
      <c r="G274" s="124">
        <f t="shared" si="63"/>
        <v>950.01757602737962</v>
      </c>
      <c r="H274" s="124">
        <f t="shared" si="74"/>
        <v>0</v>
      </c>
      <c r="I274" s="123">
        <f t="shared" si="64"/>
        <v>0</v>
      </c>
      <c r="J274" s="124">
        <f t="shared" si="75"/>
        <v>-33.95255588501643</v>
      </c>
      <c r="K274" s="123">
        <f t="shared" si="65"/>
        <v>-161.74997623621826</v>
      </c>
      <c r="L274" s="123">
        <f t="shared" si="66"/>
        <v>788.26759979116139</v>
      </c>
      <c r="M274" s="123">
        <f t="shared" si="67"/>
        <v>17330.267599791161</v>
      </c>
      <c r="N274" s="70">
        <f t="shared" si="68"/>
        <v>3637.7555834994041</v>
      </c>
      <c r="O274" s="23">
        <f t="shared" si="76"/>
        <v>0.95613356580522357</v>
      </c>
      <c r="P274" s="282">
        <v>788.26759979116139</v>
      </c>
      <c r="Q274" s="320">
        <v>4764</v>
      </c>
      <c r="R274" s="125">
        <f t="shared" si="69"/>
        <v>4.1620886861059893E-2</v>
      </c>
      <c r="S274" s="23">
        <f t="shared" si="70"/>
        <v>4.3477892718409947E-2</v>
      </c>
      <c r="T274" s="23"/>
      <c r="U274" s="264">
        <v>15601</v>
      </c>
      <c r="V274" s="125">
        <f t="shared" si="71"/>
        <v>6.0316646368822509E-2</v>
      </c>
      <c r="W274" s="258">
        <v>16315.339548234633</v>
      </c>
      <c r="X274" s="262">
        <v>3333.5470085470088</v>
      </c>
      <c r="Y274" s="262">
        <v>3486.1836641526997</v>
      </c>
      <c r="Z274" s="137"/>
      <c r="AA274" s="124"/>
      <c r="AB274" s="124"/>
      <c r="AC274" s="124"/>
      <c r="AD274" s="124"/>
    </row>
    <row r="275" spans="1:30">
      <c r="A275" s="82">
        <v>1531</v>
      </c>
      <c r="B275" s="83" t="s">
        <v>327</v>
      </c>
      <c r="C275" s="264">
        <v>32527</v>
      </c>
      <c r="D275" s="124">
        <f t="shared" si="62"/>
        <v>3508.4672635098696</v>
      </c>
      <c r="E275" s="125">
        <f t="shared" si="72"/>
        <v>0.92215192532083301</v>
      </c>
      <c r="F275" s="124">
        <f t="shared" si="73"/>
        <v>177.71090470419168</v>
      </c>
      <c r="G275" s="124">
        <f t="shared" si="63"/>
        <v>1647.5577975125611</v>
      </c>
      <c r="H275" s="124">
        <f t="shared" si="74"/>
        <v>0</v>
      </c>
      <c r="I275" s="123">
        <f t="shared" si="64"/>
        <v>0</v>
      </c>
      <c r="J275" s="124">
        <f t="shared" si="75"/>
        <v>-33.95255588501643</v>
      </c>
      <c r="K275" s="123">
        <f t="shared" si="65"/>
        <v>-314.77414560998733</v>
      </c>
      <c r="L275" s="123">
        <f t="shared" si="66"/>
        <v>1332.7836519025739</v>
      </c>
      <c r="M275" s="123">
        <f t="shared" si="67"/>
        <v>33859.783651902573</v>
      </c>
      <c r="N275" s="70">
        <f t="shared" si="68"/>
        <v>3652.2256123290445</v>
      </c>
      <c r="O275" s="23">
        <f t="shared" si="76"/>
        <v>0.95993681204995318</v>
      </c>
      <c r="P275" s="282">
        <v>1332.7836519025739</v>
      </c>
      <c r="Q275" s="320">
        <v>9271</v>
      </c>
      <c r="R275" s="125">
        <f t="shared" si="69"/>
        <v>4.4668837902191942E-2</v>
      </c>
      <c r="S275" s="23">
        <f t="shared" si="70"/>
        <v>4.4643765021753039E-2</v>
      </c>
      <c r="T275" s="23"/>
      <c r="U275" s="264">
        <v>30666</v>
      </c>
      <c r="V275" s="125">
        <f t="shared" si="71"/>
        <v>6.0686101871779821E-2</v>
      </c>
      <c r="W275" s="258">
        <v>31923.295943361205</v>
      </c>
      <c r="X275" s="262">
        <v>3358.4492388566423</v>
      </c>
      <c r="Y275" s="262">
        <v>3496.144556276553</v>
      </c>
      <c r="Z275" s="137"/>
      <c r="AA275" s="124"/>
      <c r="AB275" s="124"/>
      <c r="AC275" s="124"/>
      <c r="AD275" s="124"/>
    </row>
    <row r="276" spans="1:30">
      <c r="A276" s="82">
        <v>1532</v>
      </c>
      <c r="B276" s="83" t="s">
        <v>328</v>
      </c>
      <c r="C276" s="264">
        <v>32063</v>
      </c>
      <c r="D276" s="124">
        <f t="shared" si="62"/>
        <v>3817.9328411526553</v>
      </c>
      <c r="E276" s="125">
        <f t="shared" si="72"/>
        <v>1.0034906572542557</v>
      </c>
      <c r="F276" s="124">
        <f t="shared" si="73"/>
        <v>-7.9684418814797935</v>
      </c>
      <c r="G276" s="124">
        <f t="shared" si="63"/>
        <v>-66.918974920667296</v>
      </c>
      <c r="H276" s="124">
        <f t="shared" si="74"/>
        <v>0</v>
      </c>
      <c r="I276" s="123">
        <f t="shared" si="64"/>
        <v>0</v>
      </c>
      <c r="J276" s="124">
        <f t="shared" si="75"/>
        <v>-33.95255588501643</v>
      </c>
      <c r="K276" s="123">
        <f t="shared" si="65"/>
        <v>-285.13356432236799</v>
      </c>
      <c r="L276" s="123">
        <f t="shared" si="66"/>
        <v>-352.05253924303531</v>
      </c>
      <c r="M276" s="123">
        <f t="shared" si="67"/>
        <v>31710.947460756965</v>
      </c>
      <c r="N276" s="70">
        <f t="shared" si="68"/>
        <v>3776.0118433861594</v>
      </c>
      <c r="O276" s="23">
        <f t="shared" si="76"/>
        <v>0.99247230482332249</v>
      </c>
      <c r="P276" s="282">
        <v>-352.05253924303531</v>
      </c>
      <c r="Q276" s="320">
        <v>8398</v>
      </c>
      <c r="R276" s="125">
        <f t="shared" si="69"/>
        <v>5.5980624377512327E-2</v>
      </c>
      <c r="S276" s="23">
        <f t="shared" si="70"/>
        <v>4.9190009286507796E-2</v>
      </c>
      <c r="T276" s="23"/>
      <c r="U276" s="264">
        <v>29980</v>
      </c>
      <c r="V276" s="125">
        <f t="shared" si="71"/>
        <v>6.9479653102068051E-2</v>
      </c>
      <c r="W276" s="258">
        <v>29842.726225205468</v>
      </c>
      <c r="X276" s="262">
        <v>3615.5330438977326</v>
      </c>
      <c r="Y276" s="262">
        <v>3598.9780782929893</v>
      </c>
      <c r="Z276" s="137"/>
      <c r="AA276" s="124"/>
      <c r="AB276" s="124"/>
      <c r="AC276" s="124"/>
      <c r="AD276" s="124"/>
    </row>
    <row r="277" spans="1:30">
      <c r="A277" s="82">
        <v>1534</v>
      </c>
      <c r="B277" s="83" t="s">
        <v>329</v>
      </c>
      <c r="C277" s="264">
        <v>36922</v>
      </c>
      <c r="D277" s="124">
        <f t="shared" si="62"/>
        <v>3934.9888095491847</v>
      </c>
      <c r="E277" s="125">
        <f t="shared" si="72"/>
        <v>1.0342571938982852</v>
      </c>
      <c r="F277" s="124">
        <f t="shared" si="73"/>
        <v>-78.202022919397407</v>
      </c>
      <c r="G277" s="124">
        <f t="shared" si="63"/>
        <v>-733.76958105270592</v>
      </c>
      <c r="H277" s="124">
        <f t="shared" si="74"/>
        <v>0</v>
      </c>
      <c r="I277" s="123">
        <f t="shared" si="64"/>
        <v>0</v>
      </c>
      <c r="J277" s="124">
        <f t="shared" si="75"/>
        <v>-33.95255588501643</v>
      </c>
      <c r="K277" s="123">
        <f t="shared" si="65"/>
        <v>-318.57683186910918</v>
      </c>
      <c r="L277" s="123">
        <f t="shared" si="66"/>
        <v>-1052.346412921815</v>
      </c>
      <c r="M277" s="123">
        <f t="shared" si="67"/>
        <v>35869.653587078188</v>
      </c>
      <c r="N277" s="70">
        <f t="shared" si="68"/>
        <v>3822.8342307447715</v>
      </c>
      <c r="O277" s="23">
        <f t="shared" si="76"/>
        <v>1.0047789194809345</v>
      </c>
      <c r="P277" s="282">
        <v>-1052.346412921815</v>
      </c>
      <c r="Q277" s="320">
        <v>9383</v>
      </c>
      <c r="R277" s="125">
        <f t="shared" si="69"/>
        <v>9.7292624290914675E-2</v>
      </c>
      <c r="S277" s="23">
        <f t="shared" si="70"/>
        <v>6.5687393376602773E-2</v>
      </c>
      <c r="T277" s="23"/>
      <c r="U277" s="264">
        <v>33512</v>
      </c>
      <c r="V277" s="125">
        <f t="shared" si="71"/>
        <v>0.10175459536882311</v>
      </c>
      <c r="W277" s="258">
        <v>33522.387623558257</v>
      </c>
      <c r="X277" s="262">
        <v>3586.0888175494915</v>
      </c>
      <c r="Y277" s="262">
        <v>3587.2003877536927</v>
      </c>
      <c r="Z277" s="137"/>
      <c r="AA277" s="124"/>
      <c r="AB277" s="124"/>
      <c r="AC277" s="124"/>
      <c r="AD277" s="124"/>
    </row>
    <row r="278" spans="1:30">
      <c r="A278" s="82">
        <v>1535</v>
      </c>
      <c r="B278" s="83" t="s">
        <v>330</v>
      </c>
      <c r="C278" s="264">
        <v>24781</v>
      </c>
      <c r="D278" s="124">
        <f t="shared" si="62"/>
        <v>3791.4626682986536</v>
      </c>
      <c r="E278" s="125">
        <f t="shared" si="72"/>
        <v>0.99653333970571645</v>
      </c>
      <c r="F278" s="124">
        <f t="shared" si="73"/>
        <v>7.9136618309212281</v>
      </c>
      <c r="G278" s="124">
        <f t="shared" si="63"/>
        <v>51.723693726901146</v>
      </c>
      <c r="H278" s="124">
        <f t="shared" si="74"/>
        <v>0</v>
      </c>
      <c r="I278" s="123">
        <f t="shared" si="64"/>
        <v>0</v>
      </c>
      <c r="J278" s="124">
        <f t="shared" si="75"/>
        <v>-33.95255588501643</v>
      </c>
      <c r="K278" s="123">
        <f t="shared" si="65"/>
        <v>-221.91390526446739</v>
      </c>
      <c r="L278" s="123">
        <f t="shared" si="66"/>
        <v>-170.19021153756626</v>
      </c>
      <c r="M278" s="123">
        <f t="shared" si="67"/>
        <v>24610.809788462433</v>
      </c>
      <c r="N278" s="70">
        <f t="shared" si="68"/>
        <v>3765.4237742445584</v>
      </c>
      <c r="O278" s="23">
        <f t="shared" si="76"/>
        <v>0.98968937780390676</v>
      </c>
      <c r="P278" s="282">
        <v>-170.19021153756626</v>
      </c>
      <c r="Q278" s="320">
        <v>6536</v>
      </c>
      <c r="R278" s="125">
        <f t="shared" si="69"/>
        <v>0.13248343009111835</v>
      </c>
      <c r="S278" s="23">
        <f t="shared" si="70"/>
        <v>7.8320919433556374E-2</v>
      </c>
      <c r="T278" s="23"/>
      <c r="U278" s="264">
        <v>21959</v>
      </c>
      <c r="V278" s="125">
        <f t="shared" si="71"/>
        <v>0.1285122273327565</v>
      </c>
      <c r="W278" s="258">
        <v>22903.584721553623</v>
      </c>
      <c r="X278" s="262">
        <v>3347.9188900747067</v>
      </c>
      <c r="Y278" s="262">
        <v>3491.9324167637787</v>
      </c>
      <c r="Z278" s="137"/>
      <c r="AA278" s="124"/>
      <c r="AB278" s="124"/>
      <c r="AC278" s="124"/>
      <c r="AD278" s="124"/>
    </row>
    <row r="279" spans="1:30">
      <c r="A279" s="82">
        <v>1539</v>
      </c>
      <c r="B279" s="83" t="s">
        <v>331</v>
      </c>
      <c r="C279" s="264">
        <v>25282</v>
      </c>
      <c r="D279" s="124">
        <f t="shared" si="62"/>
        <v>3376.7864298116738</v>
      </c>
      <c r="E279" s="125">
        <f t="shared" si="72"/>
        <v>0.88754144581441585</v>
      </c>
      <c r="F279" s="124">
        <f t="shared" si="73"/>
        <v>256.71940492310915</v>
      </c>
      <c r="G279" s="124">
        <f t="shared" si="63"/>
        <v>1922.0581846593184</v>
      </c>
      <c r="H279" s="124">
        <f t="shared" si="74"/>
        <v>16.590162541223684</v>
      </c>
      <c r="I279" s="123">
        <f t="shared" si="64"/>
        <v>124.21054694614172</v>
      </c>
      <c r="J279" s="124">
        <f t="shared" si="75"/>
        <v>-17.362393343792746</v>
      </c>
      <c r="K279" s="123">
        <f t="shared" si="65"/>
        <v>-129.99223896497628</v>
      </c>
      <c r="L279" s="123">
        <f t="shared" si="66"/>
        <v>1792.0659456943422</v>
      </c>
      <c r="M279" s="123">
        <f t="shared" si="67"/>
        <v>27074.065945694343</v>
      </c>
      <c r="N279" s="70">
        <f t="shared" si="68"/>
        <v>3616.1434413909901</v>
      </c>
      <c r="O279" s="23">
        <f t="shared" si="76"/>
        <v>0.95045311421234091</v>
      </c>
      <c r="P279" s="282">
        <v>1792.0659456943422</v>
      </c>
      <c r="Q279" s="320">
        <v>7487</v>
      </c>
      <c r="R279" s="125">
        <f t="shared" si="69"/>
        <v>4.7371636929150709E-2</v>
      </c>
      <c r="S279" s="23">
        <f t="shared" si="70"/>
        <v>4.4288348145747558E-2</v>
      </c>
      <c r="T279" s="23"/>
      <c r="U279" s="264">
        <v>24203</v>
      </c>
      <c r="V279" s="125">
        <f t="shared" si="71"/>
        <v>4.4581250258232452E-2</v>
      </c>
      <c r="W279" s="258">
        <v>25995.108403463139</v>
      </c>
      <c r="X279" s="262">
        <v>3224.0575462901293</v>
      </c>
      <c r="Y279" s="262">
        <v>3462.7825234398747</v>
      </c>
      <c r="Z279" s="137"/>
      <c r="AA279" s="124"/>
      <c r="AB279" s="124"/>
      <c r="AC279" s="124"/>
      <c r="AD279" s="124"/>
    </row>
    <row r="280" spans="1:30">
      <c r="A280" s="82">
        <v>1543</v>
      </c>
      <c r="B280" s="83" t="s">
        <v>332</v>
      </c>
      <c r="C280" s="264">
        <v>8990</v>
      </c>
      <c r="D280" s="124">
        <f t="shared" si="62"/>
        <v>3041.2719891745601</v>
      </c>
      <c r="E280" s="125">
        <f t="shared" si="72"/>
        <v>0.79935613178160436</v>
      </c>
      <c r="F280" s="124">
        <f t="shared" si="73"/>
        <v>458.02806930537736</v>
      </c>
      <c r="G280" s="124">
        <f t="shared" si="63"/>
        <v>1353.9309728666954</v>
      </c>
      <c r="H280" s="124">
        <f t="shared" si="74"/>
        <v>134.02021676421347</v>
      </c>
      <c r="I280" s="123">
        <f t="shared" si="64"/>
        <v>396.16376075501501</v>
      </c>
      <c r="J280" s="124">
        <f t="shared" si="75"/>
        <v>100.06766087919704</v>
      </c>
      <c r="K280" s="123">
        <f t="shared" si="65"/>
        <v>295.80000555890643</v>
      </c>
      <c r="L280" s="123">
        <f t="shared" si="66"/>
        <v>1649.7309784256017</v>
      </c>
      <c r="M280" s="123">
        <f t="shared" si="67"/>
        <v>10639.730978425601</v>
      </c>
      <c r="N280" s="70">
        <f t="shared" si="68"/>
        <v>3599.3677193591343</v>
      </c>
      <c r="O280" s="23">
        <f t="shared" si="76"/>
        <v>0.94604384851070022</v>
      </c>
      <c r="P280" s="282">
        <v>1649.7309784256017</v>
      </c>
      <c r="Q280" s="320">
        <v>2956</v>
      </c>
      <c r="R280" s="125">
        <f t="shared" si="69"/>
        <v>3.3401070370040808E-2</v>
      </c>
      <c r="S280" s="23">
        <f t="shared" si="70"/>
        <v>4.3679693784165266E-2</v>
      </c>
      <c r="T280" s="23"/>
      <c r="U280" s="264">
        <v>8670</v>
      </c>
      <c r="V280" s="125">
        <f t="shared" si="71"/>
        <v>3.690888119953864E-2</v>
      </c>
      <c r="W280" s="258">
        <v>10159.953637485334</v>
      </c>
      <c r="X280" s="262">
        <v>2942.9735234215887</v>
      </c>
      <c r="Y280" s="262">
        <v>3448.7283222964475</v>
      </c>
      <c r="Z280" s="137"/>
      <c r="AA280" s="124"/>
      <c r="AB280" s="124"/>
      <c r="AC280" s="124"/>
      <c r="AD280" s="124"/>
    </row>
    <row r="281" spans="1:30">
      <c r="A281" s="82">
        <v>1545</v>
      </c>
      <c r="B281" s="83" t="s">
        <v>333</v>
      </c>
      <c r="C281" s="264">
        <v>8662</v>
      </c>
      <c r="D281" s="124">
        <f t="shared" si="62"/>
        <v>4290.2426944031695</v>
      </c>
      <c r="E281" s="125">
        <f t="shared" si="72"/>
        <v>1.1276307468748288</v>
      </c>
      <c r="F281" s="124">
        <f t="shared" si="73"/>
        <v>-291.35435383178827</v>
      </c>
      <c r="G281" s="124">
        <f t="shared" si="63"/>
        <v>-588.24444038638057</v>
      </c>
      <c r="H281" s="124">
        <f t="shared" si="74"/>
        <v>0</v>
      </c>
      <c r="I281" s="123">
        <f t="shared" si="64"/>
        <v>0</v>
      </c>
      <c r="J281" s="124">
        <f t="shared" si="75"/>
        <v>-33.95255588501643</v>
      </c>
      <c r="K281" s="123">
        <f t="shared" si="65"/>
        <v>-68.550210331848163</v>
      </c>
      <c r="L281" s="123">
        <f t="shared" si="66"/>
        <v>-656.7946507182287</v>
      </c>
      <c r="M281" s="123">
        <f t="shared" si="67"/>
        <v>8005.2053492817713</v>
      </c>
      <c r="N281" s="70">
        <f t="shared" si="68"/>
        <v>3964.935784686365</v>
      </c>
      <c r="O281" s="23">
        <f t="shared" si="76"/>
        <v>1.0421283406715518</v>
      </c>
      <c r="P281" s="282">
        <v>-656.7946507182287</v>
      </c>
      <c r="Q281" s="320">
        <v>2019</v>
      </c>
      <c r="R281" s="125">
        <f t="shared" si="69"/>
        <v>0.11841059552571168</v>
      </c>
      <c r="S281" s="23">
        <f t="shared" si="70"/>
        <v>7.5332505380723336E-2</v>
      </c>
      <c r="T281" s="23"/>
      <c r="U281" s="264">
        <v>7860</v>
      </c>
      <c r="V281" s="125">
        <f t="shared" si="71"/>
        <v>0.10203562340966921</v>
      </c>
      <c r="W281" s="258">
        <v>7555.0151996437526</v>
      </c>
      <c r="X281" s="262">
        <v>3836.0175695461203</v>
      </c>
      <c r="Y281" s="262">
        <v>3687.1718885523437</v>
      </c>
      <c r="Z281" s="137"/>
      <c r="AA281" s="124"/>
      <c r="AB281" s="124"/>
      <c r="AC281" s="124"/>
      <c r="AD281" s="124"/>
    </row>
    <row r="282" spans="1:30">
      <c r="A282" s="82">
        <v>1546</v>
      </c>
      <c r="B282" s="83" t="s">
        <v>334</v>
      </c>
      <c r="C282" s="264">
        <v>5839</v>
      </c>
      <c r="D282" s="124">
        <f t="shared" si="62"/>
        <v>4716.4781906300486</v>
      </c>
      <c r="E282" s="125">
        <f t="shared" si="72"/>
        <v>1.239660831229239</v>
      </c>
      <c r="F282" s="124">
        <f t="shared" si="73"/>
        <v>-547.09565156791575</v>
      </c>
      <c r="G282" s="124">
        <f t="shared" si="63"/>
        <v>-677.30441664107968</v>
      </c>
      <c r="H282" s="124">
        <f t="shared" si="74"/>
        <v>0</v>
      </c>
      <c r="I282" s="123">
        <f t="shared" si="64"/>
        <v>0</v>
      </c>
      <c r="J282" s="124">
        <f t="shared" si="75"/>
        <v>-33.95255588501643</v>
      </c>
      <c r="K282" s="123">
        <f t="shared" si="65"/>
        <v>-42.033264185650339</v>
      </c>
      <c r="L282" s="123">
        <f t="shared" si="66"/>
        <v>-719.33768082672998</v>
      </c>
      <c r="M282" s="123">
        <f t="shared" si="67"/>
        <v>5119.6623191732697</v>
      </c>
      <c r="N282" s="70">
        <f t="shared" si="68"/>
        <v>4135.4299831771159</v>
      </c>
      <c r="O282" s="23">
        <f t="shared" si="76"/>
        <v>1.0869403744133155</v>
      </c>
      <c r="P282" s="282">
        <v>-719.33768082672998</v>
      </c>
      <c r="Q282" s="320">
        <v>1238</v>
      </c>
      <c r="R282" s="125">
        <f t="shared" si="69"/>
        <v>0.21371474220981074</v>
      </c>
      <c r="S282" s="23">
        <f t="shared" si="70"/>
        <v>0.11552534020507162</v>
      </c>
      <c r="T282" s="23"/>
      <c r="U282" s="264">
        <v>4908</v>
      </c>
      <c r="V282" s="125">
        <f t="shared" si="71"/>
        <v>0.18969030154849226</v>
      </c>
      <c r="W282" s="258">
        <v>4682.142019106911</v>
      </c>
      <c r="X282" s="262">
        <v>3885.9857482185275</v>
      </c>
      <c r="Y282" s="262">
        <v>3707.1591600213069</v>
      </c>
      <c r="Z282" s="137"/>
      <c r="AA282" s="124"/>
      <c r="AB282" s="124"/>
      <c r="AC282" s="124"/>
      <c r="AD282" s="124"/>
    </row>
    <row r="283" spans="1:30">
      <c r="A283" s="82">
        <v>1547</v>
      </c>
      <c r="B283" s="83" t="s">
        <v>335</v>
      </c>
      <c r="C283" s="264">
        <v>13607</v>
      </c>
      <c r="D283" s="124">
        <f t="shared" si="62"/>
        <v>3844.8714326080812</v>
      </c>
      <c r="E283" s="125">
        <f t="shared" si="72"/>
        <v>1.0105710921308808</v>
      </c>
      <c r="F283" s="124">
        <f t="shared" si="73"/>
        <v>-24.131596754735344</v>
      </c>
      <c r="G283" s="124">
        <f t="shared" si="63"/>
        <v>-85.401720915008383</v>
      </c>
      <c r="H283" s="124">
        <f t="shared" si="74"/>
        <v>0</v>
      </c>
      <c r="I283" s="123">
        <f t="shared" si="64"/>
        <v>0</v>
      </c>
      <c r="J283" s="124">
        <f t="shared" si="75"/>
        <v>-33.95255588501643</v>
      </c>
      <c r="K283" s="123">
        <f t="shared" si="65"/>
        <v>-120.15809527707316</v>
      </c>
      <c r="L283" s="123">
        <f t="shared" si="66"/>
        <v>-205.55981619208154</v>
      </c>
      <c r="M283" s="123">
        <f t="shared" si="67"/>
        <v>13401.440183807919</v>
      </c>
      <c r="N283" s="70">
        <f t="shared" si="68"/>
        <v>3786.7872799683296</v>
      </c>
      <c r="O283" s="23">
        <f t="shared" si="76"/>
        <v>0.99530447877397243</v>
      </c>
      <c r="P283" s="282">
        <v>-205.55981619208154</v>
      </c>
      <c r="Q283" s="320">
        <v>3539</v>
      </c>
      <c r="R283" s="125">
        <f t="shared" si="69"/>
        <v>-2.8678431407177175E-2</v>
      </c>
      <c r="S283" s="23">
        <f t="shared" si="70"/>
        <v>1.356103013876821E-2</v>
      </c>
      <c r="T283" s="23"/>
      <c r="U283" s="264">
        <v>14080</v>
      </c>
      <c r="V283" s="125">
        <f t="shared" si="71"/>
        <v>-3.3593749999999999E-2</v>
      </c>
      <c r="W283" s="258">
        <v>13289.384609630468</v>
      </c>
      <c r="X283" s="262">
        <v>3958.3919032892886</v>
      </c>
      <c r="Y283" s="262">
        <v>3736.1216220496112</v>
      </c>
      <c r="Z283" s="137"/>
      <c r="AA283" s="124"/>
      <c r="AB283" s="124"/>
      <c r="AC283" s="124"/>
      <c r="AD283" s="124"/>
    </row>
    <row r="284" spans="1:30">
      <c r="A284" s="82">
        <v>1548</v>
      </c>
      <c r="B284" s="83" t="s">
        <v>336</v>
      </c>
      <c r="C284" s="264">
        <v>32118</v>
      </c>
      <c r="D284" s="124">
        <f t="shared" si="62"/>
        <v>3277.3469387755104</v>
      </c>
      <c r="E284" s="125">
        <f t="shared" si="72"/>
        <v>0.8614051557410729</v>
      </c>
      <c r="F284" s="124">
        <f t="shared" si="73"/>
        <v>316.38309954480718</v>
      </c>
      <c r="G284" s="124">
        <f t="shared" si="63"/>
        <v>3100.5543755391104</v>
      </c>
      <c r="H284" s="124">
        <f t="shared" si="74"/>
        <v>51.393984403880879</v>
      </c>
      <c r="I284" s="123">
        <f t="shared" si="64"/>
        <v>503.6610471580326</v>
      </c>
      <c r="J284" s="124">
        <f t="shared" si="75"/>
        <v>17.441428518864448</v>
      </c>
      <c r="K284" s="123">
        <f t="shared" si="65"/>
        <v>170.9259994848716</v>
      </c>
      <c r="L284" s="123">
        <f t="shared" si="66"/>
        <v>3271.4803750239821</v>
      </c>
      <c r="M284" s="123">
        <f t="shared" si="67"/>
        <v>35389.480375023981</v>
      </c>
      <c r="N284" s="70">
        <f t="shared" si="68"/>
        <v>3611.1714668391819</v>
      </c>
      <c r="O284" s="23">
        <f t="shared" si="76"/>
        <v>0.9491462997086737</v>
      </c>
      <c r="P284" s="282">
        <v>3271.4803750239821</v>
      </c>
      <c r="Q284" s="320">
        <v>9800</v>
      </c>
      <c r="R284" s="125">
        <f t="shared" si="69"/>
        <v>7.0366399149034892E-2</v>
      </c>
      <c r="S284" s="23">
        <f t="shared" si="70"/>
        <v>4.53001293573638E-2</v>
      </c>
      <c r="T284" s="23"/>
      <c r="U284" s="264">
        <v>29930</v>
      </c>
      <c r="V284" s="125">
        <f t="shared" si="71"/>
        <v>7.3103909121282992E-2</v>
      </c>
      <c r="W284" s="258">
        <v>33769.44104087547</v>
      </c>
      <c r="X284" s="262">
        <v>3061.8925831202046</v>
      </c>
      <c r="Y284" s="262">
        <v>3454.6742752813784</v>
      </c>
      <c r="Z284" s="137"/>
      <c r="AA284" s="124"/>
      <c r="AB284" s="124"/>
      <c r="AC284" s="124"/>
      <c r="AD284" s="124"/>
    </row>
    <row r="285" spans="1:30">
      <c r="A285" s="82">
        <v>1551</v>
      </c>
      <c r="B285" s="83" t="s">
        <v>337</v>
      </c>
      <c r="C285" s="264">
        <v>11412</v>
      </c>
      <c r="D285" s="124">
        <f t="shared" si="62"/>
        <v>3324.2062336149143</v>
      </c>
      <c r="E285" s="125">
        <f t="shared" si="72"/>
        <v>0.87372147101776276</v>
      </c>
      <c r="F285" s="124">
        <f t="shared" si="73"/>
        <v>288.26752264116482</v>
      </c>
      <c r="G285" s="124">
        <f t="shared" si="63"/>
        <v>989.62240522711886</v>
      </c>
      <c r="H285" s="124">
        <f t="shared" si="74"/>
        <v>34.993231210089512</v>
      </c>
      <c r="I285" s="123">
        <f t="shared" si="64"/>
        <v>120.13176274423729</v>
      </c>
      <c r="J285" s="124">
        <f t="shared" si="75"/>
        <v>1.0406753250730816</v>
      </c>
      <c r="K285" s="123">
        <f t="shared" si="65"/>
        <v>3.5726383909758894</v>
      </c>
      <c r="L285" s="123">
        <f t="shared" si="66"/>
        <v>993.1950436180947</v>
      </c>
      <c r="M285" s="123">
        <f t="shared" si="67"/>
        <v>12405.195043618094</v>
      </c>
      <c r="N285" s="70">
        <f t="shared" si="68"/>
        <v>3613.5144315811517</v>
      </c>
      <c r="O285" s="23">
        <f t="shared" si="76"/>
        <v>0.94976211547250811</v>
      </c>
      <c r="P285" s="282">
        <v>993.1950436180947</v>
      </c>
      <c r="Q285" s="320">
        <v>3433</v>
      </c>
      <c r="R285" s="125">
        <f t="shared" si="69"/>
        <v>5.0842624851617842E-2</v>
      </c>
      <c r="S285" s="23">
        <f t="shared" si="70"/>
        <v>4.4444326482456796E-2</v>
      </c>
      <c r="T285" s="23"/>
      <c r="U285" s="264">
        <v>10882</v>
      </c>
      <c r="V285" s="125">
        <f t="shared" si="71"/>
        <v>4.8704282301047598E-2</v>
      </c>
      <c r="W285" s="258">
        <v>11901.533982671266</v>
      </c>
      <c r="X285" s="262">
        <v>3163.3720930232557</v>
      </c>
      <c r="Y285" s="262">
        <v>3459.7482507765308</v>
      </c>
      <c r="Z285" s="137"/>
      <c r="AA285" s="124"/>
      <c r="AB285" s="124"/>
      <c r="AC285" s="124"/>
      <c r="AD285" s="124"/>
    </row>
    <row r="286" spans="1:30">
      <c r="A286" s="82">
        <v>1554</v>
      </c>
      <c r="B286" s="83" t="s">
        <v>338</v>
      </c>
      <c r="C286" s="264">
        <v>22952</v>
      </c>
      <c r="D286" s="124">
        <f t="shared" si="62"/>
        <v>3924.0895879637546</v>
      </c>
      <c r="E286" s="125">
        <f t="shared" si="72"/>
        <v>1.0313924847775713</v>
      </c>
      <c r="F286" s="124">
        <f t="shared" si="73"/>
        <v>-71.662489968139383</v>
      </c>
      <c r="G286" s="124">
        <f t="shared" si="63"/>
        <v>-419.15390382364723</v>
      </c>
      <c r="H286" s="124">
        <f t="shared" si="74"/>
        <v>0</v>
      </c>
      <c r="I286" s="123">
        <f t="shared" si="64"/>
        <v>0</v>
      </c>
      <c r="J286" s="124">
        <f t="shared" si="75"/>
        <v>-33.95255588501643</v>
      </c>
      <c r="K286" s="123">
        <f t="shared" si="65"/>
        <v>-198.5884993714611</v>
      </c>
      <c r="L286" s="123">
        <f t="shared" si="66"/>
        <v>-617.7424031951083</v>
      </c>
      <c r="M286" s="123">
        <f t="shared" si="67"/>
        <v>22334.257596804891</v>
      </c>
      <c r="N286" s="70">
        <f t="shared" si="68"/>
        <v>3818.4745421105986</v>
      </c>
      <c r="O286" s="23">
        <f t="shared" si="76"/>
        <v>1.0036330358326486</v>
      </c>
      <c r="P286" s="282">
        <v>-617.7424031951083</v>
      </c>
      <c r="Q286" s="320">
        <v>5849</v>
      </c>
      <c r="R286" s="125">
        <f t="shared" si="69"/>
        <v>7.8236687890054848E-2</v>
      </c>
      <c r="S286" s="23">
        <f t="shared" si="70"/>
        <v>5.8186477920219935E-2</v>
      </c>
      <c r="T286" s="23"/>
      <c r="U286" s="264">
        <v>21323</v>
      </c>
      <c r="V286" s="125">
        <f t="shared" si="71"/>
        <v>7.6396379496318528E-2</v>
      </c>
      <c r="W286" s="258">
        <v>21142.249319039896</v>
      </c>
      <c r="X286" s="262">
        <v>3639.3582522614779</v>
      </c>
      <c r="Y286" s="262">
        <v>3608.5081616384873</v>
      </c>
      <c r="Z286" s="137"/>
      <c r="AA286" s="124"/>
      <c r="AB286" s="124"/>
      <c r="AC286" s="124"/>
      <c r="AD286" s="124"/>
    </row>
    <row r="287" spans="1:30">
      <c r="A287" s="82">
        <v>1557</v>
      </c>
      <c r="B287" s="83" t="s">
        <v>339</v>
      </c>
      <c r="C287" s="264">
        <v>7922</v>
      </c>
      <c r="D287" s="124">
        <f t="shared" si="62"/>
        <v>2999.6213555471413</v>
      </c>
      <c r="E287" s="125">
        <f t="shared" si="72"/>
        <v>0.78840884081217599</v>
      </c>
      <c r="F287" s="124">
        <f t="shared" si="73"/>
        <v>483.01844948182861</v>
      </c>
      <c r="G287" s="124">
        <f t="shared" si="63"/>
        <v>1275.6517250815095</v>
      </c>
      <c r="H287" s="124">
        <f t="shared" si="74"/>
        <v>148.59793853381004</v>
      </c>
      <c r="I287" s="123">
        <f t="shared" si="64"/>
        <v>392.44715566779229</v>
      </c>
      <c r="J287" s="124">
        <f t="shared" si="75"/>
        <v>114.6453826487936</v>
      </c>
      <c r="K287" s="123">
        <f t="shared" si="65"/>
        <v>302.77845557546391</v>
      </c>
      <c r="L287" s="123">
        <f t="shared" si="66"/>
        <v>1578.4301806569733</v>
      </c>
      <c r="M287" s="123">
        <f t="shared" si="67"/>
        <v>9500.4301806569729</v>
      </c>
      <c r="N287" s="70">
        <f t="shared" si="68"/>
        <v>3597.2851876777636</v>
      </c>
      <c r="O287" s="23">
        <f t="shared" si="76"/>
        <v>0.94549648396222896</v>
      </c>
      <c r="P287" s="282">
        <v>1578.4301806569733</v>
      </c>
      <c r="Q287" s="320">
        <v>2641</v>
      </c>
      <c r="R287" s="125">
        <f t="shared" si="69"/>
        <v>5.4975437865399754E-2</v>
      </c>
      <c r="S287" s="23">
        <f t="shared" si="70"/>
        <v>4.4585205190858887E-2</v>
      </c>
      <c r="T287" s="23"/>
      <c r="U287" s="264">
        <v>7458</v>
      </c>
      <c r="V287" s="125">
        <f t="shared" si="71"/>
        <v>6.2215071064628584E-2</v>
      </c>
      <c r="W287" s="258">
        <v>9032.9434117868404</v>
      </c>
      <c r="X287" s="262">
        <v>2843.309187952726</v>
      </c>
      <c r="Y287" s="262">
        <v>3443.7451055230044</v>
      </c>
      <c r="Z287" s="137"/>
      <c r="AA287" s="124"/>
      <c r="AB287" s="124"/>
      <c r="AC287" s="124"/>
      <c r="AD287" s="124"/>
    </row>
    <row r="288" spans="1:30">
      <c r="A288" s="82">
        <v>1560</v>
      </c>
      <c r="B288" s="83" t="s">
        <v>340</v>
      </c>
      <c r="C288" s="264">
        <v>9166</v>
      </c>
      <c r="D288" s="124">
        <f t="shared" si="62"/>
        <v>3010.1806239737275</v>
      </c>
      <c r="E288" s="125">
        <f t="shared" si="72"/>
        <v>0.79118419796338246</v>
      </c>
      <c r="F288" s="124">
        <f t="shared" si="73"/>
        <v>476.68288842587685</v>
      </c>
      <c r="G288" s="124">
        <f t="shared" si="63"/>
        <v>1451.499395256795</v>
      </c>
      <c r="H288" s="124">
        <f t="shared" si="74"/>
        <v>144.90219458450485</v>
      </c>
      <c r="I288" s="123">
        <f t="shared" si="64"/>
        <v>441.22718250981728</v>
      </c>
      <c r="J288" s="124">
        <f t="shared" si="75"/>
        <v>110.94963869948842</v>
      </c>
      <c r="K288" s="123">
        <f t="shared" si="65"/>
        <v>337.84164983994225</v>
      </c>
      <c r="L288" s="123">
        <f t="shared" si="66"/>
        <v>1789.3410450967372</v>
      </c>
      <c r="M288" s="123">
        <f t="shared" si="67"/>
        <v>10955.341045096737</v>
      </c>
      <c r="N288" s="70">
        <f t="shared" si="68"/>
        <v>3597.8131510990925</v>
      </c>
      <c r="O288" s="23">
        <f t="shared" si="76"/>
        <v>0.94563525181978914</v>
      </c>
      <c r="P288" s="282">
        <v>1789.3410450967372</v>
      </c>
      <c r="Q288" s="320">
        <v>3045</v>
      </c>
      <c r="R288" s="125">
        <f t="shared" si="69"/>
        <v>4.6930617015947231E-2</v>
      </c>
      <c r="S288" s="23">
        <f t="shared" si="70"/>
        <v>4.42543379697466E-2</v>
      </c>
      <c r="T288" s="23"/>
      <c r="U288" s="264">
        <v>8850</v>
      </c>
      <c r="V288" s="125">
        <f t="shared" si="71"/>
        <v>3.5706214689265534E-2</v>
      </c>
      <c r="W288" s="258">
        <v>10604.762150773882</v>
      </c>
      <c r="X288" s="262">
        <v>2875.243664717349</v>
      </c>
      <c r="Y288" s="262">
        <v>3445.3418293612353</v>
      </c>
      <c r="Z288" s="137"/>
      <c r="AA288" s="124"/>
      <c r="AB288" s="124"/>
      <c r="AC288" s="124"/>
      <c r="AD288" s="124"/>
    </row>
    <row r="289" spans="1:30">
      <c r="A289" s="82">
        <v>1563</v>
      </c>
      <c r="B289" s="83" t="s">
        <v>341</v>
      </c>
      <c r="C289" s="264">
        <v>23820</v>
      </c>
      <c r="D289" s="124">
        <f t="shared" si="62"/>
        <v>3352.0968195890796</v>
      </c>
      <c r="E289" s="125">
        <f t="shared" si="72"/>
        <v>0.88105212444066894</v>
      </c>
      <c r="F289" s="124">
        <f t="shared" si="73"/>
        <v>271.53317105666565</v>
      </c>
      <c r="G289" s="124">
        <f t="shared" si="63"/>
        <v>1929.5147135286661</v>
      </c>
      <c r="H289" s="124">
        <f t="shared" si="74"/>
        <v>25.231526119131647</v>
      </c>
      <c r="I289" s="123">
        <f t="shared" si="64"/>
        <v>179.2952246025495</v>
      </c>
      <c r="J289" s="124">
        <f t="shared" si="75"/>
        <v>-8.7210297658847828</v>
      </c>
      <c r="K289" s="123">
        <f t="shared" si="65"/>
        <v>-61.971637516377271</v>
      </c>
      <c r="L289" s="123">
        <f t="shared" si="66"/>
        <v>1867.5430760122888</v>
      </c>
      <c r="M289" s="123">
        <f t="shared" si="67"/>
        <v>25687.543076012287</v>
      </c>
      <c r="N289" s="70">
        <f t="shared" si="68"/>
        <v>3614.9089608798604</v>
      </c>
      <c r="O289" s="23">
        <f t="shared" si="76"/>
        <v>0.9501286481436535</v>
      </c>
      <c r="P289" s="282">
        <v>1867.5430760122888</v>
      </c>
      <c r="Q289" s="320">
        <v>7106</v>
      </c>
      <c r="R289" s="125">
        <f t="shared" si="69"/>
        <v>6.265117379492197E-3</v>
      </c>
      <c r="S289" s="23">
        <f t="shared" si="70"/>
        <v>3.7200597291529358E-2</v>
      </c>
      <c r="T289" s="23"/>
      <c r="U289" s="264">
        <v>23715</v>
      </c>
      <c r="V289" s="125">
        <f t="shared" si="71"/>
        <v>4.4275774826059459E-3</v>
      </c>
      <c r="W289" s="258">
        <v>24811.533043564606</v>
      </c>
      <c r="X289" s="262">
        <v>3331.2262958280658</v>
      </c>
      <c r="Y289" s="262">
        <v>3485.2553790651223</v>
      </c>
      <c r="Z289" s="137"/>
      <c r="AA289" s="124"/>
      <c r="AB289" s="124"/>
      <c r="AC289" s="124"/>
      <c r="AD289" s="124"/>
    </row>
    <row r="290" spans="1:30">
      <c r="A290" s="82">
        <v>1566</v>
      </c>
      <c r="B290" s="83" t="s">
        <v>342</v>
      </c>
      <c r="C290" s="264">
        <v>17502</v>
      </c>
      <c r="D290" s="124">
        <f t="shared" si="62"/>
        <v>2952.429149797571</v>
      </c>
      <c r="E290" s="125">
        <f t="shared" si="72"/>
        <v>0.77600502452330244</v>
      </c>
      <c r="F290" s="124">
        <f t="shared" si="73"/>
        <v>511.33377293157082</v>
      </c>
      <c r="G290" s="124">
        <f t="shared" si="63"/>
        <v>3031.1866059383519</v>
      </c>
      <c r="H290" s="124">
        <f t="shared" si="74"/>
        <v>165.11521054615966</v>
      </c>
      <c r="I290" s="123">
        <f t="shared" si="64"/>
        <v>978.80296811763446</v>
      </c>
      <c r="J290" s="124">
        <f t="shared" si="75"/>
        <v>131.16265466114322</v>
      </c>
      <c r="K290" s="123">
        <f t="shared" si="65"/>
        <v>777.53221683125696</v>
      </c>
      <c r="L290" s="123">
        <f t="shared" si="66"/>
        <v>3808.7188227696088</v>
      </c>
      <c r="M290" s="123">
        <f t="shared" si="67"/>
        <v>21310.71882276961</v>
      </c>
      <c r="N290" s="70">
        <f t="shared" si="68"/>
        <v>3594.9255773902846</v>
      </c>
      <c r="O290" s="23">
        <f t="shared" si="76"/>
        <v>0.9448762931477851</v>
      </c>
      <c r="P290" s="282">
        <v>3808.7188227696088</v>
      </c>
      <c r="Q290" s="320">
        <v>5928</v>
      </c>
      <c r="R290" s="125">
        <f t="shared" si="69"/>
        <v>5.6104682712414922E-2</v>
      </c>
      <c r="S290" s="23">
        <f t="shared" si="70"/>
        <v>4.462386754671429E-2</v>
      </c>
      <c r="T290" s="23"/>
      <c r="U290" s="264">
        <v>16712</v>
      </c>
      <c r="V290" s="125">
        <f t="shared" si="71"/>
        <v>4.7271421732886551E-2</v>
      </c>
      <c r="W290" s="258">
        <v>20572.443124537451</v>
      </c>
      <c r="X290" s="262">
        <v>2795.5838072934093</v>
      </c>
      <c r="Y290" s="262">
        <v>3441.3588364900384</v>
      </c>
      <c r="Z290" s="137"/>
      <c r="AA290" s="124"/>
      <c r="AB290" s="124"/>
      <c r="AC290" s="124"/>
      <c r="AD290" s="124"/>
    </row>
    <row r="291" spans="1:30">
      <c r="A291" s="82">
        <v>1571</v>
      </c>
      <c r="B291" s="83" t="s">
        <v>344</v>
      </c>
      <c r="C291" s="264">
        <v>5080</v>
      </c>
      <c r="D291" s="124">
        <f t="shared" si="62"/>
        <v>3227.4459974587039</v>
      </c>
      <c r="E291" s="125">
        <f t="shared" si="72"/>
        <v>0.84828938590356828</v>
      </c>
      <c r="F291" s="124">
        <f t="shared" si="73"/>
        <v>346.32366433489102</v>
      </c>
      <c r="G291" s="124">
        <f t="shared" si="63"/>
        <v>545.11344766311845</v>
      </c>
      <c r="H291" s="124">
        <f t="shared" si="74"/>
        <v>68.859313864763124</v>
      </c>
      <c r="I291" s="123">
        <f t="shared" si="64"/>
        <v>108.38456002313715</v>
      </c>
      <c r="J291" s="124">
        <f t="shared" si="75"/>
        <v>34.906757979746693</v>
      </c>
      <c r="K291" s="123">
        <f t="shared" si="65"/>
        <v>54.943237060121298</v>
      </c>
      <c r="L291" s="123">
        <f t="shared" si="66"/>
        <v>600.05668472323975</v>
      </c>
      <c r="M291" s="123">
        <f t="shared" si="67"/>
        <v>5680.0566847232394</v>
      </c>
      <c r="N291" s="70">
        <f t="shared" si="68"/>
        <v>3608.6764197733414</v>
      </c>
      <c r="O291" s="23">
        <f t="shared" si="76"/>
        <v>0.9484905112167985</v>
      </c>
      <c r="P291" s="282">
        <v>600.05668472323975</v>
      </c>
      <c r="Q291" s="320">
        <v>1574</v>
      </c>
      <c r="R291" s="125">
        <f t="shared" si="69"/>
        <v>6.4745414113318717E-2</v>
      </c>
      <c r="S291" s="23">
        <f t="shared" si="70"/>
        <v>4.5042278953537941E-2</v>
      </c>
      <c r="T291" s="23"/>
      <c r="U291" s="264">
        <v>4762</v>
      </c>
      <c r="V291" s="125">
        <f t="shared" si="71"/>
        <v>6.6778664426711459E-2</v>
      </c>
      <c r="W291" s="258">
        <v>5424.8816240629531</v>
      </c>
      <c r="X291" s="262">
        <v>3031.1903246339912</v>
      </c>
      <c r="Y291" s="262">
        <v>3453.139162357068</v>
      </c>
      <c r="Z291" s="137"/>
      <c r="AA291" s="124"/>
      <c r="AB291" s="124"/>
      <c r="AC291" s="124"/>
      <c r="AD291" s="124"/>
    </row>
    <row r="292" spans="1:30">
      <c r="A292" s="82">
        <v>1573</v>
      </c>
      <c r="B292" s="83" t="s">
        <v>345</v>
      </c>
      <c r="C292" s="264">
        <v>7895</v>
      </c>
      <c r="D292" s="124">
        <f t="shared" si="62"/>
        <v>3699.6251171508902</v>
      </c>
      <c r="E292" s="125">
        <f t="shared" si="72"/>
        <v>0.97239511402281853</v>
      </c>
      <c r="F292" s="124">
        <f t="shared" si="73"/>
        <v>63.01619251957927</v>
      </c>
      <c r="G292" s="124">
        <f t="shared" si="63"/>
        <v>134.47655483678216</v>
      </c>
      <c r="H292" s="124">
        <f t="shared" si="74"/>
        <v>0</v>
      </c>
      <c r="I292" s="123">
        <f t="shared" si="64"/>
        <v>0</v>
      </c>
      <c r="J292" s="124">
        <f t="shared" si="75"/>
        <v>-33.95255588501643</v>
      </c>
      <c r="K292" s="123">
        <f t="shared" si="65"/>
        <v>-72.454754258625059</v>
      </c>
      <c r="L292" s="123">
        <f t="shared" si="66"/>
        <v>62.021800578157098</v>
      </c>
      <c r="M292" s="123">
        <f t="shared" si="67"/>
        <v>7957.0218005781571</v>
      </c>
      <c r="N292" s="70">
        <f t="shared" si="68"/>
        <v>3728.6887537854532</v>
      </c>
      <c r="O292" s="23">
        <f t="shared" si="76"/>
        <v>0.98003408753074761</v>
      </c>
      <c r="P292" s="282">
        <v>62.021800578157098</v>
      </c>
      <c r="Q292" s="320">
        <v>2134</v>
      </c>
      <c r="R292" s="125">
        <f t="shared" si="69"/>
        <v>9.105034004775743E-2</v>
      </c>
      <c r="S292" s="23">
        <f t="shared" si="70"/>
        <v>6.2571356567578659E-2</v>
      </c>
      <c r="T292" s="23"/>
      <c r="U292" s="264">
        <v>7365</v>
      </c>
      <c r="V292" s="125">
        <f t="shared" si="71"/>
        <v>7.1961982348947726E-2</v>
      </c>
      <c r="W292" s="258">
        <v>7621.8052775140222</v>
      </c>
      <c r="X292" s="262">
        <v>3390.8839779005525</v>
      </c>
      <c r="Y292" s="262">
        <v>3509.1184518941168</v>
      </c>
      <c r="Z292" s="137"/>
      <c r="AA292" s="124"/>
      <c r="AB292" s="124"/>
      <c r="AC292" s="124"/>
      <c r="AD292" s="124"/>
    </row>
    <row r="293" spans="1:30">
      <c r="A293" s="83">
        <v>1576</v>
      </c>
      <c r="B293" s="83" t="s">
        <v>346</v>
      </c>
      <c r="C293" s="264">
        <v>12049</v>
      </c>
      <c r="D293" s="124">
        <f t="shared" si="62"/>
        <v>3391.2186884323105</v>
      </c>
      <c r="E293" s="125">
        <f t="shared" si="72"/>
        <v>0.89133476468393102</v>
      </c>
      <c r="F293" s="124">
        <f t="shared" si="73"/>
        <v>248.0600497507271</v>
      </c>
      <c r="G293" s="124">
        <f t="shared" si="63"/>
        <v>881.35735676433342</v>
      </c>
      <c r="H293" s="124">
        <f t="shared" si="74"/>
        <v>11.538872024000829</v>
      </c>
      <c r="I293" s="123">
        <f t="shared" si="64"/>
        <v>40.997612301274948</v>
      </c>
      <c r="J293" s="124">
        <f t="shared" si="75"/>
        <v>-22.413683861015599</v>
      </c>
      <c r="K293" s="123">
        <f t="shared" si="65"/>
        <v>-79.635818758188421</v>
      </c>
      <c r="L293" s="123">
        <f t="shared" si="66"/>
        <v>801.72153800614501</v>
      </c>
      <c r="M293" s="123">
        <f t="shared" si="67"/>
        <v>12850.721538006144</v>
      </c>
      <c r="N293" s="70">
        <f t="shared" si="68"/>
        <v>3616.8650543220219</v>
      </c>
      <c r="O293" s="23">
        <f t="shared" si="76"/>
        <v>0.9506427801558166</v>
      </c>
      <c r="P293" s="282">
        <v>801.72153800614501</v>
      </c>
      <c r="Q293" s="320">
        <v>3553</v>
      </c>
      <c r="R293" s="125">
        <f t="shared" si="69"/>
        <v>6.0272254397606341E-2</v>
      </c>
      <c r="S293" s="23">
        <f t="shared" si="70"/>
        <v>4.4883218387203626E-2</v>
      </c>
      <c r="T293" s="23"/>
      <c r="U293" s="264">
        <v>11492</v>
      </c>
      <c r="V293" s="125">
        <f t="shared" si="71"/>
        <v>4.8468499825965891E-2</v>
      </c>
      <c r="W293" s="258">
        <v>12437.175668528447</v>
      </c>
      <c r="X293" s="262">
        <v>3198.4414138602838</v>
      </c>
      <c r="Y293" s="262">
        <v>3461.5017168183822</v>
      </c>
      <c r="Z293" s="137"/>
      <c r="AA293" s="124"/>
      <c r="AB293" s="124"/>
      <c r="AC293" s="124"/>
      <c r="AD293" s="124"/>
    </row>
    <row r="294" spans="1:30" ht="24.75" customHeight="1">
      <c r="A294" s="82">
        <v>1804</v>
      </c>
      <c r="B294" s="83" t="s">
        <v>393</v>
      </c>
      <c r="C294" s="264">
        <v>209339</v>
      </c>
      <c r="D294" s="124">
        <f t="shared" ref="D294:D336" si="77">C294*1000/Q294</f>
        <v>4023.892818699062</v>
      </c>
      <c r="E294" s="125">
        <f t="shared" si="72"/>
        <v>1.0576243787824002</v>
      </c>
      <c r="F294" s="124">
        <f t="shared" si="73"/>
        <v>-131.54442840932379</v>
      </c>
      <c r="G294" s="124">
        <f t="shared" ref="G294:G336" si="78">F294*Q294/1000</f>
        <v>-6843.4673435666609</v>
      </c>
      <c r="H294" s="124">
        <f t="shared" si="74"/>
        <v>0</v>
      </c>
      <c r="I294" s="123">
        <f t="shared" ref="I294:I336" si="79">H294*Q294/1000</f>
        <v>0</v>
      </c>
      <c r="J294" s="124">
        <f t="shared" si="75"/>
        <v>-33.95255588501643</v>
      </c>
      <c r="K294" s="123">
        <f t="shared" ref="K294:K336" si="80">J294*Q294/1000</f>
        <v>-1766.3477673620948</v>
      </c>
      <c r="L294" s="123">
        <f t="shared" ref="L294:L336" si="81">K294+G294</f>
        <v>-8609.8151109287555</v>
      </c>
      <c r="M294" s="123">
        <f t="shared" ref="M294:M336" si="82">L294+C294</f>
        <v>200729.18488907124</v>
      </c>
      <c r="N294" s="70">
        <f t="shared" ref="N294:N336" si="83">M294*1000/Q294</f>
        <v>3858.3958344047219</v>
      </c>
      <c r="O294" s="23">
        <f t="shared" si="76"/>
        <v>1.0141257934345802</v>
      </c>
      <c r="P294" s="282">
        <v>-8609.8151109287555</v>
      </c>
      <c r="Q294" s="320">
        <v>52024</v>
      </c>
      <c r="R294" s="125">
        <f t="shared" ref="R294:R336" si="84">(D294-X294)/X294</f>
        <v>8.2678129988290675E-2</v>
      </c>
      <c r="S294" s="23">
        <f t="shared" ref="S294:S336" si="85">(N294-Y294)/Y294</f>
        <v>6.0170979470703261E-2</v>
      </c>
      <c r="T294" s="23"/>
      <c r="U294" s="264">
        <v>191621</v>
      </c>
      <c r="V294" s="125">
        <f t="shared" ref="V294:V336" si="86">(C294-U294)/U294</f>
        <v>9.2463769628589765E-2</v>
      </c>
      <c r="W294" s="258">
        <v>187640.65068971823</v>
      </c>
      <c r="X294" s="262">
        <v>3716.6104193335659</v>
      </c>
      <c r="Y294" s="262">
        <v>3639.4090284673225</v>
      </c>
      <c r="Z294" s="137"/>
      <c r="AA294" s="124"/>
      <c r="AB294" s="124"/>
      <c r="AC294" s="124"/>
      <c r="AD294" s="124"/>
    </row>
    <row r="295" spans="1:30">
      <c r="A295" s="82">
        <v>1805</v>
      </c>
      <c r="B295" s="83" t="s">
        <v>394</v>
      </c>
      <c r="C295" s="264">
        <v>66525</v>
      </c>
      <c r="D295" s="124">
        <f t="shared" si="77"/>
        <v>3570.8534621578101</v>
      </c>
      <c r="E295" s="125">
        <f t="shared" si="72"/>
        <v>0.93854927176182379</v>
      </c>
      <c r="F295" s="124">
        <f t="shared" si="73"/>
        <v>140.27918551542734</v>
      </c>
      <c r="G295" s="124">
        <f t="shared" si="78"/>
        <v>2613.4012261524113</v>
      </c>
      <c r="H295" s="124">
        <f t="shared" si="74"/>
        <v>0</v>
      </c>
      <c r="I295" s="123">
        <f t="shared" si="79"/>
        <v>0</v>
      </c>
      <c r="J295" s="124">
        <f t="shared" si="75"/>
        <v>-33.95255588501643</v>
      </c>
      <c r="K295" s="123">
        <f t="shared" si="80"/>
        <v>-632.5361161378562</v>
      </c>
      <c r="L295" s="123">
        <f t="shared" si="81"/>
        <v>1980.8651100145551</v>
      </c>
      <c r="M295" s="123">
        <f t="shared" si="82"/>
        <v>68505.865110014551</v>
      </c>
      <c r="N295" s="70">
        <f t="shared" si="83"/>
        <v>3677.180091788221</v>
      </c>
      <c r="O295" s="23">
        <f t="shared" si="76"/>
        <v>0.96649575062634963</v>
      </c>
      <c r="P295" s="282">
        <v>1980.8651100145551</v>
      </c>
      <c r="Q295" s="320">
        <v>18630</v>
      </c>
      <c r="R295" s="125">
        <f t="shared" si="84"/>
        <v>3.5305314350340088E-2</v>
      </c>
      <c r="S295" s="23">
        <f t="shared" si="85"/>
        <v>4.0986952378494847E-2</v>
      </c>
      <c r="T295" s="23"/>
      <c r="U295" s="264">
        <v>64284</v>
      </c>
      <c r="V295" s="125">
        <f t="shared" si="86"/>
        <v>3.4860929624789996E-2</v>
      </c>
      <c r="W295" s="258">
        <v>65836.831474358347</v>
      </c>
      <c r="X295" s="262">
        <v>3449.0825195836464</v>
      </c>
      <c r="Y295" s="262">
        <v>3532.3978685673542</v>
      </c>
      <c r="Z295" s="137"/>
      <c r="AA295" s="124"/>
      <c r="AB295" s="124"/>
      <c r="AC295" s="124"/>
      <c r="AD295" s="124"/>
    </row>
    <row r="296" spans="1:30">
      <c r="A296" s="82">
        <v>1811</v>
      </c>
      <c r="B296" s="83" t="s">
        <v>395</v>
      </c>
      <c r="C296" s="264">
        <v>4146</v>
      </c>
      <c r="D296" s="124">
        <f t="shared" si="77"/>
        <v>2859.3103448275861</v>
      </c>
      <c r="E296" s="125">
        <f t="shared" si="72"/>
        <v>0.75153003905607518</v>
      </c>
      <c r="F296" s="124">
        <f t="shared" si="73"/>
        <v>567.20505591356175</v>
      </c>
      <c r="G296" s="124">
        <f t="shared" si="78"/>
        <v>822.44733107466448</v>
      </c>
      <c r="H296" s="124">
        <f t="shared" si="74"/>
        <v>197.70679228565439</v>
      </c>
      <c r="I296" s="123">
        <f t="shared" si="79"/>
        <v>286.67484881419887</v>
      </c>
      <c r="J296" s="124">
        <f t="shared" si="75"/>
        <v>163.75423640063795</v>
      </c>
      <c r="K296" s="123">
        <f t="shared" si="80"/>
        <v>237.44364278092502</v>
      </c>
      <c r="L296" s="123">
        <f t="shared" si="81"/>
        <v>1059.8909738555894</v>
      </c>
      <c r="M296" s="123">
        <f t="shared" si="82"/>
        <v>5205.8909738555894</v>
      </c>
      <c r="N296" s="70">
        <f t="shared" si="83"/>
        <v>3590.269637141786</v>
      </c>
      <c r="O296" s="23">
        <f t="shared" si="76"/>
        <v>0.94365254387442388</v>
      </c>
      <c r="P296" s="282">
        <v>1059.8909738555894</v>
      </c>
      <c r="Q296" s="320">
        <v>1450</v>
      </c>
      <c r="R296" s="125">
        <f t="shared" si="84"/>
        <v>6.5697309358864475E-2</v>
      </c>
      <c r="S296" s="23">
        <f t="shared" si="85"/>
        <v>4.4979619167577839E-2</v>
      </c>
      <c r="T296" s="23"/>
      <c r="U296" s="264">
        <v>3987</v>
      </c>
      <c r="V296" s="125">
        <f t="shared" si="86"/>
        <v>3.9879608728367197E-2</v>
      </c>
      <c r="W296" s="260">
        <v>5105.4973541422969</v>
      </c>
      <c r="X296" s="264">
        <v>2683.041722745626</v>
      </c>
      <c r="Y296" s="261">
        <v>3435.7317322626495</v>
      </c>
      <c r="Z296" s="137"/>
      <c r="AA296" s="124"/>
      <c r="AB296" s="124"/>
      <c r="AC296" s="124"/>
      <c r="AD296" s="124"/>
    </row>
    <row r="297" spans="1:30">
      <c r="A297" s="82">
        <v>1812</v>
      </c>
      <c r="B297" s="83" t="s">
        <v>396</v>
      </c>
      <c r="C297" s="264">
        <v>5365</v>
      </c>
      <c r="D297" s="124">
        <f t="shared" si="77"/>
        <v>2663.8530287984113</v>
      </c>
      <c r="E297" s="125">
        <f t="shared" si="72"/>
        <v>0.70015679633867478</v>
      </c>
      <c r="F297" s="124">
        <f t="shared" si="73"/>
        <v>684.47944553106663</v>
      </c>
      <c r="G297" s="124">
        <f t="shared" si="78"/>
        <v>1378.5416032995681</v>
      </c>
      <c r="H297" s="124">
        <f t="shared" si="74"/>
        <v>266.11685289586552</v>
      </c>
      <c r="I297" s="123">
        <f t="shared" si="79"/>
        <v>535.95934173227306</v>
      </c>
      <c r="J297" s="124">
        <f t="shared" si="75"/>
        <v>232.16429701084908</v>
      </c>
      <c r="K297" s="123">
        <f t="shared" si="80"/>
        <v>467.57889417985007</v>
      </c>
      <c r="L297" s="123">
        <f t="shared" si="81"/>
        <v>1846.1204974794182</v>
      </c>
      <c r="M297" s="123">
        <f t="shared" si="82"/>
        <v>7211.1204974794182</v>
      </c>
      <c r="N297" s="70">
        <f t="shared" si="83"/>
        <v>3580.4967713403266</v>
      </c>
      <c r="O297" s="23">
        <f t="shared" si="76"/>
        <v>0.94108388173855373</v>
      </c>
      <c r="P297" s="282">
        <v>1846.1204974794182</v>
      </c>
      <c r="Q297" s="320">
        <v>2014</v>
      </c>
      <c r="R297" s="125">
        <f t="shared" si="84"/>
        <v>8.5970356846173698E-2</v>
      </c>
      <c r="S297" s="23">
        <f t="shared" si="85"/>
        <v>4.563615595021972E-2</v>
      </c>
      <c r="T297" s="23"/>
      <c r="U297" s="264">
        <v>4955</v>
      </c>
      <c r="V297" s="125">
        <f t="shared" si="86"/>
        <v>8.2744702320887986E-2</v>
      </c>
      <c r="W297" s="258">
        <v>6916.9408851732423</v>
      </c>
      <c r="X297" s="262">
        <v>2452.970297029703</v>
      </c>
      <c r="Y297" s="262">
        <v>3424.2281609768529</v>
      </c>
      <c r="Z297" s="137"/>
      <c r="AA297" s="124"/>
      <c r="AB297" s="124"/>
      <c r="AC297" s="124"/>
      <c r="AD297" s="124"/>
    </row>
    <row r="298" spans="1:30">
      <c r="A298" s="82">
        <v>1813</v>
      </c>
      <c r="B298" s="83" t="s">
        <v>397</v>
      </c>
      <c r="C298" s="264">
        <v>25365</v>
      </c>
      <c r="D298" s="124">
        <f t="shared" si="77"/>
        <v>3204.2698332491159</v>
      </c>
      <c r="E298" s="125">
        <f t="shared" si="72"/>
        <v>0.84219785280884507</v>
      </c>
      <c r="F298" s="124">
        <f t="shared" si="73"/>
        <v>360.22936286064385</v>
      </c>
      <c r="G298" s="124">
        <f t="shared" si="78"/>
        <v>2851.5756364048566</v>
      </c>
      <c r="H298" s="124">
        <f t="shared" si="74"/>
        <v>76.970971338118943</v>
      </c>
      <c r="I298" s="123">
        <f t="shared" si="79"/>
        <v>609.30220911254958</v>
      </c>
      <c r="J298" s="124">
        <f t="shared" si="75"/>
        <v>43.018415453102513</v>
      </c>
      <c r="K298" s="123">
        <f t="shared" si="80"/>
        <v>340.53377672675953</v>
      </c>
      <c r="L298" s="123">
        <f t="shared" si="81"/>
        <v>3192.1094131316163</v>
      </c>
      <c r="M298" s="123">
        <f t="shared" si="82"/>
        <v>28557.109413131617</v>
      </c>
      <c r="N298" s="70">
        <f t="shared" si="83"/>
        <v>3607.5176115628624</v>
      </c>
      <c r="O298" s="23">
        <f t="shared" si="76"/>
        <v>0.94818593456206235</v>
      </c>
      <c r="P298" s="282">
        <v>3192.1094131316163</v>
      </c>
      <c r="Q298" s="320">
        <v>7916</v>
      </c>
      <c r="R298" s="125">
        <f t="shared" si="84"/>
        <v>3.8982401871082449E-2</v>
      </c>
      <c r="S298" s="23">
        <f t="shared" si="85"/>
        <v>4.3907761570169165E-2</v>
      </c>
      <c r="T298" s="23"/>
      <c r="U298" s="264">
        <v>24512</v>
      </c>
      <c r="V298" s="125">
        <f t="shared" si="86"/>
        <v>3.4799281984334206E-2</v>
      </c>
      <c r="W298" s="258">
        <v>27466.555027404425</v>
      </c>
      <c r="X298" s="262">
        <v>3084.0463009562154</v>
      </c>
      <c r="Y298" s="262">
        <v>3455.7819611731788</v>
      </c>
      <c r="Z298" s="137"/>
      <c r="AA298" s="124"/>
      <c r="AB298" s="124"/>
      <c r="AC298" s="124"/>
      <c r="AD298" s="124"/>
    </row>
    <row r="299" spans="1:30">
      <c r="A299" s="82">
        <v>1815</v>
      </c>
      <c r="B299" s="83" t="s">
        <v>398</v>
      </c>
      <c r="C299" s="264">
        <v>3078</v>
      </c>
      <c r="D299" s="124">
        <f t="shared" si="77"/>
        <v>2498.3766233766232</v>
      </c>
      <c r="E299" s="125">
        <f t="shared" si="72"/>
        <v>0.65666361986188548</v>
      </c>
      <c r="F299" s="124">
        <f t="shared" si="73"/>
        <v>783.76528878413944</v>
      </c>
      <c r="G299" s="124">
        <f t="shared" si="78"/>
        <v>965.59883578205984</v>
      </c>
      <c r="H299" s="124">
        <f t="shared" si="74"/>
        <v>324.03359479349137</v>
      </c>
      <c r="I299" s="123">
        <f t="shared" si="79"/>
        <v>399.20938878558138</v>
      </c>
      <c r="J299" s="124">
        <f t="shared" si="75"/>
        <v>290.08103890847497</v>
      </c>
      <c r="K299" s="123">
        <f t="shared" si="80"/>
        <v>357.37983993524114</v>
      </c>
      <c r="L299" s="123">
        <f t="shared" si="81"/>
        <v>1322.978675717301</v>
      </c>
      <c r="M299" s="123">
        <f t="shared" si="82"/>
        <v>4400.9786757173006</v>
      </c>
      <c r="N299" s="70">
        <f t="shared" si="83"/>
        <v>3572.2229510692378</v>
      </c>
      <c r="O299" s="23">
        <f t="shared" si="76"/>
        <v>0.93890922291471446</v>
      </c>
      <c r="P299" s="282">
        <v>1322.978675717301</v>
      </c>
      <c r="Q299" s="320">
        <v>1232</v>
      </c>
      <c r="R299" s="125">
        <f t="shared" si="84"/>
        <v>2.092297762478473E-2</v>
      </c>
      <c r="S299" s="23">
        <f t="shared" si="85"/>
        <v>4.3308192679530795E-2</v>
      </c>
      <c r="T299" s="23"/>
      <c r="U299" s="264">
        <v>2988</v>
      </c>
      <c r="V299" s="125">
        <f t="shared" si="86"/>
        <v>3.0120481927710843E-2</v>
      </c>
      <c r="W299" s="258">
        <v>4180.6287479190742</v>
      </c>
      <c r="X299" s="262">
        <v>2447.1744471744473</v>
      </c>
      <c r="Y299" s="262">
        <v>3423.9383684840905</v>
      </c>
      <c r="Z299" s="137"/>
      <c r="AA299" s="124"/>
      <c r="AB299" s="124"/>
      <c r="AC299" s="124"/>
      <c r="AD299" s="124"/>
    </row>
    <row r="300" spans="1:30">
      <c r="A300" s="82">
        <v>1816</v>
      </c>
      <c r="B300" s="83" t="s">
        <v>399</v>
      </c>
      <c r="C300" s="264">
        <v>1254</v>
      </c>
      <c r="D300" s="124">
        <f t="shared" si="77"/>
        <v>2523.1388329979877</v>
      </c>
      <c r="E300" s="125">
        <f t="shared" si="72"/>
        <v>0.66317202297997413</v>
      </c>
      <c r="F300" s="124">
        <f t="shared" si="73"/>
        <v>768.9079630113207</v>
      </c>
      <c r="G300" s="124">
        <f t="shared" si="78"/>
        <v>382.1472576166264</v>
      </c>
      <c r="H300" s="124">
        <f t="shared" si="74"/>
        <v>315.36682142601376</v>
      </c>
      <c r="I300" s="123">
        <f t="shared" si="79"/>
        <v>156.73731024872885</v>
      </c>
      <c r="J300" s="124">
        <f t="shared" si="75"/>
        <v>281.41426554099735</v>
      </c>
      <c r="K300" s="123">
        <f t="shared" si="80"/>
        <v>139.8628899738757</v>
      </c>
      <c r="L300" s="123">
        <f t="shared" si="81"/>
        <v>522.01014759050213</v>
      </c>
      <c r="M300" s="123">
        <f t="shared" si="82"/>
        <v>1776.0101475905021</v>
      </c>
      <c r="N300" s="70">
        <f t="shared" si="83"/>
        <v>3573.4610615503061</v>
      </c>
      <c r="O300" s="23">
        <f t="shared" si="76"/>
        <v>0.93923464307061888</v>
      </c>
      <c r="P300" s="282">
        <v>522.01014759050213</v>
      </c>
      <c r="Q300" s="320">
        <v>497</v>
      </c>
      <c r="R300" s="125">
        <f t="shared" si="84"/>
        <v>3.1266760498369815E-2</v>
      </c>
      <c r="S300" s="23">
        <f t="shared" si="85"/>
        <v>4.367793751142416E-2</v>
      </c>
      <c r="T300" s="23"/>
      <c r="U300" s="264">
        <v>1238</v>
      </c>
      <c r="V300" s="125">
        <f t="shared" si="86"/>
        <v>1.2924071082390954E-2</v>
      </c>
      <c r="W300" s="258">
        <v>1732.4993009394361</v>
      </c>
      <c r="X300" s="262">
        <v>2446.6403162055335</v>
      </c>
      <c r="Y300" s="262">
        <v>3423.9116619356446</v>
      </c>
      <c r="Z300" s="137"/>
      <c r="AA300" s="124"/>
      <c r="AB300" s="124"/>
      <c r="AC300" s="124"/>
      <c r="AD300" s="124"/>
    </row>
    <row r="301" spans="1:30">
      <c r="A301" s="82">
        <v>1818</v>
      </c>
      <c r="B301" s="83" t="s">
        <v>316</v>
      </c>
      <c r="C301" s="264">
        <v>5794</v>
      </c>
      <c r="D301" s="124">
        <f t="shared" si="77"/>
        <v>3255.0561797752807</v>
      </c>
      <c r="E301" s="125">
        <f t="shared" si="72"/>
        <v>0.85554633911686973</v>
      </c>
      <c r="F301" s="124">
        <f t="shared" si="73"/>
        <v>329.75755494494496</v>
      </c>
      <c r="G301" s="124">
        <f t="shared" si="78"/>
        <v>586.96844780200206</v>
      </c>
      <c r="H301" s="124">
        <f t="shared" si="74"/>
        <v>59.195750053961248</v>
      </c>
      <c r="I301" s="123">
        <f t="shared" si="79"/>
        <v>105.36843509605102</v>
      </c>
      <c r="J301" s="124">
        <f t="shared" si="75"/>
        <v>25.243194168944818</v>
      </c>
      <c r="K301" s="123">
        <f t="shared" si="80"/>
        <v>44.932885620721777</v>
      </c>
      <c r="L301" s="123">
        <f t="shared" si="81"/>
        <v>631.90133342272384</v>
      </c>
      <c r="M301" s="123">
        <f t="shared" si="82"/>
        <v>6425.9013334227238</v>
      </c>
      <c r="N301" s="70">
        <f t="shared" si="83"/>
        <v>3610.0569288891706</v>
      </c>
      <c r="O301" s="23">
        <f t="shared" si="76"/>
        <v>0.94885335887746358</v>
      </c>
      <c r="P301" s="282">
        <v>631.90133342272384</v>
      </c>
      <c r="Q301" s="320">
        <v>1780</v>
      </c>
      <c r="R301" s="125">
        <f t="shared" si="84"/>
        <v>7.7050435485563045E-3</v>
      </c>
      <c r="S301" s="23">
        <f t="shared" si="85"/>
        <v>4.2438685292302623E-2</v>
      </c>
      <c r="T301" s="23"/>
      <c r="U301" s="264">
        <v>5782</v>
      </c>
      <c r="V301" s="125">
        <f t="shared" si="86"/>
        <v>2.0754064337599448E-3</v>
      </c>
      <c r="W301" s="258">
        <v>6198.9275665644091</v>
      </c>
      <c r="X301" s="262">
        <v>3230.1675977653631</v>
      </c>
      <c r="Y301" s="262">
        <v>3463.0880260136364</v>
      </c>
      <c r="Z301" s="137"/>
      <c r="AA301" s="124"/>
      <c r="AB301" s="124"/>
      <c r="AC301" s="124"/>
      <c r="AD301" s="124"/>
    </row>
    <row r="302" spans="1:30">
      <c r="A302" s="82">
        <v>1820</v>
      </c>
      <c r="B302" s="83" t="s">
        <v>400</v>
      </c>
      <c r="C302" s="264">
        <v>24410</v>
      </c>
      <c r="D302" s="124">
        <f t="shared" si="77"/>
        <v>3291.975724881996</v>
      </c>
      <c r="E302" s="125">
        <f t="shared" si="72"/>
        <v>0.86525012913258947</v>
      </c>
      <c r="F302" s="124">
        <f t="shared" si="73"/>
        <v>307.6058278809158</v>
      </c>
      <c r="G302" s="124">
        <f t="shared" si="78"/>
        <v>2280.8972137369906</v>
      </c>
      <c r="H302" s="124">
        <f t="shared" si="74"/>
        <v>46.273909266610893</v>
      </c>
      <c r="I302" s="123">
        <f t="shared" si="79"/>
        <v>343.12103721191977</v>
      </c>
      <c r="J302" s="124">
        <f t="shared" si="75"/>
        <v>12.321353381594463</v>
      </c>
      <c r="K302" s="123">
        <f t="shared" si="80"/>
        <v>91.362835324522933</v>
      </c>
      <c r="L302" s="123">
        <f t="shared" si="81"/>
        <v>2372.2600490615137</v>
      </c>
      <c r="M302" s="123">
        <f t="shared" si="82"/>
        <v>26782.260049061515</v>
      </c>
      <c r="N302" s="70">
        <f t="shared" si="83"/>
        <v>3611.9029061445062</v>
      </c>
      <c r="O302" s="23">
        <f t="shared" si="76"/>
        <v>0.9493385483782496</v>
      </c>
      <c r="P302" s="282">
        <v>2372.2600490615137</v>
      </c>
      <c r="Q302" s="320">
        <v>7415</v>
      </c>
      <c r="R302" s="125">
        <f t="shared" si="84"/>
        <v>5.8444570815712367E-2</v>
      </c>
      <c r="S302" s="23">
        <f t="shared" si="85"/>
        <v>4.4781364021929483E-2</v>
      </c>
      <c r="T302" s="23"/>
      <c r="U302" s="264">
        <v>23171</v>
      </c>
      <c r="V302" s="125">
        <f t="shared" si="86"/>
        <v>5.3472012429329766E-2</v>
      </c>
      <c r="W302" s="258">
        <v>25755.318363633993</v>
      </c>
      <c r="X302" s="262">
        <v>3110.2013422818791</v>
      </c>
      <c r="Y302" s="262">
        <v>3457.0897132394621</v>
      </c>
      <c r="Z302" s="137"/>
      <c r="AA302" s="124"/>
      <c r="AB302" s="124"/>
      <c r="AC302" s="124"/>
      <c r="AD302" s="124"/>
    </row>
    <row r="303" spans="1:30">
      <c r="A303" s="82">
        <v>1822</v>
      </c>
      <c r="B303" s="83" t="s">
        <v>401</v>
      </c>
      <c r="C303" s="264">
        <v>6041</v>
      </c>
      <c r="D303" s="124">
        <f t="shared" si="77"/>
        <v>2603.8793103448274</v>
      </c>
      <c r="E303" s="125">
        <f t="shared" si="72"/>
        <v>0.68439353683335591</v>
      </c>
      <c r="F303" s="124">
        <f t="shared" si="73"/>
        <v>720.46367660321687</v>
      </c>
      <c r="G303" s="124">
        <f t="shared" si="78"/>
        <v>1671.4757297194631</v>
      </c>
      <c r="H303" s="124">
        <f t="shared" si="74"/>
        <v>287.10765435461985</v>
      </c>
      <c r="I303" s="123">
        <f t="shared" si="79"/>
        <v>666.08975810271806</v>
      </c>
      <c r="J303" s="124">
        <f t="shared" si="75"/>
        <v>253.15509846960342</v>
      </c>
      <c r="K303" s="123">
        <f t="shared" si="80"/>
        <v>587.31982844947993</v>
      </c>
      <c r="L303" s="123">
        <f t="shared" si="81"/>
        <v>2258.795558168943</v>
      </c>
      <c r="M303" s="123">
        <f t="shared" si="82"/>
        <v>8299.7955581689421</v>
      </c>
      <c r="N303" s="70">
        <f t="shared" si="83"/>
        <v>3577.4980854176474</v>
      </c>
      <c r="O303" s="23">
        <f t="shared" si="76"/>
        <v>0.94029571876328777</v>
      </c>
      <c r="P303" s="282">
        <v>2258.795558168943</v>
      </c>
      <c r="Q303" s="320">
        <v>2320</v>
      </c>
      <c r="R303" s="125">
        <f t="shared" si="84"/>
        <v>7.1748361992063692E-2</v>
      </c>
      <c r="S303" s="23">
        <f t="shared" si="85"/>
        <v>4.5117652166903395E-2</v>
      </c>
      <c r="T303" s="23"/>
      <c r="U303" s="264">
        <v>5605</v>
      </c>
      <c r="V303" s="125">
        <f t="shared" si="86"/>
        <v>7.7787689562890283E-2</v>
      </c>
      <c r="W303" s="258">
        <v>7896.9942436112233</v>
      </c>
      <c r="X303" s="262">
        <v>2429.5622019939315</v>
      </c>
      <c r="Y303" s="262">
        <v>3423.0577562250642</v>
      </c>
      <c r="Z303" s="137"/>
      <c r="AA303" s="124"/>
      <c r="AB303" s="124"/>
      <c r="AC303" s="124"/>
      <c r="AD303" s="124"/>
    </row>
    <row r="304" spans="1:30">
      <c r="A304" s="82">
        <v>1824</v>
      </c>
      <c r="B304" s="83" t="s">
        <v>402</v>
      </c>
      <c r="C304" s="264">
        <v>43898</v>
      </c>
      <c r="D304" s="124">
        <f t="shared" si="77"/>
        <v>3275.2368872640454</v>
      </c>
      <c r="E304" s="125">
        <f t="shared" si="72"/>
        <v>0.86085055798721588</v>
      </c>
      <c r="F304" s="124">
        <f t="shared" si="73"/>
        <v>317.64913045168612</v>
      </c>
      <c r="G304" s="124">
        <f t="shared" si="78"/>
        <v>4257.4512954439497</v>
      </c>
      <c r="H304" s="124">
        <f t="shared" si="74"/>
        <v>52.132502432893602</v>
      </c>
      <c r="I304" s="123">
        <f t="shared" si="79"/>
        <v>698.7319301080729</v>
      </c>
      <c r="J304" s="124">
        <f t="shared" si="75"/>
        <v>18.179946547877172</v>
      </c>
      <c r="K304" s="123">
        <f t="shared" si="80"/>
        <v>243.66582358119774</v>
      </c>
      <c r="L304" s="123">
        <f t="shared" si="81"/>
        <v>4501.1171190251471</v>
      </c>
      <c r="M304" s="123">
        <f t="shared" si="82"/>
        <v>48399.117119025148</v>
      </c>
      <c r="N304" s="70">
        <f t="shared" si="83"/>
        <v>3611.0659642636087</v>
      </c>
      <c r="O304" s="23">
        <f t="shared" si="76"/>
        <v>0.94911856982098086</v>
      </c>
      <c r="P304" s="282">
        <v>4501.1171190251471</v>
      </c>
      <c r="Q304" s="320">
        <v>13403</v>
      </c>
      <c r="R304" s="125">
        <f t="shared" si="84"/>
        <v>5.1578981972708209E-2</v>
      </c>
      <c r="S304" s="23">
        <f t="shared" si="85"/>
        <v>4.4472980628156182E-2</v>
      </c>
      <c r="T304" s="23"/>
      <c r="U304" s="264">
        <v>41885</v>
      </c>
      <c r="V304" s="125">
        <f t="shared" si="86"/>
        <v>4.8060164736779279E-2</v>
      </c>
      <c r="W304" s="258">
        <v>46493.893081093949</v>
      </c>
      <c r="X304" s="262">
        <v>3114.5895300416419</v>
      </c>
      <c r="Y304" s="262">
        <v>3457.3091226274505</v>
      </c>
      <c r="Z304" s="137"/>
      <c r="AA304" s="124"/>
      <c r="AB304" s="124"/>
      <c r="AC304" s="124"/>
      <c r="AD304" s="124"/>
    </row>
    <row r="305" spans="1:30">
      <c r="A305" s="82">
        <v>1825</v>
      </c>
      <c r="B305" s="83" t="s">
        <v>403</v>
      </c>
      <c r="C305" s="264">
        <v>4130</v>
      </c>
      <c r="D305" s="124">
        <f t="shared" si="77"/>
        <v>2766.242464835901</v>
      </c>
      <c r="E305" s="125">
        <f t="shared" si="72"/>
        <v>0.72706843851259351</v>
      </c>
      <c r="F305" s="124">
        <f t="shared" si="73"/>
        <v>623.04578390857273</v>
      </c>
      <c r="G305" s="124">
        <f t="shared" si="78"/>
        <v>930.20735537549911</v>
      </c>
      <c r="H305" s="124">
        <f t="shared" si="74"/>
        <v>230.28055028274412</v>
      </c>
      <c r="I305" s="123">
        <f t="shared" si="79"/>
        <v>343.808861572137</v>
      </c>
      <c r="J305" s="124">
        <f t="shared" si="75"/>
        <v>196.32799439772768</v>
      </c>
      <c r="K305" s="123">
        <f t="shared" si="80"/>
        <v>293.11769563580742</v>
      </c>
      <c r="L305" s="123">
        <f t="shared" si="81"/>
        <v>1223.3250510113066</v>
      </c>
      <c r="M305" s="123">
        <f t="shared" si="82"/>
        <v>5353.3250510113066</v>
      </c>
      <c r="N305" s="70">
        <f t="shared" si="83"/>
        <v>3585.6162431422013</v>
      </c>
      <c r="O305" s="23">
        <f t="shared" si="76"/>
        <v>0.94242946384724968</v>
      </c>
      <c r="P305" s="282">
        <v>1223.3250510113066</v>
      </c>
      <c r="Q305" s="320">
        <v>1493</v>
      </c>
      <c r="R305" s="125">
        <f t="shared" si="84"/>
        <v>-4.0310000935517405E-2</v>
      </c>
      <c r="S305" s="23">
        <f t="shared" si="85"/>
        <v>4.0605646416672213E-2</v>
      </c>
      <c r="T305" s="23"/>
      <c r="U305" s="264">
        <v>4217</v>
      </c>
      <c r="V305" s="125">
        <f t="shared" si="86"/>
        <v>-2.0630780175480198E-2</v>
      </c>
      <c r="W305" s="258">
        <v>5041.061022281413</v>
      </c>
      <c r="X305" s="262">
        <v>2882.4333561175667</v>
      </c>
      <c r="Y305" s="262">
        <v>3445.7013139312462</v>
      </c>
      <c r="Z305" s="137"/>
      <c r="AA305" s="124"/>
      <c r="AB305" s="124"/>
      <c r="AC305" s="124"/>
      <c r="AD305" s="124"/>
    </row>
    <row r="306" spans="1:30">
      <c r="A306" s="82">
        <v>1826</v>
      </c>
      <c r="B306" s="83" t="s">
        <v>404</v>
      </c>
      <c r="C306" s="264">
        <v>3410</v>
      </c>
      <c r="D306" s="124">
        <f t="shared" si="77"/>
        <v>2509.1979396615156</v>
      </c>
      <c r="E306" s="125">
        <f t="shared" si="72"/>
        <v>0.65950785265562017</v>
      </c>
      <c r="F306" s="124">
        <f t="shared" si="73"/>
        <v>777.27249901320397</v>
      </c>
      <c r="G306" s="124">
        <f t="shared" si="78"/>
        <v>1056.3133261589444</v>
      </c>
      <c r="H306" s="124">
        <f t="shared" si="74"/>
        <v>320.24613409377901</v>
      </c>
      <c r="I306" s="123">
        <f t="shared" si="79"/>
        <v>435.21449623344563</v>
      </c>
      <c r="J306" s="124">
        <f t="shared" si="75"/>
        <v>286.2935782087626</v>
      </c>
      <c r="K306" s="123">
        <f t="shared" si="80"/>
        <v>389.07297278570837</v>
      </c>
      <c r="L306" s="123">
        <f t="shared" si="81"/>
        <v>1445.3862989446527</v>
      </c>
      <c r="M306" s="123">
        <f t="shared" si="82"/>
        <v>4855.3862989446525</v>
      </c>
      <c r="N306" s="70">
        <f t="shared" si="83"/>
        <v>3572.7640168834819</v>
      </c>
      <c r="O306" s="23">
        <f t="shared" si="76"/>
        <v>0.93905143455440099</v>
      </c>
      <c r="P306" s="282">
        <v>1445.3862989446527</v>
      </c>
      <c r="Q306" s="320">
        <v>1359</v>
      </c>
      <c r="R306" s="125">
        <f t="shared" si="84"/>
        <v>1.2143594300285443E-2</v>
      </c>
      <c r="S306" s="23">
        <f t="shared" si="85"/>
        <v>4.2980077346322344E-2</v>
      </c>
      <c r="T306" s="23"/>
      <c r="U306" s="264">
        <v>3498</v>
      </c>
      <c r="V306" s="125">
        <f t="shared" si="86"/>
        <v>-2.5157232704402517E-2</v>
      </c>
      <c r="W306" s="258">
        <v>4833.4288806828936</v>
      </c>
      <c r="X306" s="262">
        <v>2479.0928419560596</v>
      </c>
      <c r="Y306" s="262">
        <v>3425.5342882231707</v>
      </c>
      <c r="Z306" s="137"/>
      <c r="AA306" s="124"/>
      <c r="AB306" s="124"/>
      <c r="AC306" s="124"/>
      <c r="AD306" s="124"/>
    </row>
    <row r="307" spans="1:30">
      <c r="A307" s="82">
        <v>1827</v>
      </c>
      <c r="B307" s="83" t="s">
        <v>405</v>
      </c>
      <c r="C307" s="264">
        <v>4686</v>
      </c>
      <c r="D307" s="124">
        <f t="shared" si="77"/>
        <v>3368.7994248741911</v>
      </c>
      <c r="E307" s="125">
        <f t="shared" si="72"/>
        <v>0.88544217242023338</v>
      </c>
      <c r="F307" s="124">
        <f t="shared" si="73"/>
        <v>261.51160788559872</v>
      </c>
      <c r="G307" s="124">
        <f t="shared" si="78"/>
        <v>363.76264656886786</v>
      </c>
      <c r="H307" s="124">
        <f t="shared" si="74"/>
        <v>19.385614269342611</v>
      </c>
      <c r="I307" s="123">
        <f t="shared" si="79"/>
        <v>26.965389448655571</v>
      </c>
      <c r="J307" s="124">
        <f t="shared" si="75"/>
        <v>-14.566941615673819</v>
      </c>
      <c r="K307" s="123">
        <f t="shared" si="80"/>
        <v>-20.262615787402282</v>
      </c>
      <c r="L307" s="123">
        <f t="shared" si="81"/>
        <v>343.50003078146557</v>
      </c>
      <c r="M307" s="123">
        <f t="shared" si="82"/>
        <v>5029.5000307814653</v>
      </c>
      <c r="N307" s="70">
        <f t="shared" si="83"/>
        <v>3615.7440911441163</v>
      </c>
      <c r="O307" s="23">
        <f t="shared" si="76"/>
        <v>0.95034815054263189</v>
      </c>
      <c r="P307" s="282">
        <v>343.50003078146557</v>
      </c>
      <c r="Q307" s="320">
        <v>1391</v>
      </c>
      <c r="R307" s="125">
        <f t="shared" si="84"/>
        <v>4.3591431463565963E-2</v>
      </c>
      <c r="S307" s="23">
        <f t="shared" si="85"/>
        <v>4.4112338006592137E-2</v>
      </c>
      <c r="T307" s="23"/>
      <c r="U307" s="264">
        <v>4529</v>
      </c>
      <c r="V307" s="125">
        <f t="shared" si="86"/>
        <v>3.4665489070434978E-2</v>
      </c>
      <c r="W307" s="258">
        <v>4858.5662435138911</v>
      </c>
      <c r="X307" s="262">
        <v>3228.0826799714896</v>
      </c>
      <c r="Y307" s="262">
        <v>3462.9837801239428</v>
      </c>
      <c r="Z307" s="137"/>
      <c r="AA307" s="124"/>
      <c r="AB307" s="124"/>
      <c r="AC307" s="124"/>
      <c r="AD307" s="124"/>
    </row>
    <row r="308" spans="1:30">
      <c r="A308" s="82">
        <v>1828</v>
      </c>
      <c r="B308" s="83" t="s">
        <v>406</v>
      </c>
      <c r="C308" s="264">
        <v>5057</v>
      </c>
      <c r="D308" s="124">
        <f t="shared" si="77"/>
        <v>2821.9866071428573</v>
      </c>
      <c r="E308" s="125">
        <f t="shared" si="72"/>
        <v>0.7417200126311142</v>
      </c>
      <c r="F308" s="124">
        <f t="shared" si="73"/>
        <v>589.59929852439893</v>
      </c>
      <c r="G308" s="124">
        <f t="shared" si="78"/>
        <v>1056.5619429557228</v>
      </c>
      <c r="H308" s="124">
        <f t="shared" si="74"/>
        <v>210.77010047530942</v>
      </c>
      <c r="I308" s="123">
        <f t="shared" si="79"/>
        <v>377.70002005175451</v>
      </c>
      <c r="J308" s="124">
        <f t="shared" si="75"/>
        <v>176.81754459029298</v>
      </c>
      <c r="K308" s="123">
        <f t="shared" si="80"/>
        <v>316.85703990580504</v>
      </c>
      <c r="L308" s="123">
        <f t="shared" si="81"/>
        <v>1373.4189828615279</v>
      </c>
      <c r="M308" s="123">
        <f t="shared" si="82"/>
        <v>6430.4189828615281</v>
      </c>
      <c r="N308" s="70">
        <f t="shared" si="83"/>
        <v>3588.4034502575491</v>
      </c>
      <c r="O308" s="23">
        <f t="shared" si="76"/>
        <v>0.94316204255317571</v>
      </c>
      <c r="P308" s="282">
        <v>1373.4189828615279</v>
      </c>
      <c r="Q308" s="320">
        <v>1792</v>
      </c>
      <c r="R308" s="125">
        <f t="shared" si="84"/>
        <v>5.0677769367338608E-2</v>
      </c>
      <c r="S308" s="23">
        <f t="shared" si="85"/>
        <v>4.4393422899520717E-2</v>
      </c>
      <c r="T308" s="23"/>
      <c r="U308" s="264">
        <v>4848</v>
      </c>
      <c r="V308" s="125">
        <f t="shared" si="86"/>
        <v>4.3110561056105612E-2</v>
      </c>
      <c r="W308" s="258">
        <v>6201.7512612562896</v>
      </c>
      <c r="X308" s="262">
        <v>2685.8725761772853</v>
      </c>
      <c r="Y308" s="262">
        <v>3435.8732749342325</v>
      </c>
      <c r="Z308" s="137"/>
      <c r="AA308" s="124"/>
      <c r="AB308" s="124"/>
      <c r="AC308" s="124"/>
      <c r="AD308" s="124"/>
    </row>
    <row r="309" spans="1:30">
      <c r="A309" s="82">
        <v>1832</v>
      </c>
      <c r="B309" s="83" t="s">
        <v>407</v>
      </c>
      <c r="C309" s="264">
        <v>12001</v>
      </c>
      <c r="D309" s="124">
        <f t="shared" si="77"/>
        <v>2666.2963785825373</v>
      </c>
      <c r="E309" s="125">
        <f t="shared" si="72"/>
        <v>0.70079899691757086</v>
      </c>
      <c r="F309" s="124">
        <f t="shared" si="73"/>
        <v>683.01343566059097</v>
      </c>
      <c r="G309" s="124">
        <f t="shared" si="78"/>
        <v>3074.2434739083201</v>
      </c>
      <c r="H309" s="124">
        <f t="shared" si="74"/>
        <v>265.26168047142147</v>
      </c>
      <c r="I309" s="123">
        <f t="shared" si="79"/>
        <v>1193.9428238018681</v>
      </c>
      <c r="J309" s="124">
        <f t="shared" si="75"/>
        <v>231.30912458640503</v>
      </c>
      <c r="K309" s="123">
        <f t="shared" si="80"/>
        <v>1041.1223697634091</v>
      </c>
      <c r="L309" s="123">
        <f t="shared" si="81"/>
        <v>4115.3658436717287</v>
      </c>
      <c r="M309" s="123">
        <f t="shared" si="82"/>
        <v>16116.365843671729</v>
      </c>
      <c r="N309" s="70">
        <f t="shared" si="83"/>
        <v>3580.6189388295329</v>
      </c>
      <c r="O309" s="23">
        <f t="shared" si="76"/>
        <v>0.94111599176749849</v>
      </c>
      <c r="P309" s="282">
        <v>4115.3658436717287</v>
      </c>
      <c r="Q309" s="320">
        <v>4501</v>
      </c>
      <c r="R309" s="125">
        <f t="shared" si="84"/>
        <v>-7.7783808836533894E-2</v>
      </c>
      <c r="S309" s="23">
        <f t="shared" si="85"/>
        <v>3.9023416238962882E-2</v>
      </c>
      <c r="T309" s="23"/>
      <c r="U309" s="264">
        <v>13019</v>
      </c>
      <c r="V309" s="125">
        <f t="shared" si="86"/>
        <v>-7.8193409632076202E-2</v>
      </c>
      <c r="W309" s="258">
        <v>15517.963146502532</v>
      </c>
      <c r="X309" s="262">
        <v>2891.1836553408839</v>
      </c>
      <c r="Y309" s="262">
        <v>3446.1388288924122</v>
      </c>
      <c r="Z309" s="137"/>
      <c r="AA309" s="124"/>
      <c r="AB309" s="124"/>
      <c r="AC309" s="124"/>
      <c r="AD309" s="124"/>
    </row>
    <row r="310" spans="1:30">
      <c r="A310" s="82">
        <v>1833</v>
      </c>
      <c r="B310" s="83" t="s">
        <v>408</v>
      </c>
      <c r="C310" s="264">
        <v>90333</v>
      </c>
      <c r="D310" s="124">
        <f t="shared" si="77"/>
        <v>3432.7569827094812</v>
      </c>
      <c r="E310" s="125">
        <f t="shared" si="72"/>
        <v>0.90225252881433271</v>
      </c>
      <c r="F310" s="124">
        <f t="shared" si="73"/>
        <v>223.13707318442465</v>
      </c>
      <c r="G310" s="124">
        <f t="shared" si="78"/>
        <v>5871.8520808481353</v>
      </c>
      <c r="H310" s="124">
        <f t="shared" si="74"/>
        <v>0</v>
      </c>
      <c r="I310" s="123">
        <f t="shared" si="79"/>
        <v>0</v>
      </c>
      <c r="J310" s="124">
        <f t="shared" si="75"/>
        <v>-33.95255588501643</v>
      </c>
      <c r="K310" s="123">
        <f t="shared" si="80"/>
        <v>-893.46150811420728</v>
      </c>
      <c r="L310" s="123">
        <f t="shared" si="81"/>
        <v>4978.3905727339279</v>
      </c>
      <c r="M310" s="123">
        <f t="shared" si="82"/>
        <v>95311.39057273393</v>
      </c>
      <c r="N310" s="70">
        <f t="shared" si="83"/>
        <v>3621.9415000088893</v>
      </c>
      <c r="O310" s="23">
        <f t="shared" si="76"/>
        <v>0.95197705344735317</v>
      </c>
      <c r="P310" s="282">
        <v>4978.3905727339279</v>
      </c>
      <c r="Q310" s="320">
        <v>26315</v>
      </c>
      <c r="R310" s="125">
        <f t="shared" si="84"/>
        <v>4.7283144790054146E-2</v>
      </c>
      <c r="S310" s="23">
        <f t="shared" si="85"/>
        <v>4.5152101304206473E-2</v>
      </c>
      <c r="T310" s="23"/>
      <c r="U310" s="264">
        <v>85976</v>
      </c>
      <c r="V310" s="125">
        <f t="shared" si="86"/>
        <v>5.0676933097608637E-2</v>
      </c>
      <c r="W310" s="258">
        <v>90899.2341178684</v>
      </c>
      <c r="X310" s="262">
        <v>3277.7735417460922</v>
      </c>
      <c r="Y310" s="262">
        <v>3465.4683232126722</v>
      </c>
      <c r="Z310" s="137"/>
      <c r="AA310" s="124"/>
      <c r="AB310" s="124"/>
      <c r="AC310" s="124"/>
      <c r="AD310" s="124"/>
    </row>
    <row r="311" spans="1:30">
      <c r="A311" s="82">
        <v>1834</v>
      </c>
      <c r="B311" s="83" t="s">
        <v>409</v>
      </c>
      <c r="C311" s="264">
        <v>7105</v>
      </c>
      <c r="D311" s="124">
        <f t="shared" si="77"/>
        <v>3731.6176470588234</v>
      </c>
      <c r="E311" s="125">
        <f t="shared" si="72"/>
        <v>0.98080390647681204</v>
      </c>
      <c r="F311" s="124">
        <f t="shared" si="73"/>
        <v>43.82067457481935</v>
      </c>
      <c r="G311" s="124">
        <f t="shared" si="78"/>
        <v>83.434564390456046</v>
      </c>
      <c r="H311" s="124">
        <f t="shared" si="74"/>
        <v>0</v>
      </c>
      <c r="I311" s="123">
        <f t="shared" si="79"/>
        <v>0</v>
      </c>
      <c r="J311" s="124">
        <f t="shared" si="75"/>
        <v>-33.95255588501643</v>
      </c>
      <c r="K311" s="123">
        <f t="shared" si="80"/>
        <v>-64.645666405071282</v>
      </c>
      <c r="L311" s="123">
        <f t="shared" si="81"/>
        <v>18.788897985384764</v>
      </c>
      <c r="M311" s="123">
        <f t="shared" si="82"/>
        <v>7123.7888979853851</v>
      </c>
      <c r="N311" s="70">
        <f t="shared" si="83"/>
        <v>3741.4857657486264</v>
      </c>
      <c r="O311" s="23">
        <f t="shared" si="76"/>
        <v>0.98339760451234492</v>
      </c>
      <c r="P311" s="282">
        <v>18.788897985384764</v>
      </c>
      <c r="Q311" s="320">
        <v>1904</v>
      </c>
      <c r="R311" s="125">
        <f t="shared" si="84"/>
        <v>3.8062283737024236E-2</v>
      </c>
      <c r="S311" s="23">
        <f t="shared" si="85"/>
        <v>4.1998778559800741E-2</v>
      </c>
      <c r="T311" s="23"/>
      <c r="U311" s="264">
        <v>6902</v>
      </c>
      <c r="V311" s="125">
        <f t="shared" si="86"/>
        <v>2.9411764705882353E-2</v>
      </c>
      <c r="W311" s="258">
        <v>6894.1085326090806</v>
      </c>
      <c r="X311" s="262">
        <v>3594.7916666666665</v>
      </c>
      <c r="Y311" s="262">
        <v>3590.681527400563</v>
      </c>
      <c r="Z311" s="137"/>
      <c r="AA311" s="124"/>
      <c r="AB311" s="124"/>
      <c r="AC311" s="124"/>
      <c r="AD311" s="124"/>
    </row>
    <row r="312" spans="1:30">
      <c r="A312" s="82">
        <v>1835</v>
      </c>
      <c r="B312" s="83" t="s">
        <v>410</v>
      </c>
      <c r="C312" s="264">
        <v>1551</v>
      </c>
      <c r="D312" s="124">
        <f t="shared" si="77"/>
        <v>3401.3157894736842</v>
      </c>
      <c r="E312" s="125">
        <f t="shared" si="72"/>
        <v>0.89398864755247087</v>
      </c>
      <c r="F312" s="124">
        <f t="shared" si="73"/>
        <v>242.00178912590289</v>
      </c>
      <c r="G312" s="124">
        <f t="shared" si="78"/>
        <v>110.35281584141173</v>
      </c>
      <c r="H312" s="124">
        <f t="shared" si="74"/>
        <v>8.0048866595200483</v>
      </c>
      <c r="I312" s="123">
        <f t="shared" si="79"/>
        <v>3.650228316741142</v>
      </c>
      <c r="J312" s="124">
        <f t="shared" si="75"/>
        <v>-25.947669225496384</v>
      </c>
      <c r="K312" s="123">
        <f t="shared" si="80"/>
        <v>-11.832137166826351</v>
      </c>
      <c r="L312" s="123">
        <f t="shared" si="81"/>
        <v>98.520678674585369</v>
      </c>
      <c r="M312" s="123">
        <f t="shared" si="82"/>
        <v>1649.5206786745853</v>
      </c>
      <c r="N312" s="70">
        <f t="shared" si="83"/>
        <v>3617.3699093740902</v>
      </c>
      <c r="O312" s="23">
        <f t="shared" si="76"/>
        <v>0.95077547429924347</v>
      </c>
      <c r="P312" s="282">
        <v>98.520678674585369</v>
      </c>
      <c r="Q312" s="320">
        <v>456</v>
      </c>
      <c r="R312" s="125">
        <f t="shared" si="84"/>
        <v>2.8779059574318835E-2</v>
      </c>
      <c r="S312" s="23">
        <f t="shared" si="85"/>
        <v>4.0900318483887588E-2</v>
      </c>
      <c r="T312" s="23"/>
      <c r="U312" s="264">
        <v>1501</v>
      </c>
      <c r="V312" s="125">
        <f t="shared" si="86"/>
        <v>3.3311125916055964E-2</v>
      </c>
      <c r="W312" s="258">
        <v>1577.7552467731889</v>
      </c>
      <c r="X312" s="262">
        <v>3306.1674008810573</v>
      </c>
      <c r="Y312" s="262">
        <v>3475.2318210863191</v>
      </c>
      <c r="Z312" s="137"/>
      <c r="AA312" s="124"/>
      <c r="AB312" s="124"/>
      <c r="AC312" s="124"/>
      <c r="AD312" s="124"/>
    </row>
    <row r="313" spans="1:30">
      <c r="A313" s="82">
        <v>1836</v>
      </c>
      <c r="B313" s="83" t="s">
        <v>411</v>
      </c>
      <c r="C313" s="264">
        <v>3520</v>
      </c>
      <c r="D313" s="124">
        <f t="shared" si="77"/>
        <v>2843.2956381260096</v>
      </c>
      <c r="E313" s="125">
        <f t="shared" si="72"/>
        <v>0.74732079567167675</v>
      </c>
      <c r="F313" s="124">
        <f t="shared" si="73"/>
        <v>576.81387993450755</v>
      </c>
      <c r="G313" s="124">
        <f t="shared" si="78"/>
        <v>714.09558335892029</v>
      </c>
      <c r="H313" s="124">
        <f t="shared" si="74"/>
        <v>203.31193963120612</v>
      </c>
      <c r="I313" s="123">
        <f t="shared" si="79"/>
        <v>251.70018126343317</v>
      </c>
      <c r="J313" s="124">
        <f t="shared" si="75"/>
        <v>169.35938374618968</v>
      </c>
      <c r="K313" s="123">
        <f t="shared" si="80"/>
        <v>209.66691707778281</v>
      </c>
      <c r="L313" s="123">
        <f t="shared" si="81"/>
        <v>923.76250043670314</v>
      </c>
      <c r="M313" s="123">
        <f t="shared" si="82"/>
        <v>4443.7625004367028</v>
      </c>
      <c r="N313" s="70">
        <f t="shared" si="83"/>
        <v>3589.4689018067065</v>
      </c>
      <c r="O313" s="23">
        <f t="shared" si="76"/>
        <v>0.94344208170520383</v>
      </c>
      <c r="P313" s="282">
        <v>923.76250043670314</v>
      </c>
      <c r="Q313" s="320">
        <v>1238</v>
      </c>
      <c r="R313" s="125">
        <f t="shared" si="84"/>
        <v>2.8461121349373248E-2</v>
      </c>
      <c r="S313" s="23">
        <f t="shared" si="85"/>
        <v>4.3507827810596103E-2</v>
      </c>
      <c r="T313" s="23"/>
      <c r="U313" s="264">
        <v>3453</v>
      </c>
      <c r="V313" s="125">
        <f t="shared" si="86"/>
        <v>1.9403417318273965E-2</v>
      </c>
      <c r="W313" s="258">
        <v>4296.3229780105848</v>
      </c>
      <c r="X313" s="262">
        <v>2764.6116893514813</v>
      </c>
      <c r="Y313" s="262">
        <v>3439.8102305929419</v>
      </c>
      <c r="Z313" s="137"/>
      <c r="AA313" s="124"/>
      <c r="AB313" s="124"/>
      <c r="AC313" s="124"/>
      <c r="AD313" s="124"/>
    </row>
    <row r="314" spans="1:30">
      <c r="A314" s="82">
        <v>1837</v>
      </c>
      <c r="B314" s="83" t="s">
        <v>412</v>
      </c>
      <c r="C314" s="264">
        <v>22240</v>
      </c>
      <c r="D314" s="124">
        <f t="shared" si="77"/>
        <v>3512.8731637971882</v>
      </c>
      <c r="E314" s="125">
        <f t="shared" si="72"/>
        <v>0.92330995506076508</v>
      </c>
      <c r="F314" s="124">
        <f t="shared" si="73"/>
        <v>175.06736453180045</v>
      </c>
      <c r="G314" s="124">
        <f t="shared" si="78"/>
        <v>1108.3514848508285</v>
      </c>
      <c r="H314" s="124">
        <f t="shared" si="74"/>
        <v>0</v>
      </c>
      <c r="I314" s="123">
        <f t="shared" si="79"/>
        <v>0</v>
      </c>
      <c r="J314" s="124">
        <f t="shared" si="75"/>
        <v>-33.95255588501643</v>
      </c>
      <c r="K314" s="123">
        <f t="shared" si="80"/>
        <v>-214.95363130803901</v>
      </c>
      <c r="L314" s="123">
        <f t="shared" si="81"/>
        <v>893.39785354278945</v>
      </c>
      <c r="M314" s="123">
        <f t="shared" si="82"/>
        <v>23133.397853542789</v>
      </c>
      <c r="N314" s="70">
        <f t="shared" si="83"/>
        <v>3653.9879724439725</v>
      </c>
      <c r="O314" s="23">
        <f t="shared" si="76"/>
        <v>0.96040002394592616</v>
      </c>
      <c r="P314" s="282">
        <v>893.39785354278945</v>
      </c>
      <c r="Q314" s="320">
        <v>6331</v>
      </c>
      <c r="R314" s="125">
        <f t="shared" si="84"/>
        <v>4.8996167263323292E-3</v>
      </c>
      <c r="S314" s="23">
        <f t="shared" si="85"/>
        <v>2.8984270656860153E-2</v>
      </c>
      <c r="T314" s="23"/>
      <c r="U314" s="264">
        <v>22184</v>
      </c>
      <c r="V314" s="125">
        <f t="shared" si="86"/>
        <v>2.5243418680129825E-3</v>
      </c>
      <c r="W314" s="258">
        <v>22535.045806217306</v>
      </c>
      <c r="X314" s="262">
        <v>3495.7453514024583</v>
      </c>
      <c r="Y314" s="262">
        <v>3551.0630012948795</v>
      </c>
      <c r="Z314" s="137"/>
      <c r="AA314" s="124"/>
      <c r="AB314" s="124"/>
      <c r="AC314" s="124"/>
      <c r="AD314" s="124"/>
    </row>
    <row r="315" spans="1:30">
      <c r="A315" s="82">
        <v>1838</v>
      </c>
      <c r="B315" s="83" t="s">
        <v>413</v>
      </c>
      <c r="C315" s="264">
        <v>6233</v>
      </c>
      <c r="D315" s="124">
        <f t="shared" si="77"/>
        <v>3151.1627906976746</v>
      </c>
      <c r="E315" s="125">
        <f t="shared" si="72"/>
        <v>0.82823940376009597</v>
      </c>
      <c r="F315" s="124">
        <f t="shared" si="73"/>
        <v>392.0935883915086</v>
      </c>
      <c r="G315" s="124">
        <f t="shared" si="78"/>
        <v>775.56111783840402</v>
      </c>
      <c r="H315" s="124">
        <f t="shared" si="74"/>
        <v>95.55843623112338</v>
      </c>
      <c r="I315" s="123">
        <f t="shared" si="79"/>
        <v>189.01458686516204</v>
      </c>
      <c r="J315" s="124">
        <f t="shared" si="75"/>
        <v>61.60588034610695</v>
      </c>
      <c r="K315" s="123">
        <f t="shared" si="80"/>
        <v>121.85643132459954</v>
      </c>
      <c r="L315" s="123">
        <f t="shared" si="81"/>
        <v>897.41754916300351</v>
      </c>
      <c r="M315" s="123">
        <f t="shared" si="82"/>
        <v>7130.4175491630031</v>
      </c>
      <c r="N315" s="70">
        <f t="shared" si="83"/>
        <v>3604.8622594352901</v>
      </c>
      <c r="O315" s="23">
        <f t="shared" si="76"/>
        <v>0.94748801210962486</v>
      </c>
      <c r="P315" s="282">
        <v>897.41754916300351</v>
      </c>
      <c r="Q315" s="320">
        <v>1978</v>
      </c>
      <c r="R315" s="125">
        <f t="shared" si="84"/>
        <v>6.2978770186384217E-2</v>
      </c>
      <c r="S315" s="23">
        <f t="shared" si="85"/>
        <v>4.4947319008978158E-2</v>
      </c>
      <c r="T315" s="23"/>
      <c r="U315" s="264">
        <v>5923</v>
      </c>
      <c r="V315" s="125">
        <f t="shared" si="86"/>
        <v>5.233834205639034E-2</v>
      </c>
      <c r="W315" s="258">
        <v>6892.7061329584849</v>
      </c>
      <c r="X315" s="262">
        <v>2964.4644644644645</v>
      </c>
      <c r="Y315" s="262">
        <v>3449.8028693485908</v>
      </c>
      <c r="Z315" s="137"/>
      <c r="AA315" s="124"/>
      <c r="AB315" s="124"/>
      <c r="AC315" s="124"/>
      <c r="AD315" s="124"/>
    </row>
    <row r="316" spans="1:30">
      <c r="A316" s="82">
        <v>1839</v>
      </c>
      <c r="B316" s="83" t="s">
        <v>414</v>
      </c>
      <c r="C316" s="264">
        <v>2392</v>
      </c>
      <c r="D316" s="124">
        <f t="shared" si="77"/>
        <v>2340.5088062622308</v>
      </c>
      <c r="E316" s="125">
        <f t="shared" si="72"/>
        <v>0.6151702552201993</v>
      </c>
      <c r="F316" s="124">
        <f t="shared" si="73"/>
        <v>878.48597905277495</v>
      </c>
      <c r="G316" s="124">
        <f t="shared" si="78"/>
        <v>897.81267059193601</v>
      </c>
      <c r="H316" s="124">
        <f t="shared" si="74"/>
        <v>379.28733078352872</v>
      </c>
      <c r="I316" s="123">
        <f t="shared" si="79"/>
        <v>387.63165206076633</v>
      </c>
      <c r="J316" s="124">
        <f t="shared" si="75"/>
        <v>345.33477489851231</v>
      </c>
      <c r="K316" s="123">
        <f t="shared" si="80"/>
        <v>352.93213994627956</v>
      </c>
      <c r="L316" s="123">
        <f t="shared" si="81"/>
        <v>1250.7448105382155</v>
      </c>
      <c r="M316" s="123">
        <f t="shared" si="82"/>
        <v>3642.7448105382155</v>
      </c>
      <c r="N316" s="70">
        <f t="shared" si="83"/>
        <v>3564.3295602135181</v>
      </c>
      <c r="O316" s="23">
        <f t="shared" si="76"/>
        <v>0.93683455468263011</v>
      </c>
      <c r="P316" s="282">
        <v>1250.7448105382155</v>
      </c>
      <c r="Q316" s="320">
        <v>1022</v>
      </c>
      <c r="R316" s="125">
        <f t="shared" si="84"/>
        <v>-3.8185478576742989E-2</v>
      </c>
      <c r="S316" s="23">
        <f t="shared" si="85"/>
        <v>4.1211813346893368E-2</v>
      </c>
      <c r="T316" s="23"/>
      <c r="U316" s="264">
        <v>2504</v>
      </c>
      <c r="V316" s="125">
        <f t="shared" si="86"/>
        <v>-4.472843450479233E-2</v>
      </c>
      <c r="W316" s="258">
        <v>3522.5254558630036</v>
      </c>
      <c r="X316" s="262">
        <v>2433.4305150631681</v>
      </c>
      <c r="Y316" s="262">
        <v>3423.2511718785263</v>
      </c>
      <c r="Z316" s="137"/>
      <c r="AA316" s="124"/>
      <c r="AB316" s="124"/>
      <c r="AC316" s="124"/>
      <c r="AD316" s="124"/>
    </row>
    <row r="317" spans="1:30">
      <c r="A317" s="82">
        <v>1840</v>
      </c>
      <c r="B317" s="83" t="s">
        <v>415</v>
      </c>
      <c r="C317" s="264">
        <v>14373</v>
      </c>
      <c r="D317" s="124">
        <f t="shared" si="77"/>
        <v>3086.3216663087824</v>
      </c>
      <c r="E317" s="125">
        <f t="shared" si="72"/>
        <v>0.81119681416062295</v>
      </c>
      <c r="F317" s="124">
        <f t="shared" si="73"/>
        <v>430.99826302484399</v>
      </c>
      <c r="G317" s="124">
        <f t="shared" si="78"/>
        <v>2007.1589109066986</v>
      </c>
      <c r="H317" s="124">
        <f t="shared" si="74"/>
        <v>118.25282976723567</v>
      </c>
      <c r="I317" s="123">
        <f t="shared" si="79"/>
        <v>550.70342822601651</v>
      </c>
      <c r="J317" s="124">
        <f t="shared" si="75"/>
        <v>84.300273882219244</v>
      </c>
      <c r="K317" s="123">
        <f t="shared" si="80"/>
        <v>392.58637546949501</v>
      </c>
      <c r="L317" s="123">
        <f t="shared" si="81"/>
        <v>2399.7452863761937</v>
      </c>
      <c r="M317" s="123">
        <f t="shared" si="82"/>
        <v>16772.745286376194</v>
      </c>
      <c r="N317" s="70">
        <f t="shared" si="83"/>
        <v>3601.6202032158458</v>
      </c>
      <c r="O317" s="23">
        <f t="shared" si="76"/>
        <v>0.94663588262965126</v>
      </c>
      <c r="P317" s="282">
        <v>2399.7452863761937</v>
      </c>
      <c r="Q317" s="320">
        <v>4657</v>
      </c>
      <c r="R317" s="125">
        <f t="shared" si="84"/>
        <v>2.6731078409651686E-2</v>
      </c>
      <c r="S317" s="23">
        <f t="shared" si="85"/>
        <v>4.3379896207130016E-2</v>
      </c>
      <c r="T317" s="23"/>
      <c r="U317" s="264">
        <v>14101</v>
      </c>
      <c r="V317" s="125">
        <f t="shared" si="86"/>
        <v>1.9289412098432736E-2</v>
      </c>
      <c r="W317" s="258">
        <v>16192.7601199741</v>
      </c>
      <c r="X317" s="262">
        <v>3005.9688765721594</v>
      </c>
      <c r="Y317" s="262">
        <v>3451.8780899539761</v>
      </c>
      <c r="Z317" s="137"/>
      <c r="AA317" s="124"/>
      <c r="AB317" s="124"/>
      <c r="AC317" s="124"/>
      <c r="AD317" s="124"/>
    </row>
    <row r="318" spans="1:30">
      <c r="A318" s="82">
        <v>1841</v>
      </c>
      <c r="B318" s="83" t="s">
        <v>416</v>
      </c>
      <c r="C318" s="264">
        <v>32729</v>
      </c>
      <c r="D318" s="124">
        <f t="shared" si="77"/>
        <v>3353.3811475409834</v>
      </c>
      <c r="E318" s="125">
        <f t="shared" si="72"/>
        <v>0.88138969221731867</v>
      </c>
      <c r="F318" s="124">
        <f t="shared" si="73"/>
        <v>270.76257428552333</v>
      </c>
      <c r="G318" s="124">
        <f t="shared" si="78"/>
        <v>2642.6427250267075</v>
      </c>
      <c r="H318" s="124">
        <f t="shared" si="74"/>
        <v>24.782011335965308</v>
      </c>
      <c r="I318" s="123">
        <f t="shared" si="79"/>
        <v>241.87243063902139</v>
      </c>
      <c r="J318" s="124">
        <f t="shared" si="75"/>
        <v>-9.1705445490511224</v>
      </c>
      <c r="K318" s="123">
        <f t="shared" si="80"/>
        <v>-89.504514798738953</v>
      </c>
      <c r="L318" s="123">
        <f t="shared" si="81"/>
        <v>2553.1382102279686</v>
      </c>
      <c r="M318" s="123">
        <f t="shared" si="82"/>
        <v>35282.138210227968</v>
      </c>
      <c r="N318" s="70">
        <f t="shared" si="83"/>
        <v>3614.9731772774558</v>
      </c>
      <c r="O318" s="23">
        <f t="shared" si="76"/>
        <v>0.95014552653248607</v>
      </c>
      <c r="P318" s="282">
        <v>2553.1382102279686</v>
      </c>
      <c r="Q318" s="320">
        <v>9760</v>
      </c>
      <c r="R318" s="125">
        <f t="shared" si="84"/>
        <v>4.9911941232283229E-2</v>
      </c>
      <c r="S318" s="23">
        <f t="shared" si="85"/>
        <v>4.4404213655924112E-2</v>
      </c>
      <c r="T318" s="23"/>
      <c r="U318" s="264">
        <v>31221</v>
      </c>
      <c r="V318" s="125">
        <f t="shared" si="86"/>
        <v>4.8300823163896098E-2</v>
      </c>
      <c r="W318" s="258">
        <v>33833.991040875473</v>
      </c>
      <c r="X318" s="262">
        <v>3193.9641943734014</v>
      </c>
      <c r="Y318" s="262">
        <v>3461.2778558440382</v>
      </c>
      <c r="Z318" s="137"/>
      <c r="AA318" s="124"/>
      <c r="AB318" s="124"/>
      <c r="AC318" s="124"/>
      <c r="AD318" s="124"/>
    </row>
    <row r="319" spans="1:30">
      <c r="A319" s="82">
        <v>1845</v>
      </c>
      <c r="B319" s="83" t="s">
        <v>417</v>
      </c>
      <c r="C319" s="264">
        <v>5799</v>
      </c>
      <c r="D319" s="124">
        <f t="shared" si="77"/>
        <v>2936.2025316455697</v>
      </c>
      <c r="E319" s="125">
        <f t="shared" si="72"/>
        <v>0.77174008315533182</v>
      </c>
      <c r="F319" s="124">
        <f t="shared" si="73"/>
        <v>521.06974382277156</v>
      </c>
      <c r="G319" s="124">
        <f t="shared" si="78"/>
        <v>1029.1127440499738</v>
      </c>
      <c r="H319" s="124">
        <f t="shared" si="74"/>
        <v>170.79452689936011</v>
      </c>
      <c r="I319" s="123">
        <f t="shared" si="79"/>
        <v>337.31919062623621</v>
      </c>
      <c r="J319" s="124">
        <f t="shared" si="75"/>
        <v>136.84197101434367</v>
      </c>
      <c r="K319" s="123">
        <f t="shared" si="80"/>
        <v>270.26289275332874</v>
      </c>
      <c r="L319" s="123">
        <f t="shared" si="81"/>
        <v>1299.3756368033025</v>
      </c>
      <c r="M319" s="123">
        <f t="shared" si="82"/>
        <v>7098.3756368033028</v>
      </c>
      <c r="N319" s="70">
        <f t="shared" si="83"/>
        <v>3594.1142464826848</v>
      </c>
      <c r="O319" s="23">
        <f t="shared" si="76"/>
        <v>0.94466304607938667</v>
      </c>
      <c r="P319" s="282">
        <v>1299.3756368033025</v>
      </c>
      <c r="Q319" s="320">
        <v>1975</v>
      </c>
      <c r="R319" s="125">
        <f t="shared" si="84"/>
        <v>0.12176540736034411</v>
      </c>
      <c r="S319" s="23">
        <f t="shared" si="85"/>
        <v>4.709762453364582E-2</v>
      </c>
      <c r="T319" s="23"/>
      <c r="U319" s="264">
        <v>5180</v>
      </c>
      <c r="V319" s="125">
        <f t="shared" si="86"/>
        <v>0.1194980694980695</v>
      </c>
      <c r="W319" s="258">
        <v>6792.8261196821031</v>
      </c>
      <c r="X319" s="262">
        <v>2617.4835775644265</v>
      </c>
      <c r="Y319" s="262">
        <v>3432.4538250035894</v>
      </c>
      <c r="Z319" s="137"/>
      <c r="AA319" s="124"/>
      <c r="AB319" s="124"/>
      <c r="AC319" s="124"/>
      <c r="AD319" s="124"/>
    </row>
    <row r="320" spans="1:30">
      <c r="A320" s="82">
        <v>1848</v>
      </c>
      <c r="B320" s="83" t="s">
        <v>418</v>
      </c>
      <c r="C320" s="264">
        <v>7571</v>
      </c>
      <c r="D320" s="124">
        <f t="shared" si="77"/>
        <v>2939.0527950310561</v>
      </c>
      <c r="E320" s="125">
        <f t="shared" si="72"/>
        <v>0.77248923532669012</v>
      </c>
      <c r="F320" s="124">
        <f t="shared" si="73"/>
        <v>519.35958579147973</v>
      </c>
      <c r="G320" s="124">
        <f t="shared" si="78"/>
        <v>1337.8702929988517</v>
      </c>
      <c r="H320" s="124">
        <f t="shared" si="74"/>
        <v>169.79693471443986</v>
      </c>
      <c r="I320" s="123">
        <f t="shared" si="79"/>
        <v>437.3969038243971</v>
      </c>
      <c r="J320" s="124">
        <f t="shared" si="75"/>
        <v>135.84437882942342</v>
      </c>
      <c r="K320" s="123">
        <f t="shared" si="80"/>
        <v>349.9351198645947</v>
      </c>
      <c r="L320" s="123">
        <f t="shared" si="81"/>
        <v>1687.8054128634465</v>
      </c>
      <c r="M320" s="123">
        <f t="shared" si="82"/>
        <v>9258.8054128634467</v>
      </c>
      <c r="N320" s="70">
        <f t="shared" si="83"/>
        <v>3594.2567596519589</v>
      </c>
      <c r="O320" s="23">
        <f t="shared" si="76"/>
        <v>0.94470050368795455</v>
      </c>
      <c r="P320" s="282">
        <v>1687.8054128634465</v>
      </c>
      <c r="Q320" s="320">
        <v>2576</v>
      </c>
      <c r="R320" s="125">
        <f t="shared" si="84"/>
        <v>9.1544420878992092E-3</v>
      </c>
      <c r="S320" s="23">
        <f t="shared" si="85"/>
        <v>4.2660006094327227E-2</v>
      </c>
      <c r="T320" s="23"/>
      <c r="U320" s="264">
        <v>7380</v>
      </c>
      <c r="V320" s="125">
        <f t="shared" si="86"/>
        <v>2.5880758807588077E-2</v>
      </c>
      <c r="W320" s="258">
        <v>8735.2028232816829</v>
      </c>
      <c r="X320" s="262">
        <v>2912.3914759273875</v>
      </c>
      <c r="Y320" s="262">
        <v>3447.1992199217375</v>
      </c>
      <c r="Z320" s="137"/>
      <c r="AA320" s="124"/>
      <c r="AB320" s="124"/>
      <c r="AC320" s="124"/>
      <c r="AD320" s="124"/>
    </row>
    <row r="321" spans="1:30">
      <c r="A321" s="82">
        <v>1849</v>
      </c>
      <c r="B321" s="83" t="s">
        <v>419</v>
      </c>
      <c r="C321" s="264">
        <v>5653</v>
      </c>
      <c r="D321" s="124">
        <f t="shared" si="77"/>
        <v>3235.8328563251289</v>
      </c>
      <c r="E321" s="125">
        <f t="shared" si="72"/>
        <v>0.85049375535330085</v>
      </c>
      <c r="F321" s="124">
        <f t="shared" si="73"/>
        <v>341.29154901503608</v>
      </c>
      <c r="G321" s="124">
        <f t="shared" si="78"/>
        <v>596.23633612926801</v>
      </c>
      <c r="H321" s="124">
        <f t="shared" si="74"/>
        <v>65.923913261514386</v>
      </c>
      <c r="I321" s="123">
        <f t="shared" si="79"/>
        <v>115.16907646786562</v>
      </c>
      <c r="J321" s="124">
        <f t="shared" si="75"/>
        <v>31.971357376497956</v>
      </c>
      <c r="K321" s="123">
        <f t="shared" si="80"/>
        <v>55.853961336741932</v>
      </c>
      <c r="L321" s="123">
        <f t="shared" si="81"/>
        <v>652.09029746600993</v>
      </c>
      <c r="M321" s="123">
        <f t="shared" si="82"/>
        <v>6305.0902974660103</v>
      </c>
      <c r="N321" s="70">
        <f t="shared" si="83"/>
        <v>3609.0957627166626</v>
      </c>
      <c r="O321" s="23">
        <f t="shared" si="76"/>
        <v>0.9486007296892851</v>
      </c>
      <c r="P321" s="282">
        <v>652.09029746600993</v>
      </c>
      <c r="Q321" s="320">
        <v>1747</v>
      </c>
      <c r="R321" s="125">
        <f t="shared" si="84"/>
        <v>6.676459349104108E-2</v>
      </c>
      <c r="S321" s="23">
        <f t="shared" si="85"/>
        <v>4.5131566932945552E-2</v>
      </c>
      <c r="T321" s="23"/>
      <c r="U321" s="264">
        <v>5463</v>
      </c>
      <c r="V321" s="125">
        <f t="shared" si="86"/>
        <v>3.4779425224235765E-2</v>
      </c>
      <c r="W321" s="258">
        <v>6219.2949426717878</v>
      </c>
      <c r="X321" s="262">
        <v>3033.3148250971681</v>
      </c>
      <c r="Y321" s="262">
        <v>3453.2453873802265</v>
      </c>
      <c r="Z321" s="137"/>
      <c r="AA321" s="124"/>
      <c r="AB321" s="124"/>
      <c r="AC321" s="124"/>
      <c r="AD321" s="124"/>
    </row>
    <row r="322" spans="1:30">
      <c r="A322" s="82">
        <v>1850</v>
      </c>
      <c r="B322" s="83" t="s">
        <v>420</v>
      </c>
      <c r="C322" s="264">
        <v>5844</v>
      </c>
      <c r="D322" s="124">
        <f t="shared" si="77"/>
        <v>3035.8441558441559</v>
      </c>
      <c r="E322" s="125">
        <f t="shared" si="72"/>
        <v>0.79792950112496097</v>
      </c>
      <c r="F322" s="124">
        <f t="shared" si="73"/>
        <v>461.28476930361984</v>
      </c>
      <c r="G322" s="124">
        <f t="shared" si="78"/>
        <v>887.97318090946817</v>
      </c>
      <c r="H322" s="124">
        <f t="shared" si="74"/>
        <v>135.91995842985492</v>
      </c>
      <c r="I322" s="123">
        <f t="shared" si="79"/>
        <v>261.64591997747073</v>
      </c>
      <c r="J322" s="124">
        <f t="shared" si="75"/>
        <v>101.96740254483848</v>
      </c>
      <c r="K322" s="123">
        <f t="shared" si="80"/>
        <v>196.28724989881408</v>
      </c>
      <c r="L322" s="123">
        <f t="shared" si="81"/>
        <v>1084.2604308082823</v>
      </c>
      <c r="M322" s="123">
        <f t="shared" si="82"/>
        <v>6928.2604308082828</v>
      </c>
      <c r="N322" s="70">
        <f t="shared" si="83"/>
        <v>3599.0963276926141</v>
      </c>
      <c r="O322" s="23">
        <f t="shared" si="76"/>
        <v>0.94597251697786811</v>
      </c>
      <c r="P322" s="282">
        <v>1084.2604308082823</v>
      </c>
      <c r="Q322" s="320">
        <v>1925</v>
      </c>
      <c r="R322" s="125">
        <f t="shared" si="84"/>
        <v>8.6495077215253249E-2</v>
      </c>
      <c r="S322" s="23">
        <f t="shared" si="85"/>
        <v>4.5857408619493133E-2</v>
      </c>
      <c r="T322" s="23"/>
      <c r="U322" s="264">
        <v>5457</v>
      </c>
      <c r="V322" s="125">
        <f t="shared" si="86"/>
        <v>7.0918086860912583E-2</v>
      </c>
      <c r="W322" s="258">
        <v>6720.8350488828437</v>
      </c>
      <c r="X322" s="262">
        <v>2794.1628264208907</v>
      </c>
      <c r="Y322" s="262">
        <v>3441.2877874464125</v>
      </c>
      <c r="Z322" s="137"/>
      <c r="AA322" s="124"/>
      <c r="AB322" s="124"/>
      <c r="AC322" s="124"/>
      <c r="AD322" s="124"/>
    </row>
    <row r="323" spans="1:30">
      <c r="A323" s="82">
        <v>1851</v>
      </c>
      <c r="B323" s="83" t="s">
        <v>421</v>
      </c>
      <c r="C323" s="264">
        <v>6853</v>
      </c>
      <c r="D323" s="124">
        <f t="shared" si="77"/>
        <v>3299.4703899855563</v>
      </c>
      <c r="E323" s="125">
        <f t="shared" si="72"/>
        <v>0.86721999783473291</v>
      </c>
      <c r="F323" s="124">
        <f t="shared" si="73"/>
        <v>303.10902881877962</v>
      </c>
      <c r="G323" s="124">
        <f t="shared" si="78"/>
        <v>629.55745285660532</v>
      </c>
      <c r="H323" s="124">
        <f t="shared" si="74"/>
        <v>43.650776480364812</v>
      </c>
      <c r="I323" s="123">
        <f t="shared" si="79"/>
        <v>90.662662749717711</v>
      </c>
      <c r="J323" s="124">
        <f t="shared" si="75"/>
        <v>9.6982205953483813</v>
      </c>
      <c r="K323" s="123">
        <f t="shared" si="80"/>
        <v>20.143204176538589</v>
      </c>
      <c r="L323" s="123">
        <f t="shared" si="81"/>
        <v>649.7006570331439</v>
      </c>
      <c r="M323" s="123">
        <f t="shared" si="82"/>
        <v>7502.7006570331441</v>
      </c>
      <c r="N323" s="70">
        <f t="shared" si="83"/>
        <v>3612.2776393996842</v>
      </c>
      <c r="O323" s="23">
        <f t="shared" si="76"/>
        <v>0.94943704181335675</v>
      </c>
      <c r="P323" s="282">
        <v>649.7006570331439</v>
      </c>
      <c r="Q323" s="320">
        <v>2077</v>
      </c>
      <c r="R323" s="125">
        <f t="shared" si="84"/>
        <v>4.1990198279693414E-2</v>
      </c>
      <c r="S323" s="23">
        <f t="shared" si="85"/>
        <v>4.4039529025635474E-2</v>
      </c>
      <c r="T323" s="23"/>
      <c r="U323" s="264">
        <v>6656</v>
      </c>
      <c r="V323" s="125">
        <f t="shared" si="86"/>
        <v>2.9597355769230768E-2</v>
      </c>
      <c r="W323" s="258">
        <v>7272.7204161555237</v>
      </c>
      <c r="X323" s="262">
        <v>3166.5080875356803</v>
      </c>
      <c r="Y323" s="262">
        <v>3459.9050505021519</v>
      </c>
      <c r="Z323" s="137"/>
      <c r="AA323" s="124"/>
      <c r="AB323" s="124"/>
      <c r="AC323" s="124"/>
      <c r="AD323" s="124"/>
    </row>
    <row r="324" spans="1:30">
      <c r="A324" s="82">
        <v>1852</v>
      </c>
      <c r="B324" s="83" t="s">
        <v>422</v>
      </c>
      <c r="C324" s="264">
        <v>3436</v>
      </c>
      <c r="D324" s="124">
        <f t="shared" si="77"/>
        <v>2729.1501191421762</v>
      </c>
      <c r="E324" s="125">
        <f t="shared" si="72"/>
        <v>0.7173192302609207</v>
      </c>
      <c r="F324" s="124">
        <f t="shared" si="73"/>
        <v>645.30119132480763</v>
      </c>
      <c r="G324" s="124">
        <f t="shared" si="78"/>
        <v>812.43419987793277</v>
      </c>
      <c r="H324" s="124">
        <f t="shared" si="74"/>
        <v>243.26287127554781</v>
      </c>
      <c r="I324" s="123">
        <f t="shared" si="79"/>
        <v>306.2679549359147</v>
      </c>
      <c r="J324" s="124">
        <f t="shared" si="75"/>
        <v>209.31031539053137</v>
      </c>
      <c r="K324" s="123">
        <f t="shared" si="80"/>
        <v>263.52168707667903</v>
      </c>
      <c r="L324" s="123">
        <f t="shared" si="81"/>
        <v>1075.9558869546117</v>
      </c>
      <c r="M324" s="123">
        <f t="shared" si="82"/>
        <v>4511.9558869546117</v>
      </c>
      <c r="N324" s="70">
        <f t="shared" si="83"/>
        <v>3583.7616258575154</v>
      </c>
      <c r="O324" s="23">
        <f t="shared" si="76"/>
        <v>0.94194200343466616</v>
      </c>
      <c r="P324" s="282">
        <v>1075.9558869546117</v>
      </c>
      <c r="Q324" s="320">
        <v>1259</v>
      </c>
      <c r="R324" s="125">
        <f t="shared" si="84"/>
        <v>1.3569321533923309E-2</v>
      </c>
      <c r="S324" s="23">
        <f t="shared" si="85"/>
        <v>4.2940130948273814E-2</v>
      </c>
      <c r="T324" s="23"/>
      <c r="U324" s="264">
        <v>3390</v>
      </c>
      <c r="V324" s="125">
        <f t="shared" si="86"/>
        <v>1.3569321533923304E-2</v>
      </c>
      <c r="W324" s="258">
        <v>4326.1887744718388</v>
      </c>
      <c r="X324" s="262">
        <v>2692.6131850675138</v>
      </c>
      <c r="Y324" s="262">
        <v>3436.2103053787441</v>
      </c>
      <c r="Z324" s="137"/>
      <c r="AA324" s="124"/>
      <c r="AB324" s="124"/>
      <c r="AC324" s="124"/>
      <c r="AD324" s="124"/>
    </row>
    <row r="325" spans="1:30">
      <c r="A325" s="82">
        <v>1853</v>
      </c>
      <c r="B325" s="83" t="s">
        <v>423</v>
      </c>
      <c r="C325" s="264">
        <v>3683</v>
      </c>
      <c r="D325" s="124">
        <f t="shared" si="77"/>
        <v>2655.3713049747657</v>
      </c>
      <c r="E325" s="125">
        <f t="shared" si="72"/>
        <v>0.69792749295159118</v>
      </c>
      <c r="F325" s="124">
        <f t="shared" si="73"/>
        <v>689.56847982525392</v>
      </c>
      <c r="G325" s="124">
        <f t="shared" si="78"/>
        <v>956.43148151762716</v>
      </c>
      <c r="H325" s="124">
        <f t="shared" si="74"/>
        <v>269.08545623414147</v>
      </c>
      <c r="I325" s="123">
        <f t="shared" si="79"/>
        <v>373.22152779675423</v>
      </c>
      <c r="J325" s="124">
        <f t="shared" si="75"/>
        <v>235.13290034912504</v>
      </c>
      <c r="K325" s="123">
        <f t="shared" si="80"/>
        <v>326.1293327842364</v>
      </c>
      <c r="L325" s="123">
        <f t="shared" si="81"/>
        <v>1282.5608143018635</v>
      </c>
      <c r="M325" s="123">
        <f t="shared" si="82"/>
        <v>4965.5608143018635</v>
      </c>
      <c r="N325" s="70">
        <f t="shared" si="83"/>
        <v>3580.0726851491445</v>
      </c>
      <c r="O325" s="23">
        <f t="shared" si="76"/>
        <v>0.94097241656919961</v>
      </c>
      <c r="P325" s="282">
        <v>1282.5608143018635</v>
      </c>
      <c r="Q325" s="320">
        <v>1387</v>
      </c>
      <c r="R325" s="125">
        <f t="shared" si="84"/>
        <v>2.2203719122953144E-2</v>
      </c>
      <c r="S325" s="23">
        <f t="shared" si="85"/>
        <v>4.3307574662842914E-2</v>
      </c>
      <c r="T325" s="23"/>
      <c r="U325" s="264">
        <v>3603</v>
      </c>
      <c r="V325" s="125">
        <f t="shared" si="86"/>
        <v>2.2203719122953096E-2</v>
      </c>
      <c r="W325" s="258">
        <v>4759.4409691758856</v>
      </c>
      <c r="X325" s="262">
        <v>2597.692862292718</v>
      </c>
      <c r="Y325" s="262">
        <v>3431.4642892400038</v>
      </c>
      <c r="Z325" s="137"/>
      <c r="AA325" s="124"/>
      <c r="AB325" s="124"/>
      <c r="AC325" s="124"/>
      <c r="AD325" s="124"/>
    </row>
    <row r="326" spans="1:30">
      <c r="A326" s="82">
        <v>1854</v>
      </c>
      <c r="B326" s="83" t="s">
        <v>424</v>
      </c>
      <c r="C326" s="264">
        <v>6970</v>
      </c>
      <c r="D326" s="124">
        <f t="shared" si="77"/>
        <v>2821.8623481781378</v>
      </c>
      <c r="E326" s="125">
        <f t="shared" ref="E326:E389" si="87">D326/D$430</f>
        <v>0.74168735288685883</v>
      </c>
      <c r="F326" s="124">
        <f t="shared" ref="F326:F389" si="88">($D$430-D326)*0.6</f>
        <v>589.67385390323068</v>
      </c>
      <c r="G326" s="124">
        <f t="shared" si="78"/>
        <v>1456.49441914098</v>
      </c>
      <c r="H326" s="124">
        <f t="shared" ref="H326:H389" si="89">IF(D326&lt;D$430*0.9,(D$430*0.9-D326)*0.35,0)</f>
        <v>210.81359111296126</v>
      </c>
      <c r="I326" s="123">
        <f t="shared" si="79"/>
        <v>520.70957004901425</v>
      </c>
      <c r="J326" s="124">
        <f t="shared" ref="J326:J389" si="90">H326+I$432</f>
        <v>176.86103522794483</v>
      </c>
      <c r="K326" s="123">
        <f t="shared" si="80"/>
        <v>436.8467570130237</v>
      </c>
      <c r="L326" s="123">
        <f t="shared" si="81"/>
        <v>1893.3411761540037</v>
      </c>
      <c r="M326" s="123">
        <f t="shared" si="82"/>
        <v>8863.3411761540046</v>
      </c>
      <c r="N326" s="70">
        <f t="shared" si="83"/>
        <v>3588.3972373093134</v>
      </c>
      <c r="O326" s="23">
        <f t="shared" ref="O326:O389" si="91">N326/N$430</f>
        <v>0.94316040956596303</v>
      </c>
      <c r="P326" s="282">
        <v>1893.3411761540037</v>
      </c>
      <c r="Q326" s="320">
        <v>2470</v>
      </c>
      <c r="R326" s="125">
        <f t="shared" si="84"/>
        <v>8.338207369542748E-2</v>
      </c>
      <c r="S326" s="23">
        <f t="shared" si="85"/>
        <v>4.5627084886115221E-2</v>
      </c>
      <c r="T326" s="23"/>
      <c r="U326" s="264">
        <v>6569</v>
      </c>
      <c r="V326" s="125">
        <f t="shared" si="86"/>
        <v>6.1044298980057844E-2</v>
      </c>
      <c r="W326" s="258">
        <v>8655.0338675281782</v>
      </c>
      <c r="X326" s="262">
        <v>2604.6788263283111</v>
      </c>
      <c r="Y326" s="262">
        <v>3431.8135874417835</v>
      </c>
      <c r="Z326" s="137"/>
      <c r="AA326" s="124"/>
      <c r="AB326" s="124"/>
      <c r="AC326" s="124"/>
      <c r="AD326" s="124"/>
    </row>
    <row r="327" spans="1:30">
      <c r="A327" s="82">
        <v>1856</v>
      </c>
      <c r="B327" s="83" t="s">
        <v>425</v>
      </c>
      <c r="C327" s="264">
        <v>1600</v>
      </c>
      <c r="D327" s="124">
        <f t="shared" si="77"/>
        <v>3149.6062992125985</v>
      </c>
      <c r="E327" s="125">
        <f t="shared" si="87"/>
        <v>0.82783030157617743</v>
      </c>
      <c r="F327" s="124">
        <f t="shared" si="88"/>
        <v>393.02748328255427</v>
      </c>
      <c r="G327" s="124">
        <f t="shared" si="78"/>
        <v>199.65796150753758</v>
      </c>
      <c r="H327" s="124">
        <f t="shared" si="89"/>
        <v>96.103208250900025</v>
      </c>
      <c r="I327" s="123">
        <f t="shared" si="79"/>
        <v>48.820429791457208</v>
      </c>
      <c r="J327" s="124">
        <f t="shared" si="90"/>
        <v>62.150652365883595</v>
      </c>
      <c r="K327" s="123">
        <f t="shared" si="80"/>
        <v>31.572531401868865</v>
      </c>
      <c r="L327" s="123">
        <f t="shared" si="81"/>
        <v>231.23049290940645</v>
      </c>
      <c r="M327" s="123">
        <f t="shared" si="82"/>
        <v>1831.2304929094064</v>
      </c>
      <c r="N327" s="70">
        <f t="shared" si="83"/>
        <v>3604.7844348610361</v>
      </c>
      <c r="O327" s="23">
        <f t="shared" si="91"/>
        <v>0.94746755700042884</v>
      </c>
      <c r="P327" s="282">
        <v>231.23049290940645</v>
      </c>
      <c r="Q327" s="320">
        <v>508</v>
      </c>
      <c r="R327" s="125">
        <f t="shared" si="84"/>
        <v>-3.6481386572240572E-2</v>
      </c>
      <c r="S327" s="23">
        <f t="shared" si="85"/>
        <v>4.0335046950359638E-2</v>
      </c>
      <c r="T327" s="23"/>
      <c r="U327" s="264">
        <v>1690</v>
      </c>
      <c r="V327" s="125">
        <f t="shared" si="86"/>
        <v>-5.3254437869822487E-2</v>
      </c>
      <c r="W327" s="258">
        <v>1791.4166770468153</v>
      </c>
      <c r="X327" s="262">
        <v>3268.8588007736944</v>
      </c>
      <c r="Y327" s="262">
        <v>3465.0225861640524</v>
      </c>
      <c r="Z327" s="137"/>
      <c r="AA327" s="124"/>
      <c r="AB327" s="124"/>
      <c r="AC327" s="124"/>
      <c r="AD327" s="124"/>
    </row>
    <row r="328" spans="1:30">
      <c r="A328" s="82">
        <v>1857</v>
      </c>
      <c r="B328" s="83" t="s">
        <v>426</v>
      </c>
      <c r="C328" s="264">
        <v>3155</v>
      </c>
      <c r="D328" s="124">
        <f t="shared" si="77"/>
        <v>4310.109289617486</v>
      </c>
      <c r="E328" s="125">
        <f t="shared" si="87"/>
        <v>1.1328524056934788</v>
      </c>
      <c r="F328" s="124">
        <f t="shared" si="88"/>
        <v>-303.27431096037816</v>
      </c>
      <c r="G328" s="124">
        <f t="shared" si="78"/>
        <v>-221.99679562299681</v>
      </c>
      <c r="H328" s="124">
        <f t="shared" si="89"/>
        <v>0</v>
      </c>
      <c r="I328" s="123">
        <f t="shared" si="79"/>
        <v>0</v>
      </c>
      <c r="J328" s="124">
        <f t="shared" si="90"/>
        <v>-33.95255588501643</v>
      </c>
      <c r="K328" s="123">
        <f t="shared" si="80"/>
        <v>-24.853270907832027</v>
      </c>
      <c r="L328" s="123">
        <f t="shared" si="81"/>
        <v>-246.85006653082883</v>
      </c>
      <c r="M328" s="123">
        <f t="shared" si="82"/>
        <v>2908.1499334691712</v>
      </c>
      <c r="N328" s="70">
        <f t="shared" si="83"/>
        <v>3972.8824227720916</v>
      </c>
      <c r="O328" s="23">
        <f t="shared" si="91"/>
        <v>1.0442170041990118</v>
      </c>
      <c r="P328" s="282">
        <v>-246.85006653082883</v>
      </c>
      <c r="Q328" s="320">
        <v>732</v>
      </c>
      <c r="R328" s="125">
        <f t="shared" si="84"/>
        <v>-1.9114847451298215E-2</v>
      </c>
      <c r="S328" s="23">
        <f t="shared" si="85"/>
        <v>1.5977066723142377E-2</v>
      </c>
      <c r="T328" s="23"/>
      <c r="U328" s="264">
        <v>3278</v>
      </c>
      <c r="V328" s="125">
        <f t="shared" si="86"/>
        <v>-3.7522879804758998E-2</v>
      </c>
      <c r="W328" s="258">
        <v>2917.1625861074863</v>
      </c>
      <c r="X328" s="262">
        <v>4394.1018766756033</v>
      </c>
      <c r="Y328" s="262">
        <v>3910.4056114041373</v>
      </c>
      <c r="Z328" s="137"/>
      <c r="AA328" s="124"/>
      <c r="AB328" s="124"/>
      <c r="AC328" s="124"/>
      <c r="AD328" s="124"/>
    </row>
    <row r="329" spans="1:30">
      <c r="A329" s="82">
        <v>1859</v>
      </c>
      <c r="B329" s="83" t="s">
        <v>427</v>
      </c>
      <c r="C329" s="264">
        <v>4620</v>
      </c>
      <c r="D329" s="124">
        <f t="shared" si="77"/>
        <v>3575.8513931888547</v>
      </c>
      <c r="E329" s="125">
        <f t="shared" si="87"/>
        <v>0.93986290856580179</v>
      </c>
      <c r="F329" s="124">
        <f t="shared" si="88"/>
        <v>137.28042689680061</v>
      </c>
      <c r="G329" s="124">
        <f t="shared" si="78"/>
        <v>177.36631155066638</v>
      </c>
      <c r="H329" s="124">
        <f t="shared" si="89"/>
        <v>0</v>
      </c>
      <c r="I329" s="123">
        <f t="shared" si="79"/>
        <v>0</v>
      </c>
      <c r="J329" s="124">
        <f t="shared" si="90"/>
        <v>-33.95255588501643</v>
      </c>
      <c r="K329" s="123">
        <f t="shared" si="80"/>
        <v>-43.866702203441228</v>
      </c>
      <c r="L329" s="123">
        <f t="shared" si="81"/>
        <v>133.49960934722515</v>
      </c>
      <c r="M329" s="123">
        <f t="shared" si="82"/>
        <v>4753.4996093472255</v>
      </c>
      <c r="N329" s="70">
        <f t="shared" si="83"/>
        <v>3679.1792642006385</v>
      </c>
      <c r="O329" s="23">
        <f t="shared" si="91"/>
        <v>0.96702120534794078</v>
      </c>
      <c r="P329" s="282">
        <v>133.49960934722515</v>
      </c>
      <c r="Q329" s="320">
        <v>1292</v>
      </c>
      <c r="R329" s="125">
        <f t="shared" si="84"/>
        <v>0.14388558213393168</v>
      </c>
      <c r="S329" s="23">
        <f t="shared" si="85"/>
        <v>6.3997771683453386E-2</v>
      </c>
      <c r="T329" s="23"/>
      <c r="U329" s="264">
        <v>4067</v>
      </c>
      <c r="V329" s="125">
        <f t="shared" si="86"/>
        <v>0.13597246127366611</v>
      </c>
      <c r="W329" s="258">
        <v>4498.7051196091043</v>
      </c>
      <c r="X329" s="262">
        <v>3126.0568793235971</v>
      </c>
      <c r="Y329" s="262">
        <v>3457.8824900915483</v>
      </c>
      <c r="Z329" s="137"/>
      <c r="AA329" s="124"/>
      <c r="AB329" s="124"/>
      <c r="AC329" s="124"/>
      <c r="AD329" s="124"/>
    </row>
    <row r="330" spans="1:30">
      <c r="A330" s="82">
        <v>1860</v>
      </c>
      <c r="B330" s="83" t="s">
        <v>428</v>
      </c>
      <c r="C330" s="264">
        <v>36612</v>
      </c>
      <c r="D330" s="124">
        <f t="shared" si="77"/>
        <v>3189.198606271777</v>
      </c>
      <c r="E330" s="125">
        <f t="shared" si="87"/>
        <v>0.83823658997517203</v>
      </c>
      <c r="F330" s="124">
        <f t="shared" si="88"/>
        <v>369.27209904704722</v>
      </c>
      <c r="G330" s="124">
        <f t="shared" si="78"/>
        <v>4239.243697060102</v>
      </c>
      <c r="H330" s="124">
        <f t="shared" si="89"/>
        <v>82.245900780187569</v>
      </c>
      <c r="I330" s="123">
        <f t="shared" si="79"/>
        <v>944.18294095655335</v>
      </c>
      <c r="J330" s="124">
        <f t="shared" si="90"/>
        <v>48.293344895171138</v>
      </c>
      <c r="K330" s="123">
        <f t="shared" si="80"/>
        <v>554.40759939656459</v>
      </c>
      <c r="L330" s="123">
        <f t="shared" si="81"/>
        <v>4793.6512964566664</v>
      </c>
      <c r="M330" s="123">
        <f t="shared" si="82"/>
        <v>41405.651296456665</v>
      </c>
      <c r="N330" s="70">
        <f t="shared" si="83"/>
        <v>3606.7640502139952</v>
      </c>
      <c r="O330" s="23">
        <f t="shared" si="91"/>
        <v>0.94798787142037866</v>
      </c>
      <c r="P330" s="282">
        <v>4793.6512964566664</v>
      </c>
      <c r="Q330" s="320">
        <v>11480</v>
      </c>
      <c r="R330" s="125">
        <f t="shared" si="84"/>
        <v>4.7774474363777499E-2</v>
      </c>
      <c r="S330" s="23">
        <f t="shared" si="85"/>
        <v>4.4298052223509271E-2</v>
      </c>
      <c r="T330" s="23"/>
      <c r="U330" s="264">
        <v>34690</v>
      </c>
      <c r="V330" s="125">
        <f t="shared" si="86"/>
        <v>5.5405015854713177E-2</v>
      </c>
      <c r="W330" s="258">
        <v>39362.603226890817</v>
      </c>
      <c r="X330" s="262">
        <v>3043.7834517855576</v>
      </c>
      <c r="Y330" s="262">
        <v>3453.7688187146459</v>
      </c>
      <c r="Z330" s="137"/>
      <c r="AA330" s="124"/>
      <c r="AB330" s="124"/>
      <c r="AC330" s="124"/>
      <c r="AD330" s="124"/>
    </row>
    <row r="331" spans="1:30">
      <c r="A331" s="82">
        <v>1865</v>
      </c>
      <c r="B331" s="83" t="s">
        <v>429</v>
      </c>
      <c r="C331" s="264">
        <v>33520</v>
      </c>
      <c r="D331" s="124">
        <f t="shared" si="77"/>
        <v>3493.4861907243358</v>
      </c>
      <c r="E331" s="125">
        <f t="shared" si="87"/>
        <v>0.91821435826520337</v>
      </c>
      <c r="F331" s="124">
        <f t="shared" si="88"/>
        <v>186.69954837551194</v>
      </c>
      <c r="G331" s="124">
        <f t="shared" si="78"/>
        <v>1791.3821666630372</v>
      </c>
      <c r="H331" s="124">
        <f t="shared" si="89"/>
        <v>0</v>
      </c>
      <c r="I331" s="123">
        <f t="shared" si="79"/>
        <v>0</v>
      </c>
      <c r="J331" s="124">
        <f t="shared" si="90"/>
        <v>-33.95255588501643</v>
      </c>
      <c r="K331" s="123">
        <f t="shared" si="80"/>
        <v>-325.77477371673262</v>
      </c>
      <c r="L331" s="123">
        <f t="shared" si="81"/>
        <v>1465.6073929463046</v>
      </c>
      <c r="M331" s="123">
        <f t="shared" si="82"/>
        <v>34985.607392946302</v>
      </c>
      <c r="N331" s="70">
        <f t="shared" si="83"/>
        <v>3646.2331832148311</v>
      </c>
      <c r="O331" s="23">
        <f t="shared" si="91"/>
        <v>0.95836178522770143</v>
      </c>
      <c r="P331" s="282">
        <v>1465.6073929463046</v>
      </c>
      <c r="Q331" s="320">
        <v>9595</v>
      </c>
      <c r="R331" s="125">
        <f t="shared" si="84"/>
        <v>9.7359080270993645E-2</v>
      </c>
      <c r="S331" s="23">
        <f t="shared" si="85"/>
        <v>5.3594220041971806E-2</v>
      </c>
      <c r="T331" s="23"/>
      <c r="U331" s="264">
        <v>30597</v>
      </c>
      <c r="V331" s="125">
        <f t="shared" si="86"/>
        <v>9.5532241723044739E-2</v>
      </c>
      <c r="W331" s="258">
        <v>33261.331978910915</v>
      </c>
      <c r="X331" s="262">
        <v>3183.5396941005097</v>
      </c>
      <c r="Y331" s="262">
        <v>3460.756630830394</v>
      </c>
      <c r="Z331" s="137"/>
      <c r="AA331" s="124"/>
      <c r="AB331" s="124"/>
      <c r="AC331" s="124"/>
      <c r="AD331" s="124"/>
    </row>
    <row r="332" spans="1:30">
      <c r="A332" s="82">
        <v>1866</v>
      </c>
      <c r="B332" s="83" t="s">
        <v>430</v>
      </c>
      <c r="C332" s="264">
        <v>26780</v>
      </c>
      <c r="D332" s="124">
        <f t="shared" si="77"/>
        <v>3309.850451118527</v>
      </c>
      <c r="E332" s="125">
        <f t="shared" si="87"/>
        <v>0.86994825283607535</v>
      </c>
      <c r="F332" s="124">
        <f t="shared" si="88"/>
        <v>296.88099213899721</v>
      </c>
      <c r="G332" s="124">
        <f t="shared" si="78"/>
        <v>2402.0641073966262</v>
      </c>
      <c r="H332" s="124">
        <f t="shared" si="89"/>
        <v>40.017755083825065</v>
      </c>
      <c r="I332" s="123">
        <f t="shared" si="79"/>
        <v>323.78365638322862</v>
      </c>
      <c r="J332" s="124">
        <f t="shared" si="90"/>
        <v>6.0651991988086351</v>
      </c>
      <c r="K332" s="123">
        <f t="shared" si="80"/>
        <v>49.073526717560661</v>
      </c>
      <c r="L332" s="123">
        <f t="shared" si="81"/>
        <v>2451.1376341141868</v>
      </c>
      <c r="M332" s="123">
        <f t="shared" si="82"/>
        <v>29231.137634114188</v>
      </c>
      <c r="N332" s="70">
        <f t="shared" si="83"/>
        <v>3612.7966424563324</v>
      </c>
      <c r="O332" s="23">
        <f t="shared" si="91"/>
        <v>0.94957345456342379</v>
      </c>
      <c r="P332" s="282">
        <v>2451.1376341141868</v>
      </c>
      <c r="Q332" s="320">
        <v>8091</v>
      </c>
      <c r="R332" s="125">
        <f t="shared" si="84"/>
        <v>7.2779998706077473E-2</v>
      </c>
      <c r="S332" s="23">
        <f t="shared" si="85"/>
        <v>4.5416359618959526E-2</v>
      </c>
      <c r="T332" s="23"/>
      <c r="U332" s="264">
        <v>24812</v>
      </c>
      <c r="V332" s="125">
        <f t="shared" si="86"/>
        <v>7.9316459777527007E-2</v>
      </c>
      <c r="W332" s="258">
        <v>27791.903514140209</v>
      </c>
      <c r="X332" s="262">
        <v>3085.3021636408853</v>
      </c>
      <c r="Y332" s="262">
        <v>3455.8447543074121</v>
      </c>
      <c r="Z332" s="137"/>
      <c r="AA332" s="124"/>
      <c r="AB332" s="124"/>
      <c r="AC332" s="124"/>
      <c r="AD332" s="124"/>
    </row>
    <row r="333" spans="1:30">
      <c r="A333" s="82">
        <v>1867</v>
      </c>
      <c r="B333" s="83" t="s">
        <v>188</v>
      </c>
      <c r="C333" s="264">
        <v>7786</v>
      </c>
      <c r="D333" s="124">
        <f t="shared" si="77"/>
        <v>2976.2996941896026</v>
      </c>
      <c r="E333" s="125">
        <f t="shared" si="87"/>
        <v>0.78227906581150508</v>
      </c>
      <c r="F333" s="124">
        <f t="shared" si="88"/>
        <v>497.01144629635178</v>
      </c>
      <c r="G333" s="124">
        <f t="shared" si="78"/>
        <v>1300.1819435112563</v>
      </c>
      <c r="H333" s="124">
        <f t="shared" si="89"/>
        <v>156.76052000894856</v>
      </c>
      <c r="I333" s="123">
        <f t="shared" si="79"/>
        <v>410.08552034340943</v>
      </c>
      <c r="J333" s="124">
        <f t="shared" si="90"/>
        <v>122.80796412393212</v>
      </c>
      <c r="K333" s="123">
        <f t="shared" si="80"/>
        <v>321.26563414820646</v>
      </c>
      <c r="L333" s="123">
        <f t="shared" si="81"/>
        <v>1621.4475776594627</v>
      </c>
      <c r="M333" s="123">
        <f t="shared" si="82"/>
        <v>9407.4475776594627</v>
      </c>
      <c r="N333" s="70">
        <f t="shared" si="83"/>
        <v>3596.1191046098866</v>
      </c>
      <c r="O333" s="23">
        <f t="shared" si="91"/>
        <v>0.94518999521219538</v>
      </c>
      <c r="P333" s="282">
        <v>1621.4475776594627</v>
      </c>
      <c r="Q333" s="320">
        <v>2616</v>
      </c>
      <c r="R333" s="125">
        <f t="shared" si="84"/>
        <v>7.0015638412736822E-2</v>
      </c>
      <c r="S333" s="23">
        <f t="shared" si="85"/>
        <v>4.5183831009446562E-2</v>
      </c>
      <c r="T333" s="23"/>
      <c r="U333" s="264">
        <v>7296</v>
      </c>
      <c r="V333" s="125">
        <f t="shared" si="86"/>
        <v>6.7160087719298239E-2</v>
      </c>
      <c r="W333" s="258">
        <v>9024.8434117868401</v>
      </c>
      <c r="X333" s="262">
        <v>2781.5478459778878</v>
      </c>
      <c r="Y333" s="262">
        <v>3440.6570384242618</v>
      </c>
      <c r="Z333" s="137"/>
      <c r="AA333" s="124"/>
      <c r="AB333" s="124"/>
      <c r="AC333" s="124"/>
      <c r="AD333" s="124"/>
    </row>
    <row r="334" spans="1:30">
      <c r="A334" s="82">
        <v>1868</v>
      </c>
      <c r="B334" s="83" t="s">
        <v>431</v>
      </c>
      <c r="C334" s="264">
        <v>17979</v>
      </c>
      <c r="D334" s="124">
        <f t="shared" si="77"/>
        <v>4041.1328388401889</v>
      </c>
      <c r="E334" s="125">
        <f t="shared" si="87"/>
        <v>1.0621556787979534</v>
      </c>
      <c r="F334" s="124">
        <f t="shared" si="88"/>
        <v>-141.88844049399995</v>
      </c>
      <c r="G334" s="124">
        <f t="shared" si="78"/>
        <v>-631.26167175780574</v>
      </c>
      <c r="H334" s="124">
        <f t="shared" si="89"/>
        <v>0</v>
      </c>
      <c r="I334" s="123">
        <f t="shared" si="79"/>
        <v>0</v>
      </c>
      <c r="J334" s="124">
        <f t="shared" si="90"/>
        <v>-33.95255588501643</v>
      </c>
      <c r="K334" s="123">
        <f t="shared" si="80"/>
        <v>-151.0549211324381</v>
      </c>
      <c r="L334" s="123">
        <f t="shared" si="81"/>
        <v>-782.31659289024378</v>
      </c>
      <c r="M334" s="123">
        <f t="shared" si="82"/>
        <v>17196.683407109755</v>
      </c>
      <c r="N334" s="70">
        <f t="shared" si="83"/>
        <v>3865.2918424611726</v>
      </c>
      <c r="O334" s="23">
        <f t="shared" si="91"/>
        <v>1.0159383134408015</v>
      </c>
      <c r="P334" s="282">
        <v>-782.31659289024378</v>
      </c>
      <c r="Q334" s="320">
        <v>4449</v>
      </c>
      <c r="R334" s="125">
        <f t="shared" si="84"/>
        <v>0.14164391073617633</v>
      </c>
      <c r="S334" s="23">
        <f t="shared" si="85"/>
        <v>8.3120003276116308E-2</v>
      </c>
      <c r="T334" s="23"/>
      <c r="U334" s="264">
        <v>16074</v>
      </c>
      <c r="V334" s="125">
        <f t="shared" si="86"/>
        <v>0.11851437103396791</v>
      </c>
      <c r="W334" s="258">
        <v>16205.305232592622</v>
      </c>
      <c r="X334" s="262">
        <v>3539.7489539748954</v>
      </c>
      <c r="Y334" s="262">
        <v>3568.664442323854</v>
      </c>
      <c r="Z334" s="137"/>
      <c r="AA334" s="124"/>
      <c r="AB334" s="124"/>
      <c r="AC334" s="124"/>
      <c r="AD334" s="124"/>
    </row>
    <row r="335" spans="1:30">
      <c r="A335" s="82">
        <v>1870</v>
      </c>
      <c r="B335" s="83" t="s">
        <v>432</v>
      </c>
      <c r="C335" s="264">
        <v>36761</v>
      </c>
      <c r="D335" s="124">
        <f t="shared" si="77"/>
        <v>3495.0560943145083</v>
      </c>
      <c r="E335" s="125">
        <f t="shared" si="87"/>
        <v>0.9186269856347965</v>
      </c>
      <c r="F335" s="124">
        <f t="shared" si="88"/>
        <v>185.75760622140842</v>
      </c>
      <c r="G335" s="124">
        <f t="shared" si="78"/>
        <v>1953.7985022367736</v>
      </c>
      <c r="H335" s="124">
        <f t="shared" si="89"/>
        <v>0</v>
      </c>
      <c r="I335" s="123">
        <f t="shared" si="79"/>
        <v>0</v>
      </c>
      <c r="J335" s="124">
        <f t="shared" si="90"/>
        <v>-33.95255588501643</v>
      </c>
      <c r="K335" s="123">
        <f t="shared" si="80"/>
        <v>-357.11298279860284</v>
      </c>
      <c r="L335" s="123">
        <f t="shared" si="81"/>
        <v>1596.6855194381708</v>
      </c>
      <c r="M335" s="123">
        <f t="shared" si="82"/>
        <v>38357.685519438171</v>
      </c>
      <c r="N335" s="70">
        <f t="shared" si="83"/>
        <v>3646.8611446509003</v>
      </c>
      <c r="O335" s="23">
        <f t="shared" si="91"/>
        <v>0.95852683617553869</v>
      </c>
      <c r="P335" s="282">
        <v>1596.6855194381708</v>
      </c>
      <c r="Q335" s="320">
        <v>10518</v>
      </c>
      <c r="R335" s="125">
        <f t="shared" si="84"/>
        <v>3.2876216421798637E-2</v>
      </c>
      <c r="S335" s="23">
        <f t="shared" si="85"/>
        <v>4.0091561733178557E-2</v>
      </c>
      <c r="T335" s="23"/>
      <c r="U335" s="264">
        <v>35195</v>
      </c>
      <c r="V335" s="125">
        <f t="shared" si="86"/>
        <v>4.4494956669981531E-2</v>
      </c>
      <c r="W335" s="258">
        <v>36468.907316493256</v>
      </c>
      <c r="X335" s="262">
        <v>3383.8092491106622</v>
      </c>
      <c r="Y335" s="262">
        <v>3506.2885603781615</v>
      </c>
      <c r="Z335" s="137"/>
      <c r="AA335" s="124"/>
      <c r="AB335" s="124"/>
      <c r="AC335" s="124"/>
      <c r="AD335" s="124"/>
    </row>
    <row r="336" spans="1:30">
      <c r="A336" s="82">
        <v>1871</v>
      </c>
      <c r="B336" s="83" t="s">
        <v>433</v>
      </c>
      <c r="C336" s="264">
        <v>16022</v>
      </c>
      <c r="D336" s="124">
        <f t="shared" si="77"/>
        <v>3358.2058268706769</v>
      </c>
      <c r="E336" s="125">
        <f t="shared" si="87"/>
        <v>0.88265779221620011</v>
      </c>
      <c r="F336" s="124">
        <f t="shared" si="88"/>
        <v>267.86776668770727</v>
      </c>
      <c r="G336" s="124">
        <f t="shared" si="78"/>
        <v>1277.9971148670513</v>
      </c>
      <c r="H336" s="124">
        <f t="shared" si="89"/>
        <v>23.093373570572588</v>
      </c>
      <c r="I336" s="123">
        <f t="shared" si="79"/>
        <v>110.17848530520182</v>
      </c>
      <c r="J336" s="124">
        <f t="shared" si="90"/>
        <v>-10.859182314443842</v>
      </c>
      <c r="K336" s="123">
        <f t="shared" si="80"/>
        <v>-51.809158822211565</v>
      </c>
      <c r="L336" s="123">
        <f t="shared" si="81"/>
        <v>1226.1879560448397</v>
      </c>
      <c r="M336" s="123">
        <f t="shared" si="82"/>
        <v>17248.18795604484</v>
      </c>
      <c r="N336" s="70">
        <f t="shared" si="83"/>
        <v>3615.21441124394</v>
      </c>
      <c r="O336" s="23">
        <f t="shared" si="91"/>
        <v>0.95020893153243002</v>
      </c>
      <c r="P336" s="282">
        <v>1226.1879560448397</v>
      </c>
      <c r="Q336" s="320">
        <v>4771</v>
      </c>
      <c r="R336" s="125">
        <f t="shared" si="84"/>
        <v>7.1112301601929759E-2</v>
      </c>
      <c r="S336" s="23">
        <f t="shared" si="85"/>
        <v>4.5360525508635036E-2</v>
      </c>
      <c r="T336" s="23"/>
      <c r="U336" s="264">
        <v>15369</v>
      </c>
      <c r="V336" s="125">
        <f t="shared" si="86"/>
        <v>4.2488125447329037E-2</v>
      </c>
      <c r="W336" s="258">
        <v>16952.793425306554</v>
      </c>
      <c r="X336" s="262">
        <v>3135.250917992656</v>
      </c>
      <c r="Y336" s="262">
        <v>3458.3421920250012</v>
      </c>
      <c r="Z336" s="137"/>
      <c r="AA336" s="124"/>
      <c r="AB336" s="124"/>
      <c r="AC336" s="124"/>
      <c r="AD336" s="124"/>
    </row>
    <row r="337" spans="1:32">
      <c r="A337" s="82">
        <v>1874</v>
      </c>
      <c r="B337" s="83" t="s">
        <v>434</v>
      </c>
      <c r="C337" s="264">
        <v>4189</v>
      </c>
      <c r="D337" s="124">
        <f t="shared" ref="D337:D400" si="92">C337*1000/Q337</f>
        <v>4031.7613089509146</v>
      </c>
      <c r="E337" s="125">
        <f t="shared" si="87"/>
        <v>1.0596925022363599</v>
      </c>
      <c r="F337" s="124">
        <f t="shared" si="88"/>
        <v>-136.26552256043533</v>
      </c>
      <c r="G337" s="124">
        <f t="shared" ref="G337:G400" si="93">F337*Q337/1000</f>
        <v>-141.57987794029231</v>
      </c>
      <c r="H337" s="124">
        <f t="shared" si="89"/>
        <v>0</v>
      </c>
      <c r="I337" s="123">
        <f t="shared" ref="I337:I400" si="94">H337*Q337/1000</f>
        <v>0</v>
      </c>
      <c r="J337" s="124">
        <f t="shared" si="90"/>
        <v>-33.95255588501643</v>
      </c>
      <c r="K337" s="123">
        <f t="shared" ref="K337:K400" si="95">J337*Q337/1000</f>
        <v>-35.276705564532072</v>
      </c>
      <c r="L337" s="123">
        <f t="shared" ref="L337:L400" si="96">K337+G337</f>
        <v>-176.85658350482439</v>
      </c>
      <c r="M337" s="123">
        <f t="shared" ref="M337:M400" si="97">L337+C337</f>
        <v>4012.1434164951756</v>
      </c>
      <c r="N337" s="70">
        <f t="shared" ref="N337:N400" si="98">M337*1000/Q337</f>
        <v>3861.5432305054624</v>
      </c>
      <c r="O337" s="23">
        <f t="shared" si="91"/>
        <v>1.0149530428161639</v>
      </c>
      <c r="P337" s="282">
        <v>-176.85658350482439</v>
      </c>
      <c r="Q337" s="320">
        <v>1039</v>
      </c>
      <c r="R337" s="125">
        <f t="shared" ref="R337:R400" si="99">(D337-X337)/X337</f>
        <v>7.5136349053577217E-2</v>
      </c>
      <c r="S337" s="23">
        <f t="shared" ref="S337:S400" si="100">(N337-Y337)/Y337</f>
        <v>5.7156257720246344E-2</v>
      </c>
      <c r="T337" s="23"/>
      <c r="U337" s="264">
        <v>4005</v>
      </c>
      <c r="V337" s="125">
        <f t="shared" ref="V337:V400" si="101">(C337-U337)/U337</f>
        <v>4.5942571785268414E-2</v>
      </c>
      <c r="W337" s="258">
        <v>3901.152871263801</v>
      </c>
      <c r="X337" s="262">
        <v>3750</v>
      </c>
      <c r="Y337" s="262">
        <v>3652.7648607338961</v>
      </c>
      <c r="Z337" s="137"/>
      <c r="AA337" s="124"/>
      <c r="AB337" s="124"/>
      <c r="AC337" s="124"/>
      <c r="AD337" s="124"/>
    </row>
    <row r="338" spans="1:32" ht="24" customHeight="1">
      <c r="A338" s="82">
        <v>1902</v>
      </c>
      <c r="B338" s="83" t="s">
        <v>435</v>
      </c>
      <c r="C338" s="264">
        <v>311697</v>
      </c>
      <c r="D338" s="124">
        <f t="shared" si="92"/>
        <v>4066.550118070686</v>
      </c>
      <c r="E338" s="125">
        <f t="shared" si="87"/>
        <v>1.0688362578709278</v>
      </c>
      <c r="F338" s="124">
        <f t="shared" si="88"/>
        <v>-157.13880803229821</v>
      </c>
      <c r="G338" s="124">
        <f t="shared" si="93"/>
        <v>-12044.532496867625</v>
      </c>
      <c r="H338" s="124">
        <f t="shared" si="89"/>
        <v>0</v>
      </c>
      <c r="I338" s="123">
        <f t="shared" si="94"/>
        <v>0</v>
      </c>
      <c r="J338" s="124">
        <f t="shared" si="90"/>
        <v>-33.95255588501643</v>
      </c>
      <c r="K338" s="123">
        <f t="shared" si="95"/>
        <v>-2602.4294560306244</v>
      </c>
      <c r="L338" s="123">
        <f t="shared" si="96"/>
        <v>-14646.961952898249</v>
      </c>
      <c r="M338" s="123">
        <f t="shared" si="97"/>
        <v>297050.03804710176</v>
      </c>
      <c r="N338" s="70">
        <f t="shared" si="98"/>
        <v>3875.458754153371</v>
      </c>
      <c r="O338" s="23">
        <f t="shared" si="91"/>
        <v>1.0186105450699912</v>
      </c>
      <c r="P338" s="282">
        <v>-14646.961952898249</v>
      </c>
      <c r="Q338" s="320">
        <v>76649</v>
      </c>
      <c r="R338" s="125">
        <f t="shared" si="99"/>
        <v>5.5262207887492518E-2</v>
      </c>
      <c r="S338" s="23">
        <f t="shared" si="100"/>
        <v>4.9065282298194027E-2</v>
      </c>
      <c r="T338" s="23"/>
      <c r="U338" s="262">
        <v>291478</v>
      </c>
      <c r="V338" s="125">
        <f t="shared" si="101"/>
        <v>6.9367156354853535E-2</v>
      </c>
      <c r="W338" s="259">
        <v>279422.02853619045</v>
      </c>
      <c r="X338" s="263">
        <v>3853.5921097860864</v>
      </c>
      <c r="Y338" s="262">
        <v>3694.2017046483311</v>
      </c>
      <c r="Z338" s="137"/>
      <c r="AA338" s="124"/>
      <c r="AB338" s="151"/>
      <c r="AC338" s="124"/>
      <c r="AD338" s="124"/>
      <c r="AE338" s="124"/>
      <c r="AF338" s="151"/>
    </row>
    <row r="339" spans="1:32">
      <c r="A339" s="82">
        <v>1903</v>
      </c>
      <c r="B339" s="83" t="s">
        <v>436</v>
      </c>
      <c r="C339" s="264">
        <v>88012</v>
      </c>
      <c r="D339" s="124">
        <f t="shared" si="92"/>
        <v>3545.0114794377091</v>
      </c>
      <c r="E339" s="125">
        <f t="shared" si="87"/>
        <v>0.93175706527117264</v>
      </c>
      <c r="F339" s="124">
        <f t="shared" si="88"/>
        <v>155.78437514748794</v>
      </c>
      <c r="G339" s="124">
        <f t="shared" si="93"/>
        <v>3867.6586817866828</v>
      </c>
      <c r="H339" s="124">
        <f t="shared" si="89"/>
        <v>0</v>
      </c>
      <c r="I339" s="123">
        <f t="shared" si="94"/>
        <v>0</v>
      </c>
      <c r="J339" s="124">
        <f t="shared" si="90"/>
        <v>-33.95255588501643</v>
      </c>
      <c r="K339" s="123">
        <f t="shared" si="95"/>
        <v>-842.94010495730288</v>
      </c>
      <c r="L339" s="123">
        <f t="shared" si="96"/>
        <v>3024.7185768293798</v>
      </c>
      <c r="M339" s="123">
        <f t="shared" si="97"/>
        <v>91036.718576829386</v>
      </c>
      <c r="N339" s="70">
        <f t="shared" si="98"/>
        <v>3666.8432987001806</v>
      </c>
      <c r="O339" s="23">
        <f t="shared" si="91"/>
        <v>0.96377886803008916</v>
      </c>
      <c r="P339" s="282">
        <v>3024.7185768293798</v>
      </c>
      <c r="Q339" s="320">
        <v>24827</v>
      </c>
      <c r="R339" s="125">
        <f>(D339-X339)/X339</f>
        <v>5.1773751071578118E-2</v>
      </c>
      <c r="S339" s="23">
        <f>(N339-Y339)/Y339</f>
        <v>4.7379861677739075E-2</v>
      </c>
      <c r="T339" s="23"/>
      <c r="U339" s="262">
        <v>83656</v>
      </c>
      <c r="V339" s="125">
        <f>(C339-U339)/U339</f>
        <v>5.2070383475184084E-2</v>
      </c>
      <c r="W339" s="259">
        <v>86894.0238434153</v>
      </c>
      <c r="X339" s="263">
        <v>3370.5076551168413</v>
      </c>
      <c r="Y339" s="262">
        <v>3500.9679227806328</v>
      </c>
      <c r="Z339" s="137"/>
      <c r="AA339" s="152"/>
      <c r="AB339" s="73"/>
      <c r="AC339" s="73"/>
      <c r="AD339" s="73"/>
    </row>
    <row r="340" spans="1:32">
      <c r="A340" s="82">
        <v>1911</v>
      </c>
      <c r="B340" s="83" t="s">
        <v>437</v>
      </c>
      <c r="C340" s="264">
        <v>8496</v>
      </c>
      <c r="D340" s="124">
        <f t="shared" si="92"/>
        <v>2972.708187543737</v>
      </c>
      <c r="E340" s="125">
        <f t="shared" si="87"/>
        <v>0.78133508813705643</v>
      </c>
      <c r="F340" s="124">
        <f t="shared" si="88"/>
        <v>499.16635028387117</v>
      </c>
      <c r="G340" s="124">
        <f t="shared" si="93"/>
        <v>1426.6174291113039</v>
      </c>
      <c r="H340" s="124">
        <f t="shared" si="89"/>
        <v>158.01754733500152</v>
      </c>
      <c r="I340" s="123">
        <f t="shared" si="94"/>
        <v>451.61415028343436</v>
      </c>
      <c r="J340" s="124">
        <f t="shared" si="90"/>
        <v>124.06499144998509</v>
      </c>
      <c r="K340" s="123">
        <f t="shared" si="95"/>
        <v>354.57774556405735</v>
      </c>
      <c r="L340" s="123">
        <f t="shared" si="96"/>
        <v>1781.1951746753612</v>
      </c>
      <c r="M340" s="123">
        <f t="shared" si="97"/>
        <v>10277.195174675362</v>
      </c>
      <c r="N340" s="70">
        <f t="shared" si="98"/>
        <v>3595.9395292775935</v>
      </c>
      <c r="O340" s="23">
        <f t="shared" si="91"/>
        <v>0.94514279632847298</v>
      </c>
      <c r="P340" s="282">
        <v>1781.1951746753612</v>
      </c>
      <c r="Q340" s="320">
        <v>2858</v>
      </c>
      <c r="R340" s="125">
        <f t="shared" si="99"/>
        <v>9.9556540314308051E-2</v>
      </c>
      <c r="S340" s="23">
        <f t="shared" si="100"/>
        <v>4.6317582629891808E-2</v>
      </c>
      <c r="T340" s="23"/>
      <c r="U340" s="264">
        <v>7916</v>
      </c>
      <c r="V340" s="125">
        <f t="shared" si="101"/>
        <v>7.3269327943405765E-2</v>
      </c>
      <c r="W340" s="258">
        <v>10062.825203855078</v>
      </c>
      <c r="X340" s="262">
        <v>2703.5519125683059</v>
      </c>
      <c r="Y340" s="262">
        <v>3436.7572417537835</v>
      </c>
      <c r="Z340" s="137"/>
      <c r="AA340" s="124"/>
      <c r="AB340" s="124"/>
      <c r="AC340" s="124"/>
      <c r="AD340" s="124"/>
    </row>
    <row r="341" spans="1:32">
      <c r="A341" s="82">
        <v>1913</v>
      </c>
      <c r="B341" s="83" t="s">
        <v>438</v>
      </c>
      <c r="C341" s="264">
        <v>9406</v>
      </c>
      <c r="D341" s="124">
        <f t="shared" si="92"/>
        <v>3125.9554669325357</v>
      </c>
      <c r="E341" s="125">
        <f t="shared" si="87"/>
        <v>0.82161400856716649</v>
      </c>
      <c r="F341" s="124">
        <f t="shared" si="88"/>
        <v>407.21798265059198</v>
      </c>
      <c r="G341" s="124">
        <f t="shared" si="93"/>
        <v>1225.3189097956313</v>
      </c>
      <c r="H341" s="124">
        <f t="shared" si="89"/>
        <v>104.38099954892199</v>
      </c>
      <c r="I341" s="123">
        <f t="shared" si="94"/>
        <v>314.08242764270625</v>
      </c>
      <c r="J341" s="124">
        <f t="shared" si="90"/>
        <v>70.428443663905568</v>
      </c>
      <c r="K341" s="123">
        <f t="shared" si="95"/>
        <v>211.91918698469186</v>
      </c>
      <c r="L341" s="123">
        <f t="shared" si="96"/>
        <v>1437.2380967803231</v>
      </c>
      <c r="M341" s="123">
        <f t="shared" si="97"/>
        <v>10843.238096780324</v>
      </c>
      <c r="N341" s="70">
        <f t="shared" si="98"/>
        <v>3603.6018932470338</v>
      </c>
      <c r="O341" s="23">
        <f t="shared" si="91"/>
        <v>0.9471567423499786</v>
      </c>
      <c r="P341" s="282">
        <v>1437.2380967803231</v>
      </c>
      <c r="Q341" s="320">
        <v>3009</v>
      </c>
      <c r="R341" s="125">
        <f t="shared" si="99"/>
        <v>4.2797846016268695E-2</v>
      </c>
      <c r="S341" s="23">
        <f t="shared" si="100"/>
        <v>4.4079614586792763E-2</v>
      </c>
      <c r="T341" s="23"/>
      <c r="U341" s="264">
        <v>8975</v>
      </c>
      <c r="V341" s="125">
        <f t="shared" si="101"/>
        <v>4.8022284122562674E-2</v>
      </c>
      <c r="W341" s="258">
        <v>10333.679460499352</v>
      </c>
      <c r="X341" s="262">
        <v>2997.6619906479627</v>
      </c>
      <c r="Y341" s="262">
        <v>3451.4627456577659</v>
      </c>
      <c r="Z341" s="137"/>
      <c r="AA341" s="124"/>
      <c r="AB341" s="124"/>
      <c r="AC341" s="124"/>
      <c r="AD341" s="124"/>
    </row>
    <row r="342" spans="1:32">
      <c r="A342" s="82">
        <v>1917</v>
      </c>
      <c r="B342" s="83" t="s">
        <v>439</v>
      </c>
      <c r="C342" s="264">
        <v>4321</v>
      </c>
      <c r="D342" s="124">
        <f t="shared" si="92"/>
        <v>3142.5454545454545</v>
      </c>
      <c r="E342" s="125">
        <f t="shared" si="87"/>
        <v>0.82597445655464385</v>
      </c>
      <c r="F342" s="124">
        <f t="shared" si="88"/>
        <v>397.26399008284068</v>
      </c>
      <c r="G342" s="124">
        <f t="shared" si="93"/>
        <v>546.23798636390597</v>
      </c>
      <c r="H342" s="124">
        <f t="shared" si="89"/>
        <v>98.574503884400428</v>
      </c>
      <c r="I342" s="123">
        <f t="shared" si="94"/>
        <v>135.53994284105059</v>
      </c>
      <c r="J342" s="124">
        <f t="shared" si="90"/>
        <v>64.621947999383991</v>
      </c>
      <c r="K342" s="123">
        <f t="shared" si="95"/>
        <v>88.855178499152984</v>
      </c>
      <c r="L342" s="123">
        <f t="shared" si="96"/>
        <v>635.09316486305897</v>
      </c>
      <c r="M342" s="123">
        <f t="shared" si="97"/>
        <v>4956.0931648630594</v>
      </c>
      <c r="N342" s="70">
        <f t="shared" si="98"/>
        <v>3604.4313926276795</v>
      </c>
      <c r="O342" s="23">
        <f t="shared" si="91"/>
        <v>0.94737476474935234</v>
      </c>
      <c r="P342" s="282">
        <v>635.09316486305897</v>
      </c>
      <c r="Q342" s="320">
        <v>1375</v>
      </c>
      <c r="R342" s="125">
        <f t="shared" si="99"/>
        <v>-4.6562480439000528E-3</v>
      </c>
      <c r="S342" s="23">
        <f t="shared" si="100"/>
        <v>4.1911218378585843E-2</v>
      </c>
      <c r="T342" s="23"/>
      <c r="U342" s="264">
        <v>4357</v>
      </c>
      <c r="V342" s="125">
        <f t="shared" si="101"/>
        <v>-8.2625659857700259E-3</v>
      </c>
      <c r="W342" s="258">
        <v>4774.0299116530077</v>
      </c>
      <c r="X342" s="262">
        <v>3157.246376811594</v>
      </c>
      <c r="Y342" s="262">
        <v>3459.4419649659476</v>
      </c>
      <c r="Z342" s="137"/>
      <c r="AA342" s="124"/>
      <c r="AB342" s="124"/>
      <c r="AC342" s="124"/>
      <c r="AD342" s="124"/>
    </row>
    <row r="343" spans="1:32">
      <c r="A343" s="82">
        <v>1919</v>
      </c>
      <c r="B343" s="83" t="s">
        <v>440</v>
      </c>
      <c r="C343" s="264">
        <v>3118</v>
      </c>
      <c r="D343" s="124">
        <f t="shared" si="92"/>
        <v>2821.7194570135748</v>
      </c>
      <c r="E343" s="125">
        <f t="shared" si="87"/>
        <v>0.7416497959274756</v>
      </c>
      <c r="F343" s="124">
        <f t="shared" si="88"/>
        <v>589.75958860196852</v>
      </c>
      <c r="G343" s="124">
        <f t="shared" si="93"/>
        <v>651.68434540517524</v>
      </c>
      <c r="H343" s="124">
        <f t="shared" si="89"/>
        <v>210.86360302055832</v>
      </c>
      <c r="I343" s="123">
        <f t="shared" si="94"/>
        <v>233.00428133771695</v>
      </c>
      <c r="J343" s="124">
        <f t="shared" si="90"/>
        <v>176.91104713554188</v>
      </c>
      <c r="K343" s="123">
        <f t="shared" si="95"/>
        <v>195.48670708477377</v>
      </c>
      <c r="L343" s="123">
        <f t="shared" si="96"/>
        <v>847.17105248994903</v>
      </c>
      <c r="M343" s="123">
        <f t="shared" si="97"/>
        <v>3965.171052489949</v>
      </c>
      <c r="N343" s="70">
        <f t="shared" si="98"/>
        <v>3588.3900927510849</v>
      </c>
      <c r="O343" s="23">
        <f t="shared" si="91"/>
        <v>0.9431585317179938</v>
      </c>
      <c r="P343" s="282">
        <v>847.17105248994903</v>
      </c>
      <c r="Q343" s="320">
        <v>1105</v>
      </c>
      <c r="R343" s="125">
        <f t="shared" si="99"/>
        <v>7.2426210780593164E-2</v>
      </c>
      <c r="S343" s="23">
        <f t="shared" si="100"/>
        <v>4.5221814634387035E-2</v>
      </c>
      <c r="T343" s="23"/>
      <c r="U343" s="264">
        <v>2939</v>
      </c>
      <c r="V343" s="125">
        <f t="shared" si="101"/>
        <v>6.0905069751616199E-2</v>
      </c>
      <c r="W343" s="258">
        <v>3834.8144647220361</v>
      </c>
      <c r="X343" s="262">
        <v>2631.1548791405548</v>
      </c>
      <c r="Y343" s="262">
        <v>3433.1373900823955</v>
      </c>
      <c r="Z343" s="137"/>
      <c r="AA343" s="124"/>
      <c r="AB343" s="124"/>
      <c r="AC343" s="124"/>
      <c r="AD343" s="124"/>
    </row>
    <row r="344" spans="1:32">
      <c r="A344" s="82">
        <v>1920</v>
      </c>
      <c r="B344" s="83" t="s">
        <v>441</v>
      </c>
      <c r="C344" s="264">
        <v>2543</v>
      </c>
      <c r="D344" s="124">
        <f t="shared" si="92"/>
        <v>2440.499040307102</v>
      </c>
      <c r="E344" s="125">
        <f t="shared" si="87"/>
        <v>0.6414513004494814</v>
      </c>
      <c r="F344" s="124">
        <f t="shared" si="88"/>
        <v>818.49183862585221</v>
      </c>
      <c r="G344" s="124">
        <f t="shared" si="93"/>
        <v>852.86849584813797</v>
      </c>
      <c r="H344" s="124">
        <f t="shared" si="89"/>
        <v>344.29074886782382</v>
      </c>
      <c r="I344" s="123">
        <f t="shared" si="94"/>
        <v>358.75096032027244</v>
      </c>
      <c r="J344" s="124">
        <f t="shared" si="90"/>
        <v>310.33819298280741</v>
      </c>
      <c r="K344" s="123">
        <f t="shared" si="95"/>
        <v>323.37239708808528</v>
      </c>
      <c r="L344" s="123">
        <f t="shared" si="96"/>
        <v>1176.2408929362232</v>
      </c>
      <c r="M344" s="123">
        <f t="shared" si="97"/>
        <v>3719.2408929362232</v>
      </c>
      <c r="N344" s="70">
        <f t="shared" si="98"/>
        <v>3569.3290719157612</v>
      </c>
      <c r="O344" s="23">
        <f t="shared" si="91"/>
        <v>0.93814860694409408</v>
      </c>
      <c r="P344" s="282">
        <v>1176.2408929362232</v>
      </c>
      <c r="Q344" s="320">
        <v>1042</v>
      </c>
      <c r="R344" s="125">
        <f t="shared" si="99"/>
        <v>-2.6186731189983034E-2</v>
      </c>
      <c r="S344" s="23">
        <f t="shared" si="100"/>
        <v>4.1566341167267054E-2</v>
      </c>
      <c r="T344" s="23"/>
      <c r="U344" s="264">
        <v>2659</v>
      </c>
      <c r="V344" s="125">
        <f t="shared" si="101"/>
        <v>-4.3625423091387741E-2</v>
      </c>
      <c r="W344" s="258">
        <v>3635.9260045390156</v>
      </c>
      <c r="X344" s="262">
        <v>2506.1262959472197</v>
      </c>
      <c r="Y344" s="262">
        <v>3426.8859609227293</v>
      </c>
      <c r="Z344" s="137"/>
      <c r="AA344" s="124"/>
      <c r="AB344" s="124"/>
      <c r="AC344" s="124"/>
      <c r="AD344" s="124"/>
    </row>
    <row r="345" spans="1:32">
      <c r="A345" s="82">
        <v>1922</v>
      </c>
      <c r="B345" s="83" t="s">
        <v>442</v>
      </c>
      <c r="C345" s="264">
        <v>16361</v>
      </c>
      <c r="D345" s="124">
        <f t="shared" si="92"/>
        <v>4059.801488833747</v>
      </c>
      <c r="E345" s="125">
        <f t="shared" si="87"/>
        <v>1.0670624743419079</v>
      </c>
      <c r="F345" s="124">
        <f t="shared" si="88"/>
        <v>-153.08963049013482</v>
      </c>
      <c r="G345" s="124">
        <f t="shared" si="93"/>
        <v>-616.95121087524331</v>
      </c>
      <c r="H345" s="124">
        <f t="shared" si="89"/>
        <v>0</v>
      </c>
      <c r="I345" s="123">
        <f t="shared" si="94"/>
        <v>0</v>
      </c>
      <c r="J345" s="124">
        <f t="shared" si="90"/>
        <v>-33.95255588501643</v>
      </c>
      <c r="K345" s="123">
        <f t="shared" si="95"/>
        <v>-136.82880021661623</v>
      </c>
      <c r="L345" s="123">
        <f t="shared" si="96"/>
        <v>-753.78001109185948</v>
      </c>
      <c r="M345" s="123">
        <f t="shared" si="97"/>
        <v>15607.21998890814</v>
      </c>
      <c r="N345" s="70">
        <f t="shared" si="98"/>
        <v>3872.7593024585954</v>
      </c>
      <c r="O345" s="23">
        <f t="shared" si="91"/>
        <v>1.0179010316583832</v>
      </c>
      <c r="P345" s="282">
        <v>-753.78001109185948</v>
      </c>
      <c r="Q345" s="320">
        <v>4030</v>
      </c>
      <c r="R345" s="125">
        <f t="shared" si="99"/>
        <v>7.6714665338231E-2</v>
      </c>
      <c r="S345" s="23">
        <f t="shared" si="100"/>
        <v>5.7846839527850885E-2</v>
      </c>
      <c r="T345" s="23"/>
      <c r="U345" s="264">
        <v>15003</v>
      </c>
      <c r="V345" s="125">
        <f t="shared" si="101"/>
        <v>9.0515230287275872E-2</v>
      </c>
      <c r="W345" s="258">
        <v>14567.051380860174</v>
      </c>
      <c r="X345" s="262">
        <v>3770.545363156572</v>
      </c>
      <c r="Y345" s="262">
        <v>3660.9830059965252</v>
      </c>
      <c r="Z345" s="137"/>
      <c r="AA345" s="124"/>
      <c r="AB345" s="124"/>
      <c r="AC345" s="124"/>
      <c r="AD345" s="124"/>
    </row>
    <row r="346" spans="1:32">
      <c r="A346" s="82">
        <v>1923</v>
      </c>
      <c r="B346" s="83" t="s">
        <v>443</v>
      </c>
      <c r="C346" s="264">
        <v>6834</v>
      </c>
      <c r="D346" s="124">
        <f t="shared" si="92"/>
        <v>3130.554283096656</v>
      </c>
      <c r="E346" s="125">
        <f t="shared" si="87"/>
        <v>0.82282274356778828</v>
      </c>
      <c r="F346" s="124">
        <f t="shared" si="88"/>
        <v>404.45869295211975</v>
      </c>
      <c r="G346" s="124">
        <f t="shared" si="93"/>
        <v>882.9333267144774</v>
      </c>
      <c r="H346" s="124">
        <f t="shared" si="89"/>
        <v>102.77141389147988</v>
      </c>
      <c r="I346" s="123">
        <f t="shared" si="94"/>
        <v>224.34999652510058</v>
      </c>
      <c r="J346" s="124">
        <f t="shared" si="90"/>
        <v>68.818858006463444</v>
      </c>
      <c r="K346" s="123">
        <f t="shared" si="95"/>
        <v>150.23156702810971</v>
      </c>
      <c r="L346" s="123">
        <f t="shared" si="96"/>
        <v>1033.1648937425871</v>
      </c>
      <c r="M346" s="123">
        <f t="shared" si="97"/>
        <v>7867.1648937425871</v>
      </c>
      <c r="N346" s="70">
        <f t="shared" si="98"/>
        <v>3603.8318340552391</v>
      </c>
      <c r="O346" s="23">
        <f t="shared" si="91"/>
        <v>0.94721717910000947</v>
      </c>
      <c r="P346" s="282">
        <v>1033.1648937425871</v>
      </c>
      <c r="Q346" s="320">
        <v>2183</v>
      </c>
      <c r="R346" s="125">
        <f t="shared" si="99"/>
        <v>0.12396997325373484</v>
      </c>
      <c r="S346" s="23">
        <f t="shared" si="100"/>
        <v>4.7368897756293778E-2</v>
      </c>
      <c r="T346" s="23"/>
      <c r="U346" s="264">
        <v>6200</v>
      </c>
      <c r="V346" s="125">
        <f t="shared" si="101"/>
        <v>0.10225806451612904</v>
      </c>
      <c r="W346" s="258">
        <v>7659.3162922750689</v>
      </c>
      <c r="X346" s="262">
        <v>2785.265049415993</v>
      </c>
      <c r="Y346" s="262">
        <v>3440.8428985961677</v>
      </c>
      <c r="Z346" s="137"/>
      <c r="AA346" s="124"/>
      <c r="AB346" s="124"/>
      <c r="AC346" s="124"/>
      <c r="AD346" s="124"/>
    </row>
    <row r="347" spans="1:32">
      <c r="A347" s="82">
        <v>1924</v>
      </c>
      <c r="B347" s="83" t="s">
        <v>444</v>
      </c>
      <c r="C347" s="264">
        <v>29117</v>
      </c>
      <c r="D347" s="124">
        <f t="shared" si="92"/>
        <v>4278.7656135194711</v>
      </c>
      <c r="E347" s="125">
        <f t="shared" si="87"/>
        <v>1.1246141554578184</v>
      </c>
      <c r="F347" s="124">
        <f t="shared" si="88"/>
        <v>-284.46810530156927</v>
      </c>
      <c r="G347" s="124">
        <f t="shared" si="93"/>
        <v>-1935.8054565771788</v>
      </c>
      <c r="H347" s="124">
        <f t="shared" si="89"/>
        <v>0</v>
      </c>
      <c r="I347" s="123">
        <f t="shared" si="94"/>
        <v>0</v>
      </c>
      <c r="J347" s="124">
        <f t="shared" si="90"/>
        <v>-33.95255588501643</v>
      </c>
      <c r="K347" s="123">
        <f t="shared" si="95"/>
        <v>-231.04714279753679</v>
      </c>
      <c r="L347" s="123">
        <f t="shared" si="96"/>
        <v>-2166.8525993747157</v>
      </c>
      <c r="M347" s="123">
        <f t="shared" si="97"/>
        <v>26950.147400625283</v>
      </c>
      <c r="N347" s="70">
        <f t="shared" si="98"/>
        <v>3960.344952332885</v>
      </c>
      <c r="O347" s="23">
        <f t="shared" si="91"/>
        <v>1.0409217041047474</v>
      </c>
      <c r="P347" s="282">
        <v>-2166.8525993747157</v>
      </c>
      <c r="Q347" s="320">
        <v>6805</v>
      </c>
      <c r="R347" s="125">
        <f t="shared" si="99"/>
        <v>0.11440361061665706</v>
      </c>
      <c r="S347" s="23">
        <f t="shared" si="100"/>
        <v>7.3680445088014496E-2</v>
      </c>
      <c r="T347" s="23"/>
      <c r="U347" s="264">
        <v>26101</v>
      </c>
      <c r="V347" s="125">
        <f t="shared" si="101"/>
        <v>0.11555112830926018</v>
      </c>
      <c r="W347" s="258">
        <v>25074.895523269028</v>
      </c>
      <c r="X347" s="262">
        <v>3839.511621065019</v>
      </c>
      <c r="Y347" s="262">
        <v>3688.5695091599041</v>
      </c>
      <c r="Z347" s="137"/>
      <c r="AA347" s="124"/>
      <c r="AB347" s="124"/>
      <c r="AC347" s="124"/>
      <c r="AD347" s="124"/>
    </row>
    <row r="348" spans="1:32">
      <c r="A348" s="82">
        <v>1925</v>
      </c>
      <c r="B348" s="83" t="s">
        <v>445</v>
      </c>
      <c r="C348" s="264">
        <v>12436</v>
      </c>
      <c r="D348" s="124">
        <f t="shared" si="92"/>
        <v>3564.3450845514476</v>
      </c>
      <c r="E348" s="125">
        <f t="shared" si="87"/>
        <v>0.93683863503938847</v>
      </c>
      <c r="F348" s="124">
        <f t="shared" si="88"/>
        <v>144.18421207924484</v>
      </c>
      <c r="G348" s="124">
        <f t="shared" si="93"/>
        <v>503.0587159444853</v>
      </c>
      <c r="H348" s="124">
        <f t="shared" si="89"/>
        <v>0</v>
      </c>
      <c r="I348" s="123">
        <f t="shared" si="94"/>
        <v>0</v>
      </c>
      <c r="J348" s="124">
        <f t="shared" si="90"/>
        <v>-33.95255588501643</v>
      </c>
      <c r="K348" s="123">
        <f t="shared" si="95"/>
        <v>-118.46046748282232</v>
      </c>
      <c r="L348" s="123">
        <f t="shared" si="96"/>
        <v>384.59824846166299</v>
      </c>
      <c r="M348" s="123">
        <f t="shared" si="97"/>
        <v>12820.598248461663</v>
      </c>
      <c r="N348" s="70">
        <f t="shared" si="98"/>
        <v>3674.576740745676</v>
      </c>
      <c r="O348" s="23">
        <f t="shared" si="91"/>
        <v>0.96581149593737547</v>
      </c>
      <c r="P348" s="282">
        <v>384.59824846166299</v>
      </c>
      <c r="Q348" s="320">
        <v>3489</v>
      </c>
      <c r="R348" s="125">
        <f t="shared" si="99"/>
        <v>9.851122214190336E-2</v>
      </c>
      <c r="S348" s="23">
        <f t="shared" si="100"/>
        <v>6.0846736866324171E-2</v>
      </c>
      <c r="T348" s="23"/>
      <c r="U348" s="264">
        <v>11337</v>
      </c>
      <c r="V348" s="125">
        <f t="shared" si="101"/>
        <v>9.6939225544676724E-2</v>
      </c>
      <c r="W348" s="258">
        <v>12102.569283562036</v>
      </c>
      <c r="X348" s="262">
        <v>3244.7052089295935</v>
      </c>
      <c r="Y348" s="262">
        <v>3463.8149065718476</v>
      </c>
      <c r="Z348" s="137"/>
      <c r="AA348" s="124"/>
      <c r="AB348" s="124"/>
      <c r="AC348" s="124"/>
      <c r="AD348" s="124"/>
    </row>
    <row r="349" spans="1:32">
      <c r="A349" s="82">
        <v>1926</v>
      </c>
      <c r="B349" s="83" t="s">
        <v>446</v>
      </c>
      <c r="C349" s="264">
        <v>3529</v>
      </c>
      <c r="D349" s="124">
        <f t="shared" si="92"/>
        <v>3125.7750221434899</v>
      </c>
      <c r="E349" s="125">
        <f t="shared" si="87"/>
        <v>0.8215665811588041</v>
      </c>
      <c r="F349" s="124">
        <f t="shared" si="88"/>
        <v>407.32624952401949</v>
      </c>
      <c r="G349" s="124">
        <f t="shared" si="93"/>
        <v>459.87133571261802</v>
      </c>
      <c r="H349" s="124">
        <f t="shared" si="89"/>
        <v>104.44415522508804</v>
      </c>
      <c r="I349" s="123">
        <f t="shared" si="94"/>
        <v>117.9174512491244</v>
      </c>
      <c r="J349" s="124">
        <f t="shared" si="90"/>
        <v>70.491599340071616</v>
      </c>
      <c r="K349" s="123">
        <f t="shared" si="95"/>
        <v>79.585015654940861</v>
      </c>
      <c r="L349" s="123">
        <f t="shared" si="96"/>
        <v>539.45635136755891</v>
      </c>
      <c r="M349" s="123">
        <f t="shared" si="97"/>
        <v>4068.4563513675589</v>
      </c>
      <c r="N349" s="70">
        <f t="shared" si="98"/>
        <v>3603.5928710075809</v>
      </c>
      <c r="O349" s="23">
        <f t="shared" si="91"/>
        <v>0.94715437097956034</v>
      </c>
      <c r="P349" s="282">
        <v>539.45635136755891</v>
      </c>
      <c r="Q349" s="320">
        <v>1129</v>
      </c>
      <c r="R349" s="125">
        <f t="shared" si="99"/>
        <v>0.13372599651219355</v>
      </c>
      <c r="S349" s="23">
        <f t="shared" si="100"/>
        <v>4.7728539297957194E-2</v>
      </c>
      <c r="T349" s="23"/>
      <c r="U349" s="264">
        <v>3212</v>
      </c>
      <c r="V349" s="125">
        <f t="shared" si="101"/>
        <v>9.8692403486924041E-2</v>
      </c>
      <c r="W349" s="258">
        <v>4006.9402877360535</v>
      </c>
      <c r="X349" s="262">
        <v>2757.0815450643777</v>
      </c>
      <c r="Y349" s="262">
        <v>3439.4337233785868</v>
      </c>
      <c r="Z349" s="137"/>
      <c r="AA349" s="124"/>
      <c r="AB349" s="124"/>
      <c r="AC349" s="124"/>
      <c r="AD349" s="124"/>
    </row>
    <row r="350" spans="1:32">
      <c r="A350" s="82">
        <v>1927</v>
      </c>
      <c r="B350" s="83" t="s">
        <v>447</v>
      </c>
      <c r="C350" s="264">
        <v>5059</v>
      </c>
      <c r="D350" s="124">
        <f t="shared" si="92"/>
        <v>3343.6880370125577</v>
      </c>
      <c r="E350" s="125">
        <f t="shared" si="87"/>
        <v>0.8788419926480221</v>
      </c>
      <c r="F350" s="124">
        <f t="shared" si="88"/>
        <v>276.57844060257872</v>
      </c>
      <c r="G350" s="124">
        <f t="shared" si="93"/>
        <v>418.46318063170162</v>
      </c>
      <c r="H350" s="124">
        <f t="shared" si="89"/>
        <v>28.174600020914294</v>
      </c>
      <c r="I350" s="123">
        <f t="shared" si="94"/>
        <v>42.628169831643326</v>
      </c>
      <c r="J350" s="124">
        <f t="shared" si="90"/>
        <v>-5.777955864102136</v>
      </c>
      <c r="K350" s="123">
        <f t="shared" si="95"/>
        <v>-8.7420472223865335</v>
      </c>
      <c r="L350" s="123">
        <f t="shared" si="96"/>
        <v>409.72113340931509</v>
      </c>
      <c r="M350" s="123">
        <f t="shared" si="97"/>
        <v>5468.7211334093154</v>
      </c>
      <c r="N350" s="70">
        <f t="shared" si="98"/>
        <v>3614.488521751035</v>
      </c>
      <c r="O350" s="23">
        <f t="shared" si="91"/>
        <v>0.95001814155402142</v>
      </c>
      <c r="P350" s="282">
        <v>409.72113340931509</v>
      </c>
      <c r="Q350" s="320">
        <v>1513</v>
      </c>
      <c r="R350" s="125">
        <f t="shared" si="99"/>
        <v>7.8065664326466985E-2</v>
      </c>
      <c r="S350" s="23">
        <f t="shared" si="100"/>
        <v>4.5659929641887205E-2</v>
      </c>
      <c r="T350" s="23"/>
      <c r="U350" s="264">
        <v>4764</v>
      </c>
      <c r="V350" s="125">
        <f t="shared" si="101"/>
        <v>6.192275398824517E-2</v>
      </c>
      <c r="W350" s="258">
        <v>5309.4263364485651</v>
      </c>
      <c r="X350" s="262">
        <v>3101.5625</v>
      </c>
      <c r="Y350" s="262">
        <v>3456.6577711253681</v>
      </c>
      <c r="Z350" s="137"/>
      <c r="AA350" s="124"/>
      <c r="AB350" s="124"/>
      <c r="AC350" s="124"/>
      <c r="AD350" s="124"/>
    </row>
    <row r="351" spans="1:32">
      <c r="A351" s="82">
        <v>1928</v>
      </c>
      <c r="B351" s="83" t="s">
        <v>448</v>
      </c>
      <c r="C351" s="264">
        <v>2792</v>
      </c>
      <c r="D351" s="124">
        <f t="shared" si="92"/>
        <v>2998.9258861439312</v>
      </c>
      <c r="E351" s="125">
        <f t="shared" si="87"/>
        <v>0.78822604633213555</v>
      </c>
      <c r="F351" s="124">
        <f t="shared" si="88"/>
        <v>483.43573112375469</v>
      </c>
      <c r="G351" s="124">
        <f t="shared" si="93"/>
        <v>450.07866567621562</v>
      </c>
      <c r="H351" s="124">
        <f t="shared" si="89"/>
        <v>148.84135282493358</v>
      </c>
      <c r="I351" s="123">
        <f t="shared" si="94"/>
        <v>138.57129948001318</v>
      </c>
      <c r="J351" s="124">
        <f t="shared" si="90"/>
        <v>114.88879693991714</v>
      </c>
      <c r="K351" s="123">
        <f t="shared" si="95"/>
        <v>106.96146995106285</v>
      </c>
      <c r="L351" s="123">
        <f t="shared" si="96"/>
        <v>557.04013562727846</v>
      </c>
      <c r="M351" s="123">
        <f t="shared" si="97"/>
        <v>3349.0401356272787</v>
      </c>
      <c r="N351" s="70">
        <f t="shared" si="98"/>
        <v>3597.2504142076032</v>
      </c>
      <c r="O351" s="23">
        <f t="shared" si="91"/>
        <v>0.94548734423822689</v>
      </c>
      <c r="P351" s="282">
        <v>557.04013562727846</v>
      </c>
      <c r="Q351" s="320">
        <v>931</v>
      </c>
      <c r="R351" s="125">
        <f t="shared" si="99"/>
        <v>0.10511415030626306</v>
      </c>
      <c r="S351" s="23">
        <f t="shared" si="100"/>
        <v>4.6544809438816941E-2</v>
      </c>
      <c r="T351" s="23"/>
      <c r="U351" s="264">
        <v>2559</v>
      </c>
      <c r="V351" s="125">
        <f t="shared" si="101"/>
        <v>9.1051191871824935E-2</v>
      </c>
      <c r="W351" s="258">
        <v>3241.339606296222</v>
      </c>
      <c r="X351" s="262">
        <v>2713.679745493107</v>
      </c>
      <c r="Y351" s="262">
        <v>3437.2636334000235</v>
      </c>
      <c r="Z351" s="137"/>
      <c r="AA351" s="124"/>
      <c r="AB351" s="124"/>
      <c r="AC351" s="124"/>
      <c r="AD351" s="124"/>
    </row>
    <row r="352" spans="1:32">
      <c r="A352" s="82">
        <v>1929</v>
      </c>
      <c r="B352" s="83" t="s">
        <v>449</v>
      </c>
      <c r="C352" s="264">
        <v>3449</v>
      </c>
      <c r="D352" s="124">
        <f t="shared" si="92"/>
        <v>3884.0090090090089</v>
      </c>
      <c r="E352" s="125">
        <f t="shared" si="87"/>
        <v>1.0208578608876744</v>
      </c>
      <c r="F352" s="124">
        <f t="shared" si="88"/>
        <v>-47.614142595291923</v>
      </c>
      <c r="G352" s="124">
        <f t="shared" si="93"/>
        <v>-42.28135862461923</v>
      </c>
      <c r="H352" s="124">
        <f t="shared" si="89"/>
        <v>0</v>
      </c>
      <c r="I352" s="123">
        <f t="shared" si="94"/>
        <v>0</v>
      </c>
      <c r="J352" s="124">
        <f t="shared" si="90"/>
        <v>-33.95255588501643</v>
      </c>
      <c r="K352" s="123">
        <f t="shared" si="95"/>
        <v>-30.149869625894588</v>
      </c>
      <c r="L352" s="123">
        <f t="shared" si="96"/>
        <v>-72.431228250513811</v>
      </c>
      <c r="M352" s="123">
        <f t="shared" si="97"/>
        <v>3376.5687717494861</v>
      </c>
      <c r="N352" s="70">
        <f t="shared" si="98"/>
        <v>3802.4423105287005</v>
      </c>
      <c r="O352" s="23">
        <f t="shared" si="91"/>
        <v>0.99941918627668991</v>
      </c>
      <c r="P352" s="282">
        <v>-72.431228250513811</v>
      </c>
      <c r="Q352" s="320">
        <v>888</v>
      </c>
      <c r="R352" s="125">
        <f t="shared" si="99"/>
        <v>4.3292473533688466E-2</v>
      </c>
      <c r="S352" s="23">
        <f t="shared" si="100"/>
        <v>4.4081987343035138E-2</v>
      </c>
      <c r="T352" s="23"/>
      <c r="U352" s="264">
        <v>3358</v>
      </c>
      <c r="V352" s="125">
        <f t="shared" si="101"/>
        <v>2.7099463966646812E-2</v>
      </c>
      <c r="W352" s="258">
        <v>3284.9939043819741</v>
      </c>
      <c r="X352" s="262">
        <v>3722.838137472284</v>
      </c>
      <c r="Y352" s="262">
        <v>3641.9001157228095</v>
      </c>
      <c r="Z352" s="137"/>
      <c r="AA352" s="124"/>
      <c r="AB352" s="124"/>
      <c r="AC352" s="124"/>
      <c r="AD352" s="124"/>
    </row>
    <row r="353" spans="1:30">
      <c r="A353" s="82">
        <v>1931</v>
      </c>
      <c r="B353" s="83" t="s">
        <v>450</v>
      </c>
      <c r="C353" s="264">
        <v>41926</v>
      </c>
      <c r="D353" s="124">
        <f t="shared" si="92"/>
        <v>3589.8621457316549</v>
      </c>
      <c r="E353" s="125">
        <f t="shared" si="87"/>
        <v>0.94354544041294575</v>
      </c>
      <c r="F353" s="124">
        <f t="shared" si="88"/>
        <v>128.87397537112045</v>
      </c>
      <c r="G353" s="124">
        <f t="shared" si="93"/>
        <v>1505.1191583593156</v>
      </c>
      <c r="H353" s="124">
        <f t="shared" si="89"/>
        <v>0</v>
      </c>
      <c r="I353" s="123">
        <f t="shared" si="94"/>
        <v>0</v>
      </c>
      <c r="J353" s="124">
        <f t="shared" si="90"/>
        <v>-33.95255588501643</v>
      </c>
      <c r="K353" s="123">
        <f t="shared" si="95"/>
        <v>-396.53190018110689</v>
      </c>
      <c r="L353" s="123">
        <f t="shared" si="96"/>
        <v>1108.5872581782087</v>
      </c>
      <c r="M353" s="123">
        <f t="shared" si="97"/>
        <v>43034.58725817821</v>
      </c>
      <c r="N353" s="70">
        <f t="shared" si="98"/>
        <v>3684.7835652177596</v>
      </c>
      <c r="O353" s="23">
        <f t="shared" si="91"/>
        <v>0.96849421808679859</v>
      </c>
      <c r="P353" s="282">
        <v>1108.5872581782087</v>
      </c>
      <c r="Q353" s="320">
        <v>11679</v>
      </c>
      <c r="R353" s="125">
        <f t="shared" si="99"/>
        <v>4.0197955080238663E-2</v>
      </c>
      <c r="S353" s="23">
        <f t="shared" si="100"/>
        <v>4.2897222483442431E-2</v>
      </c>
      <c r="T353" s="23"/>
      <c r="U353" s="264">
        <v>40185</v>
      </c>
      <c r="V353" s="125">
        <f t="shared" si="101"/>
        <v>4.3324623615777033E-2</v>
      </c>
      <c r="W353" s="258">
        <v>41140.794038385488</v>
      </c>
      <c r="X353" s="262">
        <v>3451.1336310546203</v>
      </c>
      <c r="Y353" s="262">
        <v>3533.2183131557445</v>
      </c>
      <c r="Z353" s="137"/>
      <c r="AA353" s="124"/>
      <c r="AB353" s="124"/>
      <c r="AC353" s="124"/>
      <c r="AD353" s="124"/>
    </row>
    <row r="354" spans="1:30">
      <c r="A354" s="82">
        <v>1933</v>
      </c>
      <c r="B354" s="83" t="s">
        <v>451</v>
      </c>
      <c r="C354" s="264">
        <v>16462</v>
      </c>
      <c r="D354" s="124">
        <f t="shared" si="92"/>
        <v>2926.5777777777776</v>
      </c>
      <c r="E354" s="125">
        <f t="shared" si="87"/>
        <v>0.76921035018554351</v>
      </c>
      <c r="F354" s="124">
        <f t="shared" si="88"/>
        <v>526.84459614344689</v>
      </c>
      <c r="G354" s="124">
        <f t="shared" si="93"/>
        <v>2963.5008533068885</v>
      </c>
      <c r="H354" s="124">
        <f t="shared" si="89"/>
        <v>174.16319075308735</v>
      </c>
      <c r="I354" s="123">
        <f t="shared" si="94"/>
        <v>979.66794798611625</v>
      </c>
      <c r="J354" s="124">
        <f t="shared" si="90"/>
        <v>140.21063486807091</v>
      </c>
      <c r="K354" s="123">
        <f t="shared" si="95"/>
        <v>788.68482113289895</v>
      </c>
      <c r="L354" s="123">
        <f t="shared" si="96"/>
        <v>3752.1856744397874</v>
      </c>
      <c r="M354" s="123">
        <f t="shared" si="97"/>
        <v>20214.185674439788</v>
      </c>
      <c r="N354" s="70">
        <f t="shared" si="98"/>
        <v>3593.6330087892957</v>
      </c>
      <c r="O354" s="23">
        <f t="shared" si="91"/>
        <v>0.94453655943089732</v>
      </c>
      <c r="P354" s="282">
        <v>3752.1856744397874</v>
      </c>
      <c r="Q354" s="320">
        <v>5625</v>
      </c>
      <c r="R354" s="125">
        <f t="shared" si="99"/>
        <v>4.6952548903795494E-2</v>
      </c>
      <c r="S354" s="23">
        <f t="shared" si="100"/>
        <v>4.4252121327916512E-2</v>
      </c>
      <c r="T354" s="23"/>
      <c r="U354" s="264">
        <v>15802</v>
      </c>
      <c r="V354" s="125">
        <f t="shared" si="101"/>
        <v>4.1766864953803315E-2</v>
      </c>
      <c r="W354" s="258">
        <v>19453.929739546704</v>
      </c>
      <c r="X354" s="262">
        <v>2795.3299133203609</v>
      </c>
      <c r="Y354" s="262">
        <v>3441.3461417913859</v>
      </c>
      <c r="Z354" s="137"/>
      <c r="AA354" s="124"/>
      <c r="AB354" s="124"/>
      <c r="AC354" s="124"/>
      <c r="AD354" s="124"/>
    </row>
    <row r="355" spans="1:30">
      <c r="A355" s="82">
        <v>1936</v>
      </c>
      <c r="B355" s="83" t="s">
        <v>452</v>
      </c>
      <c r="C355" s="264">
        <v>6685</v>
      </c>
      <c r="D355" s="124">
        <f t="shared" si="92"/>
        <v>2968.4724689165187</v>
      </c>
      <c r="E355" s="125">
        <f t="shared" si="87"/>
        <v>0.78022178828448796</v>
      </c>
      <c r="F355" s="124">
        <f t="shared" si="88"/>
        <v>501.70778146020217</v>
      </c>
      <c r="G355" s="124">
        <f t="shared" si="93"/>
        <v>1129.8459238483752</v>
      </c>
      <c r="H355" s="124">
        <f t="shared" si="89"/>
        <v>159.50004885452796</v>
      </c>
      <c r="I355" s="123">
        <f t="shared" si="94"/>
        <v>359.19411002039692</v>
      </c>
      <c r="J355" s="124">
        <f t="shared" si="90"/>
        <v>125.54749296951152</v>
      </c>
      <c r="K355" s="123">
        <f t="shared" si="95"/>
        <v>282.73295416733993</v>
      </c>
      <c r="L355" s="123">
        <f t="shared" si="96"/>
        <v>1412.578878015715</v>
      </c>
      <c r="M355" s="123">
        <f t="shared" si="97"/>
        <v>8097.5788780157145</v>
      </c>
      <c r="N355" s="70">
        <f t="shared" si="98"/>
        <v>3595.7277433462323</v>
      </c>
      <c r="O355" s="23">
        <f t="shared" si="91"/>
        <v>0.94508713133584443</v>
      </c>
      <c r="P355" s="282">
        <v>1412.578878015715</v>
      </c>
      <c r="Q355" s="320">
        <v>2252</v>
      </c>
      <c r="R355" s="125">
        <f t="shared" si="99"/>
        <v>5.956675034039146E-2</v>
      </c>
      <c r="S355" s="23">
        <f t="shared" si="100"/>
        <v>4.4765779653468632E-2</v>
      </c>
      <c r="T355" s="23"/>
      <c r="U355" s="264">
        <v>6340</v>
      </c>
      <c r="V355" s="125">
        <f t="shared" si="101"/>
        <v>5.4416403785488961E-2</v>
      </c>
      <c r="W355" s="258">
        <v>7788.4747391817082</v>
      </c>
      <c r="X355" s="262">
        <v>2801.5908086610693</v>
      </c>
      <c r="Y355" s="262">
        <v>3441.6591865584219</v>
      </c>
      <c r="Z355" s="137"/>
      <c r="AA355" s="124"/>
      <c r="AB355" s="124"/>
      <c r="AC355" s="124"/>
      <c r="AD355" s="124"/>
    </row>
    <row r="356" spans="1:30">
      <c r="A356" s="82">
        <v>1938</v>
      </c>
      <c r="B356" s="83" t="s">
        <v>453</v>
      </c>
      <c r="C356" s="264">
        <v>8971</v>
      </c>
      <c r="D356" s="124">
        <f t="shared" si="92"/>
        <v>3151.0361784334386</v>
      </c>
      <c r="E356" s="125">
        <f t="shared" si="87"/>
        <v>0.82820612548372474</v>
      </c>
      <c r="F356" s="124">
        <f t="shared" si="88"/>
        <v>392.16955575005022</v>
      </c>
      <c r="G356" s="124">
        <f t="shared" si="93"/>
        <v>1116.506725220393</v>
      </c>
      <c r="H356" s="124">
        <f t="shared" si="89"/>
        <v>95.602750523605977</v>
      </c>
      <c r="I356" s="123">
        <f t="shared" si="94"/>
        <v>272.18103074070621</v>
      </c>
      <c r="J356" s="124">
        <f t="shared" si="90"/>
        <v>61.650194638589547</v>
      </c>
      <c r="K356" s="123">
        <f t="shared" si="95"/>
        <v>175.51810413606444</v>
      </c>
      <c r="L356" s="123">
        <f t="shared" si="96"/>
        <v>1292.0248293564575</v>
      </c>
      <c r="M356" s="123">
        <f t="shared" si="97"/>
        <v>10263.024829356458</v>
      </c>
      <c r="N356" s="70">
        <f t="shared" si="98"/>
        <v>3604.8559288220786</v>
      </c>
      <c r="O356" s="23">
        <f t="shared" si="91"/>
        <v>0.94748634819580635</v>
      </c>
      <c r="P356" s="282">
        <v>1292.0248293564575</v>
      </c>
      <c r="Q356" s="320">
        <v>2847</v>
      </c>
      <c r="R356" s="125">
        <f t="shared" si="99"/>
        <v>4.6707203019628579E-2</v>
      </c>
      <c r="S356" s="23">
        <f t="shared" si="100"/>
        <v>4.4249836625488703E-2</v>
      </c>
      <c r="T356" s="23"/>
      <c r="U356" s="264">
        <v>8661</v>
      </c>
      <c r="V356" s="125">
        <f t="shared" si="101"/>
        <v>3.5792633645075629E-2</v>
      </c>
      <c r="W356" s="258">
        <v>9931.6946419026845</v>
      </c>
      <c r="X356" s="262">
        <v>3010.4275286757038</v>
      </c>
      <c r="Y356" s="262">
        <v>3452.1010225591535</v>
      </c>
      <c r="Z356" s="137"/>
      <c r="AA356" s="124"/>
      <c r="AB356" s="124"/>
      <c r="AC356" s="124"/>
      <c r="AD356" s="124"/>
    </row>
    <row r="357" spans="1:30">
      <c r="A357" s="82">
        <v>1939</v>
      </c>
      <c r="B357" s="83" t="s">
        <v>454</v>
      </c>
      <c r="C357" s="264">
        <v>5897</v>
      </c>
      <c r="D357" s="124">
        <f t="shared" si="92"/>
        <v>3203.1504617055948</v>
      </c>
      <c r="E357" s="125">
        <f t="shared" si="87"/>
        <v>0.84190364153466757</v>
      </c>
      <c r="F357" s="124">
        <f t="shared" si="88"/>
        <v>360.90098578675651</v>
      </c>
      <c r="G357" s="124">
        <f t="shared" si="93"/>
        <v>664.41871483341868</v>
      </c>
      <c r="H357" s="124">
        <f t="shared" si="89"/>
        <v>77.362751378351319</v>
      </c>
      <c r="I357" s="123">
        <f t="shared" si="94"/>
        <v>142.42482528754479</v>
      </c>
      <c r="J357" s="124">
        <f t="shared" si="90"/>
        <v>43.410195493334889</v>
      </c>
      <c r="K357" s="123">
        <f t="shared" si="95"/>
        <v>79.918169903229526</v>
      </c>
      <c r="L357" s="123">
        <f t="shared" si="96"/>
        <v>744.33688473664824</v>
      </c>
      <c r="M357" s="123">
        <f t="shared" si="97"/>
        <v>6641.3368847366482</v>
      </c>
      <c r="N357" s="70">
        <f t="shared" si="98"/>
        <v>3607.461642985686</v>
      </c>
      <c r="O357" s="23">
        <f t="shared" si="91"/>
        <v>0.94817122399835341</v>
      </c>
      <c r="P357" s="282">
        <v>744.33688473664824</v>
      </c>
      <c r="Q357" s="320">
        <v>1841</v>
      </c>
      <c r="R357" s="125">
        <f t="shared" si="99"/>
        <v>1.2095208873950238E-2</v>
      </c>
      <c r="S357" s="23">
        <f t="shared" si="100"/>
        <v>4.2672256549136617E-2</v>
      </c>
      <c r="T357" s="23"/>
      <c r="U357" s="264">
        <v>5874</v>
      </c>
      <c r="V357" s="125">
        <f t="shared" si="101"/>
        <v>3.9155600953353761E-3</v>
      </c>
      <c r="W357" s="258">
        <v>6421.4318232086825</v>
      </c>
      <c r="X357" s="262">
        <v>3164.8706896551726</v>
      </c>
      <c r="Y357" s="262">
        <v>3459.8231806081262</v>
      </c>
      <c r="Z357" s="137"/>
      <c r="AA357" s="124"/>
      <c r="AB357" s="124"/>
      <c r="AC357" s="124"/>
      <c r="AD357" s="124"/>
    </row>
    <row r="358" spans="1:30">
      <c r="A358" s="82">
        <v>1940</v>
      </c>
      <c r="B358" s="83" t="s">
        <v>455</v>
      </c>
      <c r="C358" s="264">
        <v>5970</v>
      </c>
      <c r="D358" s="124">
        <f t="shared" si="92"/>
        <v>2846.9241773962804</v>
      </c>
      <c r="E358" s="125">
        <f t="shared" si="87"/>
        <v>0.74827450685746533</v>
      </c>
      <c r="F358" s="124">
        <f t="shared" si="88"/>
        <v>574.63675637234519</v>
      </c>
      <c r="G358" s="124">
        <f t="shared" si="93"/>
        <v>1205.0132781128077</v>
      </c>
      <c r="H358" s="124">
        <f t="shared" si="89"/>
        <v>202.04195088661137</v>
      </c>
      <c r="I358" s="123">
        <f t="shared" si="94"/>
        <v>423.68197100922407</v>
      </c>
      <c r="J358" s="124">
        <f t="shared" si="90"/>
        <v>168.08939500159494</v>
      </c>
      <c r="K358" s="123">
        <f t="shared" si="95"/>
        <v>352.48346131834455</v>
      </c>
      <c r="L358" s="123">
        <f t="shared" si="96"/>
        <v>1557.4967394311523</v>
      </c>
      <c r="M358" s="123">
        <f t="shared" si="97"/>
        <v>7527.4967394311525</v>
      </c>
      <c r="N358" s="70">
        <f t="shared" si="98"/>
        <v>3589.6503287702203</v>
      </c>
      <c r="O358" s="23">
        <f t="shared" si="91"/>
        <v>0.9434897672644933</v>
      </c>
      <c r="P358" s="282">
        <v>1557.4967394311523</v>
      </c>
      <c r="Q358" s="320">
        <v>2097</v>
      </c>
      <c r="R358" s="125">
        <f t="shared" si="99"/>
        <v>4.0748001750491994E-2</v>
      </c>
      <c r="S358" s="23">
        <f t="shared" si="100"/>
        <v>4.4002961838110408E-2</v>
      </c>
      <c r="T358" s="23"/>
      <c r="U358" s="264">
        <v>5832</v>
      </c>
      <c r="V358" s="125">
        <f t="shared" si="101"/>
        <v>2.3662551440329218E-2</v>
      </c>
      <c r="W358" s="258">
        <v>7330.5678055392837</v>
      </c>
      <c r="X358" s="262">
        <v>2735.4596622889308</v>
      </c>
      <c r="Y358" s="262">
        <v>3438.3526292398142</v>
      </c>
      <c r="Z358" s="137"/>
      <c r="AA358" s="124"/>
      <c r="AB358" s="124"/>
      <c r="AC358" s="124"/>
      <c r="AD358" s="124"/>
    </row>
    <row r="359" spans="1:30">
      <c r="A359" s="82">
        <v>1941</v>
      </c>
      <c r="B359" s="83" t="s">
        <v>456</v>
      </c>
      <c r="C359" s="264">
        <v>9959</v>
      </c>
      <c r="D359" s="124">
        <f t="shared" si="92"/>
        <v>3414.1241001028452</v>
      </c>
      <c r="E359" s="125">
        <f t="shared" si="87"/>
        <v>0.89735513423160618</v>
      </c>
      <c r="F359" s="124">
        <f t="shared" si="88"/>
        <v>234.31680274840627</v>
      </c>
      <c r="G359" s="124">
        <f t="shared" si="93"/>
        <v>683.50211361710114</v>
      </c>
      <c r="H359" s="124">
        <f t="shared" si="89"/>
        <v>3.521977939313683</v>
      </c>
      <c r="I359" s="123">
        <f t="shared" si="94"/>
        <v>10.273609648978013</v>
      </c>
      <c r="J359" s="124">
        <f t="shared" si="90"/>
        <v>-30.430577945702748</v>
      </c>
      <c r="K359" s="123">
        <f t="shared" si="95"/>
        <v>-88.765995867614905</v>
      </c>
      <c r="L359" s="123">
        <f t="shared" si="96"/>
        <v>594.7361177494862</v>
      </c>
      <c r="M359" s="123">
        <f t="shared" si="97"/>
        <v>10553.736117749486</v>
      </c>
      <c r="N359" s="70">
        <f t="shared" si="98"/>
        <v>3618.0103249055487</v>
      </c>
      <c r="O359" s="23">
        <f t="shared" si="91"/>
        <v>0.95094379863320044</v>
      </c>
      <c r="P359" s="282">
        <v>594.7361177494862</v>
      </c>
      <c r="Q359" s="320">
        <v>2917</v>
      </c>
      <c r="R359" s="125">
        <f t="shared" si="99"/>
        <v>9.2235917401380527E-2</v>
      </c>
      <c r="S359" s="23">
        <f t="shared" si="100"/>
        <v>4.6311766830519289E-2</v>
      </c>
      <c r="T359" s="23"/>
      <c r="U359" s="264">
        <v>9143</v>
      </c>
      <c r="V359" s="125">
        <f t="shared" si="101"/>
        <v>8.9248605490539215E-2</v>
      </c>
      <c r="W359" s="258">
        <v>10114.270464916701</v>
      </c>
      <c r="X359" s="262">
        <v>3125.8119658119658</v>
      </c>
      <c r="Y359" s="262">
        <v>3457.8702444159658</v>
      </c>
      <c r="Z359" s="137"/>
      <c r="AA359" s="124"/>
      <c r="AB359" s="124"/>
      <c r="AC359" s="124"/>
      <c r="AD359" s="124"/>
    </row>
    <row r="360" spans="1:30">
      <c r="A360" s="82">
        <v>1942</v>
      </c>
      <c r="B360" s="83" t="s">
        <v>457</v>
      </c>
      <c r="C360" s="264">
        <v>14677</v>
      </c>
      <c r="D360" s="124">
        <f t="shared" si="92"/>
        <v>2989.8146261967813</v>
      </c>
      <c r="E360" s="125">
        <f t="shared" si="87"/>
        <v>0.78583127811247788</v>
      </c>
      <c r="F360" s="124">
        <f t="shared" si="88"/>
        <v>488.90248709204457</v>
      </c>
      <c r="G360" s="124">
        <f t="shared" si="93"/>
        <v>2400.0223091348466</v>
      </c>
      <c r="H360" s="124">
        <f t="shared" si="89"/>
        <v>152.03029380643602</v>
      </c>
      <c r="I360" s="123">
        <f t="shared" si="94"/>
        <v>746.31671229579445</v>
      </c>
      <c r="J360" s="124">
        <f t="shared" si="90"/>
        <v>118.07773792141958</v>
      </c>
      <c r="K360" s="123">
        <f t="shared" si="95"/>
        <v>579.64361545624877</v>
      </c>
      <c r="L360" s="123">
        <f t="shared" si="96"/>
        <v>2979.6659245910955</v>
      </c>
      <c r="M360" s="123">
        <f t="shared" si="97"/>
        <v>17656.665924591096</v>
      </c>
      <c r="N360" s="70">
        <f t="shared" si="98"/>
        <v>3596.7948512102453</v>
      </c>
      <c r="O360" s="23">
        <f t="shared" si="91"/>
        <v>0.94536760582724388</v>
      </c>
      <c r="P360" s="282">
        <v>2979.6659245910955</v>
      </c>
      <c r="Q360" s="320">
        <v>4909</v>
      </c>
      <c r="R360" s="125">
        <f t="shared" si="99"/>
        <v>-1.0599497194318096E-2</v>
      </c>
      <c r="S360" s="23">
        <f t="shared" si="100"/>
        <v>4.1742446754387937E-2</v>
      </c>
      <c r="T360" s="23"/>
      <c r="U360" s="264">
        <v>14940</v>
      </c>
      <c r="V360" s="125">
        <f t="shared" si="101"/>
        <v>-1.7603748326639895E-2</v>
      </c>
      <c r="W360" s="258">
        <v>17070.009770443819</v>
      </c>
      <c r="X360" s="262">
        <v>3021.8446601941746</v>
      </c>
      <c r="Y360" s="262">
        <v>3452.6718791350768</v>
      </c>
      <c r="Z360" s="137"/>
      <c r="AA360" s="124"/>
      <c r="AB360" s="124"/>
      <c r="AC360" s="124"/>
      <c r="AD360" s="124"/>
    </row>
    <row r="361" spans="1:30">
      <c r="A361" s="82">
        <v>1943</v>
      </c>
      <c r="B361" s="83" t="s">
        <v>458</v>
      </c>
      <c r="C361" s="264">
        <v>3596</v>
      </c>
      <c r="D361" s="124">
        <f t="shared" si="92"/>
        <v>2991.6805324459233</v>
      </c>
      <c r="E361" s="125">
        <f t="shared" si="87"/>
        <v>0.78632170567268633</v>
      </c>
      <c r="F361" s="124">
        <f t="shared" si="88"/>
        <v>487.78294334255941</v>
      </c>
      <c r="G361" s="124">
        <f t="shared" si="93"/>
        <v>586.31509789775635</v>
      </c>
      <c r="H361" s="124">
        <f t="shared" si="89"/>
        <v>151.37722661923635</v>
      </c>
      <c r="I361" s="123">
        <f t="shared" si="94"/>
        <v>181.95542639632208</v>
      </c>
      <c r="J361" s="124">
        <f t="shared" si="90"/>
        <v>117.42467073421992</v>
      </c>
      <c r="K361" s="123">
        <f t="shared" si="95"/>
        <v>141.14445422253235</v>
      </c>
      <c r="L361" s="123">
        <f t="shared" si="96"/>
        <v>727.45955212028866</v>
      </c>
      <c r="M361" s="123">
        <f t="shared" si="97"/>
        <v>4323.4595521202882</v>
      </c>
      <c r="N361" s="70">
        <f t="shared" si="98"/>
        <v>3596.8881465227023</v>
      </c>
      <c r="O361" s="23">
        <f t="shared" si="91"/>
        <v>0.94539212720525434</v>
      </c>
      <c r="P361" s="282">
        <v>727.45955212028866</v>
      </c>
      <c r="Q361" s="320">
        <v>1202</v>
      </c>
      <c r="R361" s="125">
        <f t="shared" si="99"/>
        <v>0.10997786350827833</v>
      </c>
      <c r="S361" s="23">
        <f t="shared" si="100"/>
        <v>4.6719853540795206E-2</v>
      </c>
      <c r="T361" s="23"/>
      <c r="U361" s="264">
        <v>3299</v>
      </c>
      <c r="V361" s="125">
        <f t="shared" si="101"/>
        <v>9.0027280994240677E-2</v>
      </c>
      <c r="W361" s="258">
        <v>4206.0834868574502</v>
      </c>
      <c r="X361" s="262">
        <v>2695.2614379084966</v>
      </c>
      <c r="Y361" s="262">
        <v>3436.3427180207927</v>
      </c>
      <c r="Z361" s="137"/>
      <c r="AA361" s="124"/>
      <c r="AB361" s="124"/>
      <c r="AC361" s="124"/>
      <c r="AD361" s="124"/>
    </row>
    <row r="362" spans="1:30" ht="25.5" customHeight="1">
      <c r="A362" s="82">
        <v>2002</v>
      </c>
      <c r="B362" s="83" t="s">
        <v>459</v>
      </c>
      <c r="C362" s="264">
        <v>6395</v>
      </c>
      <c r="D362" s="124">
        <f t="shared" si="92"/>
        <v>3073.0418068236427</v>
      </c>
      <c r="E362" s="125">
        <f t="shared" si="87"/>
        <v>0.80770638740943801</v>
      </c>
      <c r="F362" s="124">
        <f t="shared" si="88"/>
        <v>438.96617871592781</v>
      </c>
      <c r="G362" s="124">
        <f t="shared" si="93"/>
        <v>913.48861790784576</v>
      </c>
      <c r="H362" s="124">
        <f t="shared" si="89"/>
        <v>122.90078058703456</v>
      </c>
      <c r="I362" s="123">
        <f t="shared" si="94"/>
        <v>255.75652440161892</v>
      </c>
      <c r="J362" s="124">
        <f t="shared" si="90"/>
        <v>88.948224702018138</v>
      </c>
      <c r="K362" s="123">
        <f t="shared" si="95"/>
        <v>185.10125560489976</v>
      </c>
      <c r="L362" s="123">
        <f t="shared" si="96"/>
        <v>1098.5898735127455</v>
      </c>
      <c r="M362" s="123">
        <f t="shared" si="97"/>
        <v>7493.5898735127457</v>
      </c>
      <c r="N362" s="70">
        <f t="shared" si="98"/>
        <v>3600.9562102415885</v>
      </c>
      <c r="O362" s="23">
        <f t="shared" si="91"/>
        <v>0.94646136129209191</v>
      </c>
      <c r="P362" s="282">
        <v>1098.5898735127455</v>
      </c>
      <c r="Q362" s="320">
        <v>2081</v>
      </c>
      <c r="R362" s="125">
        <f t="shared" si="99"/>
        <v>6.0189374165775994E-2</v>
      </c>
      <c r="S362" s="23">
        <f t="shared" si="100"/>
        <v>4.481278710051164E-2</v>
      </c>
      <c r="T362" s="23"/>
      <c r="U362" s="264">
        <v>6116</v>
      </c>
      <c r="V362" s="125">
        <f t="shared" si="101"/>
        <v>4.5618051013734465E-2</v>
      </c>
      <c r="W362" s="258">
        <v>7272.1330533245264</v>
      </c>
      <c r="X362" s="262">
        <v>2898.5781990521327</v>
      </c>
      <c r="Y362" s="262">
        <v>3446.5085560779744</v>
      </c>
      <c r="Z362" s="137"/>
      <c r="AA362" s="124"/>
      <c r="AB362" s="124"/>
      <c r="AC362" s="124"/>
      <c r="AD362" s="124"/>
    </row>
    <row r="363" spans="1:30">
      <c r="A363" s="82">
        <v>2003</v>
      </c>
      <c r="B363" s="83" t="s">
        <v>460</v>
      </c>
      <c r="C363" s="264">
        <v>20103</v>
      </c>
      <c r="D363" s="124">
        <f t="shared" si="92"/>
        <v>3410.7567017305732</v>
      </c>
      <c r="E363" s="125">
        <f t="shared" si="87"/>
        <v>0.89647006030641685</v>
      </c>
      <c r="F363" s="124">
        <f t="shared" si="88"/>
        <v>236.33724177176944</v>
      </c>
      <c r="G363" s="124">
        <f t="shared" si="93"/>
        <v>1392.9717030028091</v>
      </c>
      <c r="H363" s="124">
        <f t="shared" si="89"/>
        <v>4.7005673696088701</v>
      </c>
      <c r="I363" s="123">
        <f t="shared" si="94"/>
        <v>27.705144076474681</v>
      </c>
      <c r="J363" s="124">
        <f t="shared" si="90"/>
        <v>-29.251988515407561</v>
      </c>
      <c r="K363" s="123">
        <f t="shared" si="95"/>
        <v>-172.41122030981217</v>
      </c>
      <c r="L363" s="123">
        <f t="shared" si="96"/>
        <v>1220.5604826929971</v>
      </c>
      <c r="M363" s="123">
        <f t="shared" si="97"/>
        <v>21323.560482692996</v>
      </c>
      <c r="N363" s="70">
        <f t="shared" si="98"/>
        <v>3617.841954986935</v>
      </c>
      <c r="O363" s="23">
        <f t="shared" si="91"/>
        <v>0.95089954493694095</v>
      </c>
      <c r="P363" s="282">
        <v>1220.5604826929971</v>
      </c>
      <c r="Q363" s="320">
        <v>5894</v>
      </c>
      <c r="R363" s="125">
        <f t="shared" si="99"/>
        <v>2.1753571753341645E-2</v>
      </c>
      <c r="S363" s="23">
        <f t="shared" si="100"/>
        <v>3.7219100611551106E-2</v>
      </c>
      <c r="T363" s="23"/>
      <c r="U363" s="264">
        <v>20139</v>
      </c>
      <c r="V363" s="125">
        <f t="shared" si="101"/>
        <v>-1.7875763444063757E-3</v>
      </c>
      <c r="W363" s="258">
        <v>21043.230404807593</v>
      </c>
      <c r="X363" s="262">
        <v>3338.1402287419196</v>
      </c>
      <c r="Y363" s="262">
        <v>3488.0209522306636</v>
      </c>
      <c r="Z363" s="137"/>
      <c r="AA363" s="124"/>
      <c r="AB363" s="124"/>
      <c r="AC363" s="124"/>
      <c r="AD363" s="124"/>
    </row>
    <row r="364" spans="1:30">
      <c r="A364" s="82">
        <v>2004</v>
      </c>
      <c r="B364" s="83" t="s">
        <v>461</v>
      </c>
      <c r="C364" s="264">
        <v>42907</v>
      </c>
      <c r="D364" s="124">
        <f t="shared" si="92"/>
        <v>4072.4183750949128</v>
      </c>
      <c r="E364" s="125">
        <f t="shared" si="87"/>
        <v>1.0703786477827422</v>
      </c>
      <c r="F364" s="124">
        <f t="shared" si="88"/>
        <v>-160.65976224683428</v>
      </c>
      <c r="G364" s="124">
        <f t="shared" si="93"/>
        <v>-1692.711255032646</v>
      </c>
      <c r="H364" s="124">
        <f t="shared" si="89"/>
        <v>0</v>
      </c>
      <c r="I364" s="123">
        <f t="shared" si="94"/>
        <v>0</v>
      </c>
      <c r="J364" s="124">
        <f t="shared" si="90"/>
        <v>-33.95255588501643</v>
      </c>
      <c r="K364" s="123">
        <f t="shared" si="95"/>
        <v>-357.72412880453311</v>
      </c>
      <c r="L364" s="123">
        <f t="shared" si="96"/>
        <v>-2050.435383837179</v>
      </c>
      <c r="M364" s="123">
        <f t="shared" si="97"/>
        <v>40856.564616162825</v>
      </c>
      <c r="N364" s="70">
        <f t="shared" si="98"/>
        <v>3877.806056963062</v>
      </c>
      <c r="O364" s="23">
        <f t="shared" si="91"/>
        <v>1.0192275010347169</v>
      </c>
      <c r="P364" s="282">
        <v>-2050.435383837179</v>
      </c>
      <c r="Q364" s="320">
        <v>10536</v>
      </c>
      <c r="R364" s="125">
        <f t="shared" si="99"/>
        <v>6.3805930878297668E-2</v>
      </c>
      <c r="S364" s="23">
        <f t="shared" si="100"/>
        <v>5.2599361869181085E-2</v>
      </c>
      <c r="T364" s="23"/>
      <c r="U364" s="264">
        <v>40322</v>
      </c>
      <c r="V364" s="125">
        <f t="shared" si="101"/>
        <v>6.410892316849362E-2</v>
      </c>
      <c r="W364" s="258">
        <v>38803.872278110131</v>
      </c>
      <c r="X364" s="262">
        <v>3828.1591189594606</v>
      </c>
      <c r="Y364" s="262">
        <v>3684.0285083176809</v>
      </c>
      <c r="Z364" s="137"/>
      <c r="AA364" s="124"/>
      <c r="AB364" s="124"/>
      <c r="AC364" s="124"/>
      <c r="AD364" s="124"/>
    </row>
    <row r="365" spans="1:30">
      <c r="A365" s="82">
        <v>2011</v>
      </c>
      <c r="B365" s="83" t="s">
        <v>462</v>
      </c>
      <c r="C365" s="264">
        <v>7199</v>
      </c>
      <c r="D365" s="124">
        <f t="shared" si="92"/>
        <v>2462.0383036935705</v>
      </c>
      <c r="E365" s="125">
        <f t="shared" si="87"/>
        <v>0.64711259688180267</v>
      </c>
      <c r="F365" s="124">
        <f t="shared" si="88"/>
        <v>805.56828059397105</v>
      </c>
      <c r="G365" s="124">
        <f t="shared" si="93"/>
        <v>2355.4816524567714</v>
      </c>
      <c r="H365" s="124">
        <f t="shared" si="89"/>
        <v>336.7520066825598</v>
      </c>
      <c r="I365" s="123">
        <f t="shared" si="94"/>
        <v>984.66286753980489</v>
      </c>
      <c r="J365" s="124">
        <f t="shared" si="90"/>
        <v>302.79945079754339</v>
      </c>
      <c r="K365" s="123">
        <f t="shared" si="95"/>
        <v>885.38559413201688</v>
      </c>
      <c r="L365" s="123">
        <f t="shared" si="96"/>
        <v>3240.8672465887885</v>
      </c>
      <c r="M365" s="123">
        <f t="shared" si="97"/>
        <v>10439.867246588788</v>
      </c>
      <c r="N365" s="70">
        <f t="shared" si="98"/>
        <v>3570.406035085085</v>
      </c>
      <c r="O365" s="23">
        <f t="shared" si="91"/>
        <v>0.9384316717657103</v>
      </c>
      <c r="P365" s="282">
        <v>3240.8672465887885</v>
      </c>
      <c r="Q365" s="320">
        <v>2924</v>
      </c>
      <c r="R365" s="125">
        <f t="shared" si="99"/>
        <v>4.7539694205843225E-2</v>
      </c>
      <c r="S365" s="23">
        <f t="shared" si="100"/>
        <v>4.4254727494691455E-2</v>
      </c>
      <c r="T365" s="23"/>
      <c r="U365" s="264">
        <v>6924</v>
      </c>
      <c r="V365" s="125">
        <f t="shared" si="101"/>
        <v>3.9716926632004622E-2</v>
      </c>
      <c r="W365" s="258">
        <v>10072.653637485335</v>
      </c>
      <c r="X365" s="262">
        <v>2350.3054989816701</v>
      </c>
      <c r="Y365" s="262">
        <v>3419.0949210744516</v>
      </c>
      <c r="Z365" s="137"/>
      <c r="AA365" s="124"/>
      <c r="AB365" s="124"/>
      <c r="AC365" s="124"/>
      <c r="AD365" s="124"/>
    </row>
    <row r="366" spans="1:30">
      <c r="A366" s="82">
        <v>2012</v>
      </c>
      <c r="B366" s="83" t="s">
        <v>463</v>
      </c>
      <c r="C366" s="264">
        <v>73024</v>
      </c>
      <c r="D366" s="124">
        <f t="shared" si="92"/>
        <v>3533.7043309944352</v>
      </c>
      <c r="E366" s="125">
        <f t="shared" si="87"/>
        <v>0.92878513823759323</v>
      </c>
      <c r="F366" s="124">
        <f t="shared" si="88"/>
        <v>162.56866421345231</v>
      </c>
      <c r="G366" s="124">
        <f t="shared" si="93"/>
        <v>3359.4814459709919</v>
      </c>
      <c r="H366" s="124">
        <f t="shared" si="89"/>
        <v>0</v>
      </c>
      <c r="I366" s="123">
        <f t="shared" si="94"/>
        <v>0</v>
      </c>
      <c r="J366" s="124">
        <f t="shared" si="90"/>
        <v>-33.95255588501643</v>
      </c>
      <c r="K366" s="123">
        <f t="shared" si="95"/>
        <v>-701.62956736386445</v>
      </c>
      <c r="L366" s="123">
        <f t="shared" si="96"/>
        <v>2657.8518786071272</v>
      </c>
      <c r="M366" s="123">
        <f t="shared" si="97"/>
        <v>75681.851878607122</v>
      </c>
      <c r="N366" s="70">
        <f t="shared" si="98"/>
        <v>3662.3204393228707</v>
      </c>
      <c r="O366" s="23">
        <f t="shared" si="91"/>
        <v>0.96259009721665734</v>
      </c>
      <c r="P366" s="282">
        <v>2657.8518786071272</v>
      </c>
      <c r="Q366" s="320">
        <v>20665</v>
      </c>
      <c r="R366" s="125">
        <f t="shared" si="99"/>
        <v>8.0266501778817265E-2</v>
      </c>
      <c r="S366" s="23">
        <f t="shared" si="100"/>
        <v>5.6905036220471203E-2</v>
      </c>
      <c r="T366" s="23"/>
      <c r="U366" s="264">
        <v>67500</v>
      </c>
      <c r="V366" s="125">
        <f t="shared" si="101"/>
        <v>8.1837037037037041E-2</v>
      </c>
      <c r="W366" s="258">
        <v>71503.095997796961</v>
      </c>
      <c r="X366" s="262">
        <v>3271.1412648412893</v>
      </c>
      <c r="Y366" s="262">
        <v>3465.1367093674326</v>
      </c>
      <c r="Z366" s="137"/>
      <c r="AA366" s="124"/>
      <c r="AB366" s="124"/>
      <c r="AC366" s="124"/>
      <c r="AD366" s="124"/>
    </row>
    <row r="367" spans="1:30">
      <c r="A367" s="82">
        <v>2014</v>
      </c>
      <c r="B367" s="83" t="s">
        <v>464</v>
      </c>
      <c r="C367" s="264">
        <v>2635</v>
      </c>
      <c r="D367" s="124">
        <f t="shared" si="92"/>
        <v>2873.5005452562705</v>
      </c>
      <c r="E367" s="125">
        <f t="shared" si="87"/>
        <v>0.75525973628942178</v>
      </c>
      <c r="F367" s="124">
        <f t="shared" si="88"/>
        <v>558.69093565635114</v>
      </c>
      <c r="G367" s="124">
        <f t="shared" si="93"/>
        <v>512.31958799687402</v>
      </c>
      <c r="H367" s="124">
        <f t="shared" si="89"/>
        <v>192.74022213561483</v>
      </c>
      <c r="I367" s="123">
        <f t="shared" si="94"/>
        <v>176.74278369835881</v>
      </c>
      <c r="J367" s="124">
        <f t="shared" si="90"/>
        <v>158.78766625059839</v>
      </c>
      <c r="K367" s="123">
        <f t="shared" si="95"/>
        <v>145.60828995179875</v>
      </c>
      <c r="L367" s="123">
        <f t="shared" si="96"/>
        <v>657.92787794867274</v>
      </c>
      <c r="M367" s="123">
        <f t="shared" si="97"/>
        <v>3292.9278779486726</v>
      </c>
      <c r="N367" s="70">
        <f t="shared" si="98"/>
        <v>3590.9791471632197</v>
      </c>
      <c r="O367" s="23">
        <f t="shared" si="91"/>
        <v>0.94383902873609116</v>
      </c>
      <c r="P367" s="282">
        <v>657.92787794867274</v>
      </c>
      <c r="Q367" s="320">
        <v>917</v>
      </c>
      <c r="R367" s="125">
        <f t="shared" si="99"/>
        <v>3.326164410445415E-3</v>
      </c>
      <c r="S367" s="23">
        <f t="shared" si="100"/>
        <v>4.2441272133087904E-2</v>
      </c>
      <c r="T367" s="23"/>
      <c r="U367" s="264">
        <v>2695</v>
      </c>
      <c r="V367" s="125">
        <f t="shared" si="101"/>
        <v>-2.2263450834879406E-2</v>
      </c>
      <c r="W367" s="258">
        <v>3241.5364470039713</v>
      </c>
      <c r="X367" s="262">
        <v>2863.9744952178535</v>
      </c>
      <c r="Y367" s="262">
        <v>3444.7783708862607</v>
      </c>
      <c r="Z367" s="137"/>
      <c r="AA367" s="124"/>
      <c r="AB367" s="124"/>
      <c r="AC367" s="124"/>
      <c r="AD367" s="124"/>
    </row>
    <row r="368" spans="1:30">
      <c r="A368" s="82">
        <v>2015</v>
      </c>
      <c r="B368" s="83" t="s">
        <v>465</v>
      </c>
      <c r="C368" s="264">
        <v>3226</v>
      </c>
      <c r="D368" s="124">
        <f t="shared" si="92"/>
        <v>3087.0813397129186</v>
      </c>
      <c r="E368" s="125">
        <f t="shared" si="87"/>
        <v>0.81139648377120344</v>
      </c>
      <c r="F368" s="124">
        <f t="shared" si="88"/>
        <v>430.54245898236223</v>
      </c>
      <c r="G368" s="124">
        <f t="shared" si="93"/>
        <v>449.91686963656855</v>
      </c>
      <c r="H368" s="124">
        <f t="shared" si="89"/>
        <v>117.98694407578797</v>
      </c>
      <c r="I368" s="123">
        <f t="shared" si="94"/>
        <v>123.29635655919844</v>
      </c>
      <c r="J368" s="124">
        <f t="shared" si="90"/>
        <v>84.034388190771551</v>
      </c>
      <c r="K368" s="123">
        <f t="shared" si="95"/>
        <v>87.815935659356271</v>
      </c>
      <c r="L368" s="123">
        <f t="shared" si="96"/>
        <v>537.73280529592478</v>
      </c>
      <c r="M368" s="123">
        <f t="shared" si="97"/>
        <v>3763.7328052959247</v>
      </c>
      <c r="N368" s="70">
        <f t="shared" si="98"/>
        <v>3601.6581868860521</v>
      </c>
      <c r="O368" s="23">
        <f t="shared" si="91"/>
        <v>0.9466458661101802</v>
      </c>
      <c r="P368" s="282">
        <v>537.73280529592478</v>
      </c>
      <c r="Q368" s="320">
        <v>1045</v>
      </c>
      <c r="R368" s="125">
        <f t="shared" si="99"/>
        <v>3.2732284512799553E-2</v>
      </c>
      <c r="S368" s="23">
        <f t="shared" si="100"/>
        <v>4.3643839651419006E-2</v>
      </c>
      <c r="T368" s="23"/>
      <c r="U368" s="264">
        <v>3055</v>
      </c>
      <c r="V368" s="125">
        <f t="shared" si="101"/>
        <v>5.597381342062193E-2</v>
      </c>
      <c r="W368" s="258">
        <v>3526.9643983401256</v>
      </c>
      <c r="X368" s="262">
        <v>2989.2367906066538</v>
      </c>
      <c r="Y368" s="262">
        <v>3451.0414856556999</v>
      </c>
      <c r="Z368" s="137"/>
      <c r="AA368" s="124"/>
      <c r="AB368" s="124"/>
      <c r="AC368" s="124"/>
      <c r="AD368" s="124"/>
    </row>
    <row r="369" spans="1:30">
      <c r="A369" s="82">
        <v>2017</v>
      </c>
      <c r="B369" s="83" t="s">
        <v>466</v>
      </c>
      <c r="C369" s="264">
        <v>3107</v>
      </c>
      <c r="D369" s="124">
        <f t="shared" si="92"/>
        <v>3144.7368421052633</v>
      </c>
      <c r="E369" s="125">
        <f t="shared" si="87"/>
        <v>0.82655043235992487</v>
      </c>
      <c r="F369" s="124">
        <f t="shared" si="88"/>
        <v>395.9491575469554</v>
      </c>
      <c r="G369" s="124">
        <f t="shared" si="93"/>
        <v>391.19776765639193</v>
      </c>
      <c r="H369" s="124">
        <f t="shared" si="89"/>
        <v>97.807518238467324</v>
      </c>
      <c r="I369" s="123">
        <f t="shared" si="94"/>
        <v>96.633828019605716</v>
      </c>
      <c r="J369" s="124">
        <f t="shared" si="90"/>
        <v>63.854962353450894</v>
      </c>
      <c r="K369" s="123">
        <f t="shared" si="95"/>
        <v>63.088702805209486</v>
      </c>
      <c r="L369" s="123">
        <f t="shared" si="96"/>
        <v>454.28647046160143</v>
      </c>
      <c r="M369" s="123">
        <f t="shared" si="97"/>
        <v>3561.2864704616013</v>
      </c>
      <c r="N369" s="70">
        <f t="shared" si="98"/>
        <v>3604.5409620056694</v>
      </c>
      <c r="O369" s="23">
        <f t="shared" si="91"/>
        <v>0.9474035635396163</v>
      </c>
      <c r="P369" s="282">
        <v>454.28647046160143</v>
      </c>
      <c r="Q369" s="320">
        <v>988</v>
      </c>
      <c r="R369" s="125">
        <f t="shared" si="99"/>
        <v>5.4750077348826066E-2</v>
      </c>
      <c r="S369" s="23">
        <f t="shared" si="100"/>
        <v>4.4596274356646252E-2</v>
      </c>
      <c r="T369" s="23"/>
      <c r="U369" s="264">
        <v>3062</v>
      </c>
      <c r="V369" s="125">
        <f t="shared" si="101"/>
        <v>1.4696276943174396E-2</v>
      </c>
      <c r="W369" s="258">
        <v>3543.8222965707528</v>
      </c>
      <c r="X369" s="262">
        <v>2981.4995131450828</v>
      </c>
      <c r="Y369" s="262">
        <v>3450.6546217826221</v>
      </c>
      <c r="Z369" s="137"/>
      <c r="AA369" s="124"/>
      <c r="AB369" s="124"/>
      <c r="AC369" s="124"/>
      <c r="AD369" s="124"/>
    </row>
    <row r="370" spans="1:30">
      <c r="A370" s="82">
        <v>2018</v>
      </c>
      <c r="B370" s="83" t="s">
        <v>467</v>
      </c>
      <c r="C370" s="264">
        <v>4780</v>
      </c>
      <c r="D370" s="124">
        <f t="shared" si="92"/>
        <v>3870.4453441295545</v>
      </c>
      <c r="E370" s="125">
        <f t="shared" si="87"/>
        <v>1.0172928398275998</v>
      </c>
      <c r="F370" s="124">
        <f t="shared" si="88"/>
        <v>-39.475943667619319</v>
      </c>
      <c r="G370" s="124">
        <f t="shared" si="93"/>
        <v>-48.752790429509858</v>
      </c>
      <c r="H370" s="124">
        <f t="shared" si="89"/>
        <v>0</v>
      </c>
      <c r="I370" s="123">
        <f t="shared" si="94"/>
        <v>0</v>
      </c>
      <c r="J370" s="124">
        <f t="shared" si="90"/>
        <v>-33.95255588501643</v>
      </c>
      <c r="K370" s="123">
        <f t="shared" si="95"/>
        <v>-41.931406517995292</v>
      </c>
      <c r="L370" s="123">
        <f t="shared" si="96"/>
        <v>-90.684196947505143</v>
      </c>
      <c r="M370" s="123">
        <f t="shared" si="97"/>
        <v>4689.3158030524946</v>
      </c>
      <c r="N370" s="70">
        <f t="shared" si="98"/>
        <v>3797.0168445769186</v>
      </c>
      <c r="O370" s="23">
        <f t="shared" si="91"/>
        <v>0.99799317785265995</v>
      </c>
      <c r="P370" s="282">
        <v>-90.684196947505143</v>
      </c>
      <c r="Q370" s="320">
        <v>1235</v>
      </c>
      <c r="R370" s="125">
        <f t="shared" si="99"/>
        <v>7.4784168423975061E-2</v>
      </c>
      <c r="S370" s="23">
        <f t="shared" si="100"/>
        <v>5.6717117759578585E-2</v>
      </c>
      <c r="T370" s="23"/>
      <c r="U370" s="264">
        <v>4433</v>
      </c>
      <c r="V370" s="125">
        <f t="shared" si="101"/>
        <v>7.8276562147529885E-2</v>
      </c>
      <c r="W370" s="258">
        <v>4423.2535435634263</v>
      </c>
      <c r="X370" s="262">
        <v>3601.1372867587329</v>
      </c>
      <c r="Y370" s="262">
        <v>3593.2197754373897</v>
      </c>
      <c r="Z370" s="137"/>
      <c r="AA370" s="124"/>
      <c r="AB370" s="124"/>
      <c r="AC370" s="124"/>
      <c r="AD370" s="124"/>
    </row>
    <row r="371" spans="1:30">
      <c r="A371" s="82">
        <v>2019</v>
      </c>
      <c r="B371" s="83" t="s">
        <v>468</v>
      </c>
      <c r="C371" s="264">
        <v>11798</v>
      </c>
      <c r="D371" s="124">
        <f t="shared" si="92"/>
        <v>3666.252330640149</v>
      </c>
      <c r="E371" s="125">
        <f t="shared" si="87"/>
        <v>0.96362354027770281</v>
      </c>
      <c r="F371" s="124">
        <f t="shared" si="88"/>
        <v>83.039864426023996</v>
      </c>
      <c r="G371" s="124">
        <f t="shared" si="93"/>
        <v>267.22228372294518</v>
      </c>
      <c r="H371" s="124">
        <f t="shared" si="89"/>
        <v>0</v>
      </c>
      <c r="I371" s="123">
        <f t="shared" si="94"/>
        <v>0</v>
      </c>
      <c r="J371" s="124">
        <f t="shared" si="90"/>
        <v>-33.95255588501643</v>
      </c>
      <c r="K371" s="123">
        <f t="shared" si="95"/>
        <v>-109.25932483798287</v>
      </c>
      <c r="L371" s="123">
        <f t="shared" si="96"/>
        <v>157.96295888496229</v>
      </c>
      <c r="M371" s="123">
        <f t="shared" si="97"/>
        <v>11955.962958884962</v>
      </c>
      <c r="N371" s="70">
        <f t="shared" si="98"/>
        <v>3715.3396391811566</v>
      </c>
      <c r="O371" s="23">
        <f t="shared" si="91"/>
        <v>0.9765254580327013</v>
      </c>
      <c r="P371" s="282">
        <v>157.96295888496229</v>
      </c>
      <c r="Q371" s="320">
        <v>3218</v>
      </c>
      <c r="R371" s="125">
        <f t="shared" si="99"/>
        <v>7.1266693634952014E-2</v>
      </c>
      <c r="S371" s="23">
        <f t="shared" si="100"/>
        <v>5.4982940997219357E-2</v>
      </c>
      <c r="T371" s="23"/>
      <c r="U371" s="264">
        <v>11085</v>
      </c>
      <c r="V371" s="125">
        <f t="shared" si="101"/>
        <v>6.4321154713576911E-2</v>
      </c>
      <c r="W371" s="258">
        <v>11406.80538391709</v>
      </c>
      <c r="X371" s="262">
        <v>3422.3525779561592</v>
      </c>
      <c r="Y371" s="262">
        <v>3521.7058919163596</v>
      </c>
      <c r="Z371" s="137"/>
      <c r="AA371" s="124"/>
      <c r="AB371" s="124"/>
      <c r="AC371" s="124"/>
      <c r="AD371" s="124"/>
    </row>
    <row r="372" spans="1:30">
      <c r="A372" s="82">
        <v>2020</v>
      </c>
      <c r="B372" s="83" t="s">
        <v>469</v>
      </c>
      <c r="C372" s="264">
        <v>13644</v>
      </c>
      <c r="D372" s="124">
        <f t="shared" si="92"/>
        <v>3459.4320486815418</v>
      </c>
      <c r="E372" s="125">
        <f t="shared" si="87"/>
        <v>0.90926369967519105</v>
      </c>
      <c r="F372" s="124">
        <f t="shared" si="88"/>
        <v>207.13203360118831</v>
      </c>
      <c r="G372" s="124">
        <f t="shared" si="93"/>
        <v>816.92874052308673</v>
      </c>
      <c r="H372" s="124">
        <f t="shared" si="89"/>
        <v>0</v>
      </c>
      <c r="I372" s="123">
        <f t="shared" si="94"/>
        <v>0</v>
      </c>
      <c r="J372" s="124">
        <f t="shared" si="90"/>
        <v>-33.95255588501643</v>
      </c>
      <c r="K372" s="123">
        <f t="shared" si="95"/>
        <v>-133.90888041050479</v>
      </c>
      <c r="L372" s="123">
        <f t="shared" si="96"/>
        <v>683.01986011258191</v>
      </c>
      <c r="M372" s="123">
        <f t="shared" si="97"/>
        <v>14327.019860112581</v>
      </c>
      <c r="N372" s="70">
        <f t="shared" si="98"/>
        <v>3632.6115263977135</v>
      </c>
      <c r="O372" s="23">
        <f t="shared" si="91"/>
        <v>0.95478152179169651</v>
      </c>
      <c r="P372" s="282">
        <v>683.01986011258191</v>
      </c>
      <c r="Q372" s="320">
        <v>3944</v>
      </c>
      <c r="R372" s="125">
        <f t="shared" si="99"/>
        <v>8.8693921957258753E-2</v>
      </c>
      <c r="S372" s="23">
        <f t="shared" si="100"/>
        <v>4.9748294336461343E-2</v>
      </c>
      <c r="T372" s="23"/>
      <c r="U372" s="264">
        <v>12596</v>
      </c>
      <c r="V372" s="125">
        <f t="shared" si="101"/>
        <v>8.320101619561765E-2</v>
      </c>
      <c r="W372" s="258">
        <v>13717.261717240959</v>
      </c>
      <c r="X372" s="262">
        <v>3177.5983854692231</v>
      </c>
      <c r="Y372" s="262">
        <v>3460.4595653988295</v>
      </c>
      <c r="Z372" s="137"/>
      <c r="AA372" s="124"/>
      <c r="AB372" s="124"/>
      <c r="AC372" s="124"/>
      <c r="AD372" s="124"/>
    </row>
    <row r="373" spans="1:30">
      <c r="A373" s="82">
        <v>2021</v>
      </c>
      <c r="B373" s="83" t="s">
        <v>470</v>
      </c>
      <c r="C373" s="264">
        <v>7966</v>
      </c>
      <c r="D373" s="124">
        <f t="shared" si="92"/>
        <v>2980.1720912832025</v>
      </c>
      <c r="E373" s="125">
        <f t="shared" si="87"/>
        <v>0.78329687164159212</v>
      </c>
      <c r="F373" s="124">
        <f t="shared" si="88"/>
        <v>494.6880080401919</v>
      </c>
      <c r="G373" s="124">
        <f t="shared" si="93"/>
        <v>1322.3010454914331</v>
      </c>
      <c r="H373" s="124">
        <f t="shared" si="89"/>
        <v>155.40518102618864</v>
      </c>
      <c r="I373" s="123">
        <f t="shared" si="94"/>
        <v>415.39804888300228</v>
      </c>
      <c r="J373" s="124">
        <f t="shared" si="90"/>
        <v>121.45262514117221</v>
      </c>
      <c r="K373" s="123">
        <f t="shared" si="95"/>
        <v>324.64286700235328</v>
      </c>
      <c r="L373" s="123">
        <f t="shared" si="96"/>
        <v>1646.9439124937865</v>
      </c>
      <c r="M373" s="123">
        <f t="shared" si="97"/>
        <v>9612.9439124937871</v>
      </c>
      <c r="N373" s="70">
        <f t="shared" si="98"/>
        <v>3596.3127244645671</v>
      </c>
      <c r="O373" s="23">
        <f t="shared" si="91"/>
        <v>0.94524088550369978</v>
      </c>
      <c r="P373" s="282">
        <v>1646.9439124937865</v>
      </c>
      <c r="Q373" s="320">
        <v>2673</v>
      </c>
      <c r="R373" s="125">
        <f t="shared" si="99"/>
        <v>6.5446038194034328E-2</v>
      </c>
      <c r="S373" s="23">
        <f t="shared" si="100"/>
        <v>4.5003743444927663E-2</v>
      </c>
      <c r="T373" s="23"/>
      <c r="U373" s="264">
        <v>7555</v>
      </c>
      <c r="V373" s="125">
        <f t="shared" si="101"/>
        <v>5.4401058901389805E-2</v>
      </c>
      <c r="W373" s="258">
        <v>9295.3166241846193</v>
      </c>
      <c r="X373" s="262">
        <v>2797.1121806738247</v>
      </c>
      <c r="Y373" s="262">
        <v>3441.4352551590596</v>
      </c>
      <c r="Z373" s="137"/>
      <c r="AA373" s="124"/>
      <c r="AB373" s="124"/>
      <c r="AC373" s="124"/>
      <c r="AD373" s="124"/>
    </row>
    <row r="374" spans="1:30">
      <c r="A374" s="82">
        <v>2022</v>
      </c>
      <c r="B374" s="83" t="s">
        <v>471</v>
      </c>
      <c r="C374" s="264">
        <v>3998</v>
      </c>
      <c r="D374" s="124">
        <f t="shared" si="92"/>
        <v>3010.5421686746986</v>
      </c>
      <c r="E374" s="125">
        <f t="shared" si="87"/>
        <v>0.79127922497006353</v>
      </c>
      <c r="F374" s="124">
        <f t="shared" si="88"/>
        <v>476.46596160529424</v>
      </c>
      <c r="G374" s="124">
        <f t="shared" si="93"/>
        <v>632.74679701183072</v>
      </c>
      <c r="H374" s="124">
        <f t="shared" si="89"/>
        <v>144.77565393916498</v>
      </c>
      <c r="I374" s="123">
        <f t="shared" si="94"/>
        <v>192.26206843121108</v>
      </c>
      <c r="J374" s="124">
        <f t="shared" si="90"/>
        <v>110.82309805414855</v>
      </c>
      <c r="K374" s="123">
        <f t="shared" si="95"/>
        <v>147.17307421590925</v>
      </c>
      <c r="L374" s="123">
        <f t="shared" si="96"/>
        <v>779.91987122774003</v>
      </c>
      <c r="M374" s="123">
        <f t="shared" si="97"/>
        <v>4777.9198712277403</v>
      </c>
      <c r="N374" s="70">
        <f t="shared" si="98"/>
        <v>3597.831228334142</v>
      </c>
      <c r="O374" s="23">
        <f t="shared" si="91"/>
        <v>0.94564000317012342</v>
      </c>
      <c r="P374" s="282">
        <v>779.91987122774003</v>
      </c>
      <c r="Q374" s="320">
        <v>1328</v>
      </c>
      <c r="R374" s="125">
        <f t="shared" si="99"/>
        <v>1.3026037800491021E-2</v>
      </c>
      <c r="S374" s="23">
        <f t="shared" si="100"/>
        <v>4.2797885829249462E-2</v>
      </c>
      <c r="T374" s="23"/>
      <c r="U374" s="264">
        <v>4009</v>
      </c>
      <c r="V374" s="125">
        <f t="shared" si="101"/>
        <v>-2.7438263906211027E-3</v>
      </c>
      <c r="W374" s="258">
        <v>4654.2809426231215</v>
      </c>
      <c r="X374" s="262">
        <v>2971.8309859154929</v>
      </c>
      <c r="Y374" s="262">
        <v>3450.1711954211428</v>
      </c>
      <c r="Z374" s="137"/>
      <c r="AA374" s="124"/>
      <c r="AB374" s="124"/>
      <c r="AC374" s="124"/>
      <c r="AD374" s="124"/>
    </row>
    <row r="375" spans="1:30">
      <c r="A375" s="82">
        <v>2023</v>
      </c>
      <c r="B375" s="83" t="s">
        <v>472</v>
      </c>
      <c r="C375" s="264">
        <v>3431</v>
      </c>
      <c r="D375" s="124">
        <f t="shared" si="92"/>
        <v>2934.9871685201028</v>
      </c>
      <c r="E375" s="125">
        <f t="shared" si="87"/>
        <v>0.77142064182613101</v>
      </c>
      <c r="F375" s="124">
        <f t="shared" si="88"/>
        <v>521.7989616980517</v>
      </c>
      <c r="G375" s="124">
        <f t="shared" si="93"/>
        <v>609.9829862250225</v>
      </c>
      <c r="H375" s="124">
        <f t="shared" si="89"/>
        <v>171.2199039932735</v>
      </c>
      <c r="I375" s="123">
        <f t="shared" si="94"/>
        <v>200.15606776813675</v>
      </c>
      <c r="J375" s="124">
        <f t="shared" si="90"/>
        <v>137.26734810825707</v>
      </c>
      <c r="K375" s="123">
        <f t="shared" si="95"/>
        <v>160.46552993855249</v>
      </c>
      <c r="L375" s="123">
        <f t="shared" si="96"/>
        <v>770.44851616357505</v>
      </c>
      <c r="M375" s="123">
        <f t="shared" si="97"/>
        <v>4201.4485161635748</v>
      </c>
      <c r="N375" s="70">
        <f t="shared" si="98"/>
        <v>3594.0534783264111</v>
      </c>
      <c r="O375" s="23">
        <f t="shared" si="91"/>
        <v>0.94464707401292647</v>
      </c>
      <c r="P375" s="282">
        <v>770.44851616357505</v>
      </c>
      <c r="Q375" s="320">
        <v>1169</v>
      </c>
      <c r="R375" s="125">
        <f t="shared" si="99"/>
        <v>-3.0083059528896911E-2</v>
      </c>
      <c r="S375" s="23">
        <f t="shared" si="100"/>
        <v>4.0885537183536595E-2</v>
      </c>
      <c r="T375" s="23"/>
      <c r="U375" s="264">
        <v>3489</v>
      </c>
      <c r="V375" s="125">
        <f t="shared" si="101"/>
        <v>-1.6623674405273719E-2</v>
      </c>
      <c r="W375" s="258">
        <v>3981.1713319825494</v>
      </c>
      <c r="X375" s="262">
        <v>3026.0190806591499</v>
      </c>
      <c r="Y375" s="262">
        <v>3452.8806001583257</v>
      </c>
      <c r="Z375" s="137"/>
      <c r="AA375" s="124"/>
      <c r="AB375" s="124"/>
      <c r="AC375" s="124"/>
      <c r="AD375" s="124"/>
    </row>
    <row r="376" spans="1:30">
      <c r="A376" s="82">
        <v>2024</v>
      </c>
      <c r="B376" s="83" t="s">
        <v>473</v>
      </c>
      <c r="C376" s="264">
        <v>3695</v>
      </c>
      <c r="D376" s="124">
        <f t="shared" si="92"/>
        <v>3766.5647298674821</v>
      </c>
      <c r="E376" s="125">
        <f t="shared" si="87"/>
        <v>0.98998926215378413</v>
      </c>
      <c r="F376" s="124">
        <f t="shared" si="88"/>
        <v>22.852424889624125</v>
      </c>
      <c r="G376" s="124">
        <f t="shared" si="93"/>
        <v>22.418228816721264</v>
      </c>
      <c r="H376" s="124">
        <f t="shared" si="89"/>
        <v>0</v>
      </c>
      <c r="I376" s="123">
        <f t="shared" si="94"/>
        <v>0</v>
      </c>
      <c r="J376" s="124">
        <f t="shared" si="90"/>
        <v>-33.95255588501643</v>
      </c>
      <c r="K376" s="123">
        <f t="shared" si="95"/>
        <v>-33.30745732320112</v>
      </c>
      <c r="L376" s="123">
        <f t="shared" si="96"/>
        <v>-10.889228506479856</v>
      </c>
      <c r="M376" s="123">
        <f t="shared" si="97"/>
        <v>3684.1107714935201</v>
      </c>
      <c r="N376" s="70">
        <f t="shared" si="98"/>
        <v>3755.4645988720899</v>
      </c>
      <c r="O376" s="23">
        <f t="shared" si="91"/>
        <v>0.98707174678313381</v>
      </c>
      <c r="P376" s="282">
        <v>-10.889228506479856</v>
      </c>
      <c r="Q376" s="320">
        <v>981</v>
      </c>
      <c r="R376" s="125">
        <f t="shared" si="99"/>
        <v>4.3849204809623628E-2</v>
      </c>
      <c r="S376" s="23">
        <f t="shared" si="100"/>
        <v>4.431549277904355E-2</v>
      </c>
      <c r="T376" s="23"/>
      <c r="U376" s="264">
        <v>3547</v>
      </c>
      <c r="V376" s="125">
        <f t="shared" si="101"/>
        <v>4.1725401747956019E-2</v>
      </c>
      <c r="W376" s="258">
        <v>3534.96785810142</v>
      </c>
      <c r="X376" s="262">
        <v>3608.3418107833163</v>
      </c>
      <c r="Y376" s="262">
        <v>3596.1015850472227</v>
      </c>
      <c r="Z376" s="137"/>
      <c r="AA376" s="124"/>
      <c r="AB376" s="124"/>
      <c r="AC376" s="124"/>
      <c r="AD376" s="124"/>
    </row>
    <row r="377" spans="1:30">
      <c r="A377" s="82">
        <v>2025</v>
      </c>
      <c r="B377" s="83" t="s">
        <v>474</v>
      </c>
      <c r="C377" s="264">
        <v>9122</v>
      </c>
      <c r="D377" s="124">
        <f t="shared" si="92"/>
        <v>3145.5172413793102</v>
      </c>
      <c r="E377" s="125">
        <f t="shared" si="87"/>
        <v>0.82675554947775176</v>
      </c>
      <c r="F377" s="124">
        <f t="shared" si="88"/>
        <v>395.48091798252727</v>
      </c>
      <c r="G377" s="124">
        <f t="shared" si="93"/>
        <v>1146.8946621493292</v>
      </c>
      <c r="H377" s="124">
        <f t="shared" si="89"/>
        <v>97.534378492550914</v>
      </c>
      <c r="I377" s="123">
        <f t="shared" si="94"/>
        <v>282.84969762839768</v>
      </c>
      <c r="J377" s="124">
        <f t="shared" si="90"/>
        <v>63.581822607534484</v>
      </c>
      <c r="K377" s="123">
        <f t="shared" si="95"/>
        <v>184.38728556185001</v>
      </c>
      <c r="L377" s="123">
        <f t="shared" si="96"/>
        <v>1331.2819477111791</v>
      </c>
      <c r="M377" s="123">
        <f t="shared" si="97"/>
        <v>10453.281947711179</v>
      </c>
      <c r="N377" s="70">
        <f t="shared" si="98"/>
        <v>3604.5799819693721</v>
      </c>
      <c r="O377" s="23">
        <f t="shared" si="91"/>
        <v>0.94741381939550773</v>
      </c>
      <c r="P377" s="282">
        <v>1331.2819477111791</v>
      </c>
      <c r="Q377" s="320">
        <v>2900</v>
      </c>
      <c r="R377" s="125">
        <f t="shared" si="99"/>
        <v>0.11638544629057998</v>
      </c>
      <c r="S377" s="23">
        <f t="shared" si="100"/>
        <v>4.7094473098765556E-2</v>
      </c>
      <c r="T377" s="23"/>
      <c r="U377" s="264">
        <v>8233</v>
      </c>
      <c r="V377" s="125">
        <f t="shared" si="101"/>
        <v>0.10798008016518887</v>
      </c>
      <c r="W377" s="258">
        <v>10058.865725978325</v>
      </c>
      <c r="X377" s="262">
        <v>2817.5906913073236</v>
      </c>
      <c r="Y377" s="262">
        <v>3442.4591806907338</v>
      </c>
      <c r="Z377" s="137"/>
      <c r="AA377" s="124"/>
      <c r="AB377" s="124"/>
      <c r="AC377" s="124"/>
      <c r="AD377" s="124"/>
    </row>
    <row r="378" spans="1:30">
      <c r="A378" s="82">
        <v>2027</v>
      </c>
      <c r="B378" s="83" t="s">
        <v>475</v>
      </c>
      <c r="C378" s="264">
        <v>2362</v>
      </c>
      <c r="D378" s="124">
        <f t="shared" si="92"/>
        <v>2510.0956429330499</v>
      </c>
      <c r="E378" s="125">
        <f t="shared" si="87"/>
        <v>0.65974380150109524</v>
      </c>
      <c r="F378" s="124">
        <f t="shared" si="88"/>
        <v>776.73387705028347</v>
      </c>
      <c r="G378" s="124">
        <f t="shared" si="93"/>
        <v>730.90657830431678</v>
      </c>
      <c r="H378" s="124">
        <f t="shared" si="89"/>
        <v>319.93193794874202</v>
      </c>
      <c r="I378" s="123">
        <f t="shared" si="94"/>
        <v>301.05595360976628</v>
      </c>
      <c r="J378" s="124">
        <f t="shared" si="90"/>
        <v>285.97938206372561</v>
      </c>
      <c r="K378" s="123">
        <f t="shared" si="95"/>
        <v>269.10659852196579</v>
      </c>
      <c r="L378" s="123">
        <f t="shared" si="96"/>
        <v>1000.0131768262826</v>
      </c>
      <c r="M378" s="123">
        <f t="shared" si="97"/>
        <v>3362.0131768262827</v>
      </c>
      <c r="N378" s="70">
        <f t="shared" si="98"/>
        <v>3572.8089020470593</v>
      </c>
      <c r="O378" s="23">
        <f t="shared" si="91"/>
        <v>0.93906323199667496</v>
      </c>
      <c r="P378" s="282">
        <v>1000.0131768262826</v>
      </c>
      <c r="Q378" s="320">
        <v>941</v>
      </c>
      <c r="R378" s="125">
        <f t="shared" si="99"/>
        <v>-2.9278866477345643E-2</v>
      </c>
      <c r="S378" s="23">
        <f t="shared" si="100"/>
        <v>4.1371140791261161E-2</v>
      </c>
      <c r="T378" s="23"/>
      <c r="U378" s="264">
        <v>2441</v>
      </c>
      <c r="V378" s="125">
        <f t="shared" si="101"/>
        <v>-3.2363785333879555E-2</v>
      </c>
      <c r="W378" s="258">
        <v>3238.7411859423473</v>
      </c>
      <c r="X378" s="262">
        <v>2585.8050847457625</v>
      </c>
      <c r="Y378" s="262">
        <v>3430.8699003626557</v>
      </c>
      <c r="Z378" s="137"/>
      <c r="AA378" s="124"/>
      <c r="AB378" s="124"/>
      <c r="AC378" s="124"/>
      <c r="AD378" s="124"/>
    </row>
    <row r="379" spans="1:30">
      <c r="A379" s="82">
        <v>2028</v>
      </c>
      <c r="B379" s="83" t="s">
        <v>476</v>
      </c>
      <c r="C379" s="264">
        <v>9437</v>
      </c>
      <c r="D379" s="124">
        <f t="shared" si="92"/>
        <v>4157.2687224669608</v>
      </c>
      <c r="E379" s="125">
        <f t="shared" si="87"/>
        <v>1.0926803839303383</v>
      </c>
      <c r="F379" s="124">
        <f t="shared" si="88"/>
        <v>-211.56997067006304</v>
      </c>
      <c r="G379" s="124">
        <f t="shared" si="93"/>
        <v>-480.2638334210431</v>
      </c>
      <c r="H379" s="124">
        <f t="shared" si="89"/>
        <v>0</v>
      </c>
      <c r="I379" s="123">
        <f t="shared" si="94"/>
        <v>0</v>
      </c>
      <c r="J379" s="124">
        <f t="shared" si="90"/>
        <v>-33.95255588501643</v>
      </c>
      <c r="K379" s="123">
        <f t="shared" si="95"/>
        <v>-77.072301858987302</v>
      </c>
      <c r="L379" s="123">
        <f t="shared" si="96"/>
        <v>-557.33613528003036</v>
      </c>
      <c r="M379" s="123">
        <f t="shared" si="97"/>
        <v>8879.6638647199688</v>
      </c>
      <c r="N379" s="70">
        <f t="shared" si="98"/>
        <v>3911.7461959118805</v>
      </c>
      <c r="O379" s="23">
        <f t="shared" si="91"/>
        <v>1.0281481954937552</v>
      </c>
      <c r="P379" s="282">
        <v>-557.33613528003036</v>
      </c>
      <c r="Q379" s="320">
        <v>2270</v>
      </c>
      <c r="R379" s="125">
        <f t="shared" si="99"/>
        <v>-2.2326047367342218E-4</v>
      </c>
      <c r="S379" s="23">
        <f t="shared" si="100"/>
        <v>2.5078984792009297E-2</v>
      </c>
      <c r="T379" s="23"/>
      <c r="U379" s="264">
        <v>9410</v>
      </c>
      <c r="V379" s="125">
        <f t="shared" si="101"/>
        <v>2.8692879914984058E-3</v>
      </c>
      <c r="W379" s="258">
        <v>8635.7068798408072</v>
      </c>
      <c r="X379" s="262">
        <v>4158.1970835174543</v>
      </c>
      <c r="Y379" s="262">
        <v>3816.0436941408784</v>
      </c>
      <c r="Z379" s="137"/>
      <c r="AA379" s="124"/>
      <c r="AB379" s="124"/>
      <c r="AC379" s="124"/>
      <c r="AD379" s="124"/>
    </row>
    <row r="380" spans="1:30">
      <c r="A380" s="82">
        <v>2030</v>
      </c>
      <c r="B380" s="83" t="s">
        <v>477</v>
      </c>
      <c r="C380" s="264">
        <v>37317</v>
      </c>
      <c r="D380" s="124">
        <f t="shared" si="92"/>
        <v>3674.3796770382041</v>
      </c>
      <c r="E380" s="125">
        <f t="shared" si="87"/>
        <v>0.96575970047696269</v>
      </c>
      <c r="F380" s="124">
        <f t="shared" si="88"/>
        <v>78.163456587190922</v>
      </c>
      <c r="G380" s="124">
        <f t="shared" si="93"/>
        <v>793.82806509951092</v>
      </c>
      <c r="H380" s="124">
        <f t="shared" si="89"/>
        <v>0</v>
      </c>
      <c r="I380" s="123">
        <f t="shared" si="94"/>
        <v>0</v>
      </c>
      <c r="J380" s="124">
        <f t="shared" si="90"/>
        <v>-33.95255588501643</v>
      </c>
      <c r="K380" s="123">
        <f t="shared" si="95"/>
        <v>-344.82215756822688</v>
      </c>
      <c r="L380" s="123">
        <f t="shared" si="96"/>
        <v>449.00590753128404</v>
      </c>
      <c r="M380" s="123">
        <f t="shared" si="97"/>
        <v>37766.005907531282</v>
      </c>
      <c r="N380" s="70">
        <f t="shared" si="98"/>
        <v>3718.5905777403786</v>
      </c>
      <c r="O380" s="23">
        <f t="shared" si="91"/>
        <v>0.97737992211240521</v>
      </c>
      <c r="P380" s="282">
        <v>449.00590753128404</v>
      </c>
      <c r="Q380" s="320">
        <v>10156</v>
      </c>
      <c r="R380" s="125">
        <f t="shared" si="99"/>
        <v>6.8171483555479889E-2</v>
      </c>
      <c r="S380" s="23">
        <f t="shared" si="100"/>
        <v>5.380837619521249E-2</v>
      </c>
      <c r="T380" s="23"/>
      <c r="U380" s="264">
        <v>34987</v>
      </c>
      <c r="V380" s="125">
        <f t="shared" si="101"/>
        <v>6.6596164289593279E-2</v>
      </c>
      <c r="W380" s="258">
        <v>35890.571398524458</v>
      </c>
      <c r="X380" s="262">
        <v>3439.8780847507619</v>
      </c>
      <c r="Y380" s="262">
        <v>3528.7160946342005</v>
      </c>
      <c r="Z380" s="137"/>
      <c r="AA380" s="124"/>
      <c r="AB380" s="124"/>
      <c r="AC380" s="124"/>
      <c r="AD380" s="124"/>
    </row>
    <row r="381" spans="1:30" ht="19.5" customHeight="1">
      <c r="A381" s="303">
        <v>5001</v>
      </c>
      <c r="B381" s="75" t="s">
        <v>347</v>
      </c>
      <c r="C381" s="264">
        <v>781649</v>
      </c>
      <c r="D381" s="264">
        <f t="shared" si="92"/>
        <v>3984.7725569563468</v>
      </c>
      <c r="E381" s="125">
        <f t="shared" si="87"/>
        <v>1.0473421609432032</v>
      </c>
      <c r="F381" s="264">
        <f t="shared" si="88"/>
        <v>-108.07227136369465</v>
      </c>
      <c r="G381" s="264">
        <f t="shared" si="93"/>
        <v>-21199.348678430979</v>
      </c>
      <c r="H381" s="264">
        <f t="shared" si="89"/>
        <v>0</v>
      </c>
      <c r="I381" s="258">
        <f t="shared" si="94"/>
        <v>0</v>
      </c>
      <c r="J381" s="264">
        <f t="shared" si="90"/>
        <v>-33.95255588501643</v>
      </c>
      <c r="K381" s="258">
        <f t="shared" si="95"/>
        <v>-6660.0994098489382</v>
      </c>
      <c r="L381" s="258">
        <f t="shared" si="96"/>
        <v>-27859.448088279918</v>
      </c>
      <c r="M381" s="258">
        <f t="shared" si="97"/>
        <v>753789.55191172007</v>
      </c>
      <c r="N381" s="70">
        <f t="shared" si="98"/>
        <v>3842.7477297076352</v>
      </c>
      <c r="O381" s="23">
        <f t="shared" si="91"/>
        <v>1.0100129062989014</v>
      </c>
      <c r="P381" s="282">
        <v>-27859.448088279918</v>
      </c>
      <c r="Q381" s="320">
        <v>196159</v>
      </c>
      <c r="R381" s="125">
        <f t="shared" si="99"/>
        <v>6.5493938528774595E-2</v>
      </c>
      <c r="S381" s="23">
        <f t="shared" si="100"/>
        <v>5.318292021697834E-2</v>
      </c>
      <c r="T381" s="23"/>
      <c r="U381" s="264">
        <v>723662</v>
      </c>
      <c r="V381" s="125">
        <f t="shared" si="101"/>
        <v>8.0129950170107045E-2</v>
      </c>
      <c r="W381" s="258">
        <v>706026.95331686968</v>
      </c>
      <c r="X381" s="262">
        <v>3739.835969839949</v>
      </c>
      <c r="Y381" s="262">
        <v>3648.6992486698764</v>
      </c>
      <c r="Z381" s="262"/>
      <c r="AA381" s="264"/>
      <c r="AB381" s="264"/>
      <c r="AC381" s="264"/>
      <c r="AD381" s="264"/>
    </row>
    <row r="382" spans="1:30">
      <c r="A382" s="303">
        <v>5004</v>
      </c>
      <c r="B382" s="75" t="s">
        <v>371</v>
      </c>
      <c r="C382" s="264">
        <v>65620</v>
      </c>
      <c r="D382" s="264">
        <f t="shared" si="92"/>
        <v>2970.574920778633</v>
      </c>
      <c r="E382" s="125">
        <f t="shared" si="87"/>
        <v>0.78077438857599057</v>
      </c>
      <c r="F382" s="264">
        <f t="shared" si="88"/>
        <v>500.4463103429336</v>
      </c>
      <c r="G382" s="264">
        <f t="shared" si="93"/>
        <v>11054.858995475404</v>
      </c>
      <c r="H382" s="264">
        <f t="shared" si="89"/>
        <v>158.76419070278794</v>
      </c>
      <c r="I382" s="258">
        <f t="shared" si="94"/>
        <v>3507.1009726245857</v>
      </c>
      <c r="J382" s="264">
        <f t="shared" si="90"/>
        <v>124.81163481777151</v>
      </c>
      <c r="K382" s="258">
        <f t="shared" si="95"/>
        <v>2757.0890131245724</v>
      </c>
      <c r="L382" s="258">
        <f t="shared" si="96"/>
        <v>13811.948008599977</v>
      </c>
      <c r="M382" s="258">
        <f t="shared" si="97"/>
        <v>79431.948008599982</v>
      </c>
      <c r="N382" s="70">
        <f t="shared" si="98"/>
        <v>3595.8328659393383</v>
      </c>
      <c r="O382" s="23">
        <f t="shared" si="91"/>
        <v>0.94511476135041972</v>
      </c>
      <c r="P382" s="282">
        <v>13811.948008599977</v>
      </c>
      <c r="Q382" s="320">
        <v>22090</v>
      </c>
      <c r="R382" s="125">
        <f t="shared" si="99"/>
        <v>6.446042926105891E-2</v>
      </c>
      <c r="S382" s="23">
        <f t="shared" si="100"/>
        <v>4.4961869082681592E-2</v>
      </c>
      <c r="T382" s="23"/>
      <c r="U382" s="264">
        <v>61663</v>
      </c>
      <c r="V382" s="125">
        <f t="shared" si="101"/>
        <v>6.4171383163323228E-2</v>
      </c>
      <c r="W382" s="258">
        <v>76034.853860786126</v>
      </c>
      <c r="X382" s="262">
        <v>2790.6860970311368</v>
      </c>
      <c r="Y382" s="262">
        <v>3441.1139509769246</v>
      </c>
      <c r="Z382" s="262"/>
      <c r="AA382" s="264"/>
      <c r="AB382" s="264"/>
      <c r="AC382" s="264"/>
      <c r="AD382" s="264"/>
    </row>
    <row r="383" spans="1:30">
      <c r="A383" s="303">
        <v>5005</v>
      </c>
      <c r="B383" s="75" t="s">
        <v>372</v>
      </c>
      <c r="C383" s="264">
        <v>42814</v>
      </c>
      <c r="D383" s="264">
        <f t="shared" si="92"/>
        <v>3265.0041943109891</v>
      </c>
      <c r="E383" s="125">
        <f t="shared" si="87"/>
        <v>0.85816103666660426</v>
      </c>
      <c r="F383" s="264">
        <f t="shared" si="88"/>
        <v>323.78874622351992</v>
      </c>
      <c r="G383" s="264">
        <f t="shared" si="93"/>
        <v>4245.8418292290171</v>
      </c>
      <c r="H383" s="264">
        <f t="shared" si="89"/>
        <v>55.713944966463323</v>
      </c>
      <c r="I383" s="258">
        <f t="shared" si="94"/>
        <v>730.5769603452336</v>
      </c>
      <c r="J383" s="264">
        <f t="shared" si="90"/>
        <v>21.761389081446893</v>
      </c>
      <c r="K383" s="258">
        <f t="shared" si="95"/>
        <v>285.35709502501311</v>
      </c>
      <c r="L383" s="258">
        <f t="shared" si="96"/>
        <v>4531.1989242540303</v>
      </c>
      <c r="M383" s="258">
        <f t="shared" si="97"/>
        <v>47345.198924254029</v>
      </c>
      <c r="N383" s="70">
        <f t="shared" si="98"/>
        <v>3610.5543296159558</v>
      </c>
      <c r="O383" s="23">
        <f t="shared" si="91"/>
        <v>0.9489840937549503</v>
      </c>
      <c r="P383" s="282">
        <v>4531.1989242540303</v>
      </c>
      <c r="Q383" s="320">
        <v>13113</v>
      </c>
      <c r="R383" s="125">
        <f t="shared" si="99"/>
        <v>6.8027134897426511E-2</v>
      </c>
      <c r="S383" s="23">
        <f t="shared" si="100"/>
        <v>4.5194861582828323E-2</v>
      </c>
      <c r="T383" s="23"/>
      <c r="U383" s="264">
        <v>39980</v>
      </c>
      <c r="V383" s="125">
        <f t="shared" si="101"/>
        <v>7.0885442721360686E-2</v>
      </c>
      <c r="W383" s="258">
        <v>45177.058612027562</v>
      </c>
      <c r="X383" s="262">
        <v>3057.0423612173117</v>
      </c>
      <c r="Y383" s="262">
        <v>3454.4317641862335</v>
      </c>
      <c r="Z383" s="262"/>
      <c r="AA383" s="264"/>
      <c r="AB383" s="264"/>
      <c r="AC383" s="264"/>
      <c r="AD383" s="264"/>
    </row>
    <row r="384" spans="1:30">
      <c r="A384" s="303">
        <v>5011</v>
      </c>
      <c r="B384" s="75" t="s">
        <v>348</v>
      </c>
      <c r="C384" s="264">
        <v>14686</v>
      </c>
      <c r="D384" s="264">
        <f t="shared" si="92"/>
        <v>3473.5099337748343</v>
      </c>
      <c r="E384" s="125">
        <f t="shared" si="87"/>
        <v>0.91296387638148246</v>
      </c>
      <c r="F384" s="264">
        <f t="shared" si="88"/>
        <v>198.68530254521283</v>
      </c>
      <c r="G384" s="264">
        <f t="shared" si="93"/>
        <v>840.04145916115976</v>
      </c>
      <c r="H384" s="264">
        <f t="shared" si="89"/>
        <v>0</v>
      </c>
      <c r="I384" s="258">
        <f t="shared" si="94"/>
        <v>0</v>
      </c>
      <c r="J384" s="264">
        <f t="shared" si="90"/>
        <v>-33.95255588501643</v>
      </c>
      <c r="K384" s="258">
        <f t="shared" si="95"/>
        <v>-143.55140628184947</v>
      </c>
      <c r="L384" s="258">
        <f t="shared" si="96"/>
        <v>696.49005287931027</v>
      </c>
      <c r="M384" s="258">
        <f t="shared" si="97"/>
        <v>15382.49005287931</v>
      </c>
      <c r="N384" s="70">
        <f t="shared" si="98"/>
        <v>3638.2426804350307</v>
      </c>
      <c r="O384" s="23">
        <f t="shared" si="91"/>
        <v>0.95626159247421305</v>
      </c>
      <c r="P384" s="282">
        <v>696.49005287931027</v>
      </c>
      <c r="Q384" s="320">
        <v>4228</v>
      </c>
      <c r="R384" s="125">
        <f t="shared" si="99"/>
        <v>6.198563356239048E-2</v>
      </c>
      <c r="S384" s="23">
        <f t="shared" si="100"/>
        <v>4.9962098662178413E-2</v>
      </c>
      <c r="T384" s="23"/>
      <c r="U384" s="264">
        <v>13819</v>
      </c>
      <c r="V384" s="125">
        <f t="shared" si="101"/>
        <v>6.2739706201606488E-2</v>
      </c>
      <c r="W384" s="258">
        <v>14640.124004879679</v>
      </c>
      <c r="X384" s="262">
        <v>3270.7692307692309</v>
      </c>
      <c r="Y384" s="262">
        <v>3465.1181076638295</v>
      </c>
      <c r="Z384" s="262"/>
      <c r="AA384" s="264"/>
      <c r="AB384" s="264"/>
      <c r="AC384" s="264"/>
      <c r="AD384" s="264"/>
    </row>
    <row r="385" spans="1:30">
      <c r="A385" s="303">
        <v>5012</v>
      </c>
      <c r="B385" s="75" t="s">
        <v>349</v>
      </c>
      <c r="C385" s="264">
        <v>3452</v>
      </c>
      <c r="D385" s="264">
        <f t="shared" si="92"/>
        <v>3455.4554554554556</v>
      </c>
      <c r="E385" s="125">
        <f t="shared" si="87"/>
        <v>0.90821850733784415</v>
      </c>
      <c r="F385" s="264">
        <f t="shared" si="88"/>
        <v>209.51798953684002</v>
      </c>
      <c r="G385" s="264">
        <f t="shared" si="93"/>
        <v>209.30847154730316</v>
      </c>
      <c r="H385" s="264">
        <f t="shared" si="89"/>
        <v>0</v>
      </c>
      <c r="I385" s="258">
        <f t="shared" si="94"/>
        <v>0</v>
      </c>
      <c r="J385" s="264">
        <f t="shared" si="90"/>
        <v>-33.95255588501643</v>
      </c>
      <c r="K385" s="258">
        <f t="shared" si="95"/>
        <v>-33.918603329131415</v>
      </c>
      <c r="L385" s="258">
        <f t="shared" si="96"/>
        <v>175.38986821817173</v>
      </c>
      <c r="M385" s="258">
        <f t="shared" si="97"/>
        <v>3627.3898682181716</v>
      </c>
      <c r="N385" s="70">
        <f t="shared" si="98"/>
        <v>3631.0208891072789</v>
      </c>
      <c r="O385" s="23">
        <f t="shared" si="91"/>
        <v>0.95436344485675761</v>
      </c>
      <c r="P385" s="282">
        <v>175.38986821817173</v>
      </c>
      <c r="Q385" s="320">
        <v>999</v>
      </c>
      <c r="R385" s="125">
        <f t="shared" si="99"/>
        <v>7.5200042413157253E-2</v>
      </c>
      <c r="S385" s="23">
        <f t="shared" si="100"/>
        <v>4.8740379768209462E-2</v>
      </c>
      <c r="T385" s="23"/>
      <c r="U385" s="264">
        <v>3172</v>
      </c>
      <c r="V385" s="125">
        <f t="shared" si="101"/>
        <v>8.8272383354350573E-2</v>
      </c>
      <c r="W385" s="258">
        <v>3417.2591107257381</v>
      </c>
      <c r="X385" s="262">
        <v>3213.7791286727456</v>
      </c>
      <c r="Y385" s="262">
        <v>3462.2686025590051</v>
      </c>
      <c r="Z385" s="262"/>
      <c r="AA385" s="264"/>
      <c r="AB385" s="264"/>
      <c r="AC385" s="264"/>
      <c r="AD385" s="264"/>
    </row>
    <row r="386" spans="1:30">
      <c r="A386" s="303">
        <v>5013</v>
      </c>
      <c r="B386" s="75" t="s">
        <v>350</v>
      </c>
      <c r="C386" s="264">
        <v>16283</v>
      </c>
      <c r="D386" s="264">
        <f t="shared" si="92"/>
        <v>3468.8964635705156</v>
      </c>
      <c r="E386" s="125">
        <f t="shared" si="87"/>
        <v>0.91175128976978159</v>
      </c>
      <c r="F386" s="264">
        <f t="shared" si="88"/>
        <v>201.45338466780404</v>
      </c>
      <c r="G386" s="264">
        <f t="shared" si="93"/>
        <v>945.62218763067222</v>
      </c>
      <c r="H386" s="264">
        <f t="shared" si="89"/>
        <v>0</v>
      </c>
      <c r="I386" s="258">
        <f t="shared" si="94"/>
        <v>0</v>
      </c>
      <c r="J386" s="264">
        <f t="shared" si="90"/>
        <v>-33.95255588501643</v>
      </c>
      <c r="K386" s="258">
        <f t="shared" si="95"/>
        <v>-159.37329732426713</v>
      </c>
      <c r="L386" s="258">
        <f t="shared" si="96"/>
        <v>786.24889030640509</v>
      </c>
      <c r="M386" s="258">
        <f t="shared" si="97"/>
        <v>17069.248890306404</v>
      </c>
      <c r="N386" s="70">
        <f t="shared" si="98"/>
        <v>3636.3972923533033</v>
      </c>
      <c r="O386" s="23">
        <f t="shared" si="91"/>
        <v>0.95577655782953275</v>
      </c>
      <c r="P386" s="282">
        <v>786.24889030640509</v>
      </c>
      <c r="Q386" s="320">
        <v>4694</v>
      </c>
      <c r="R386" s="125">
        <f t="shared" si="99"/>
        <v>0.14172431402604135</v>
      </c>
      <c r="S386" s="23">
        <f t="shared" si="100"/>
        <v>5.2961673141924612E-2</v>
      </c>
      <c r="T386" s="23"/>
      <c r="U386" s="264">
        <v>14122</v>
      </c>
      <c r="V386" s="125">
        <f t="shared" si="101"/>
        <v>0.15302365104092905</v>
      </c>
      <c r="W386" s="258">
        <v>16051.842195190709</v>
      </c>
      <c r="X386" s="262">
        <v>3038.2960413080896</v>
      </c>
      <c r="Y386" s="262">
        <v>3453.4944481907723</v>
      </c>
      <c r="Z386" s="262"/>
      <c r="AA386" s="264"/>
      <c r="AB386" s="264"/>
      <c r="AC386" s="264"/>
      <c r="AD386" s="264"/>
    </row>
    <row r="387" spans="1:30">
      <c r="A387" s="303">
        <v>5014</v>
      </c>
      <c r="B387" s="75" t="s">
        <v>351</v>
      </c>
      <c r="C387" s="264">
        <v>33478</v>
      </c>
      <c r="D387" s="264">
        <f t="shared" si="92"/>
        <v>6605.7616416732435</v>
      </c>
      <c r="E387" s="125">
        <f t="shared" si="87"/>
        <v>1.7362327644994291</v>
      </c>
      <c r="F387" s="264">
        <f t="shared" si="88"/>
        <v>-1680.6657221938326</v>
      </c>
      <c r="G387" s="264">
        <f t="shared" si="93"/>
        <v>-8517.6138800783428</v>
      </c>
      <c r="H387" s="264">
        <f t="shared" si="89"/>
        <v>0</v>
      </c>
      <c r="I387" s="258">
        <f t="shared" si="94"/>
        <v>0</v>
      </c>
      <c r="J387" s="264">
        <f t="shared" si="90"/>
        <v>-33.95255588501643</v>
      </c>
      <c r="K387" s="258">
        <f t="shared" si="95"/>
        <v>-172.07155322526324</v>
      </c>
      <c r="L387" s="258">
        <f t="shared" si="96"/>
        <v>-8689.6854333036063</v>
      </c>
      <c r="M387" s="258">
        <f t="shared" si="97"/>
        <v>24788.314566696394</v>
      </c>
      <c r="N387" s="70">
        <f t="shared" si="98"/>
        <v>4891.1433635943949</v>
      </c>
      <c r="O387" s="23">
        <f t="shared" si="91"/>
        <v>1.285569147721392</v>
      </c>
      <c r="P387" s="282">
        <v>-8689.6854333036063</v>
      </c>
      <c r="Q387" s="320">
        <v>5068</v>
      </c>
      <c r="R387" s="125">
        <f t="shared" si="99"/>
        <v>0.10986995110495486</v>
      </c>
      <c r="S387" s="23">
        <f t="shared" si="100"/>
        <v>7.8889390334108869E-2</v>
      </c>
      <c r="T387" s="23"/>
      <c r="U387" s="264">
        <v>29533</v>
      </c>
      <c r="V387" s="125">
        <f t="shared" si="101"/>
        <v>0.13357938577184844</v>
      </c>
      <c r="W387" s="258">
        <v>22495.219238961592</v>
      </c>
      <c r="X387" s="262">
        <v>5951.8339379282552</v>
      </c>
      <c r="Y387" s="262">
        <v>4533.4984359051978</v>
      </c>
      <c r="Z387" s="262"/>
      <c r="AA387" s="264"/>
      <c r="AB387" s="264"/>
      <c r="AC387" s="264"/>
      <c r="AD387" s="264"/>
    </row>
    <row r="388" spans="1:30">
      <c r="A388" s="303">
        <v>5015</v>
      </c>
      <c r="B388" s="75" t="s">
        <v>352</v>
      </c>
      <c r="C388" s="264">
        <v>20984</v>
      </c>
      <c r="D388" s="264">
        <f t="shared" si="92"/>
        <v>3934.0082489688789</v>
      </c>
      <c r="E388" s="125">
        <f t="shared" si="87"/>
        <v>1.0339994671591968</v>
      </c>
      <c r="F388" s="264">
        <f t="shared" si="88"/>
        <v>-77.613686571213933</v>
      </c>
      <c r="G388" s="264">
        <f t="shared" si="93"/>
        <v>-413.99140417085511</v>
      </c>
      <c r="H388" s="264">
        <f t="shared" si="89"/>
        <v>0</v>
      </c>
      <c r="I388" s="258">
        <f t="shared" si="94"/>
        <v>0</v>
      </c>
      <c r="J388" s="264">
        <f t="shared" si="90"/>
        <v>-33.95255588501643</v>
      </c>
      <c r="K388" s="258">
        <f t="shared" si="95"/>
        <v>-181.10293309067762</v>
      </c>
      <c r="L388" s="258">
        <f t="shared" si="96"/>
        <v>-595.0943372615327</v>
      </c>
      <c r="M388" s="258">
        <f t="shared" si="97"/>
        <v>20388.905662738467</v>
      </c>
      <c r="N388" s="70">
        <f t="shared" si="98"/>
        <v>3822.4420065126487</v>
      </c>
      <c r="O388" s="23">
        <f t="shared" si="91"/>
        <v>1.0046758287852988</v>
      </c>
      <c r="P388" s="282">
        <v>-595.0943372615327</v>
      </c>
      <c r="Q388" s="320">
        <v>5334</v>
      </c>
      <c r="R388" s="125">
        <f t="shared" si="99"/>
        <v>0.19907029734748641</v>
      </c>
      <c r="S388" s="23">
        <f t="shared" si="100"/>
        <v>0.1029593176345984</v>
      </c>
      <c r="T388" s="23"/>
      <c r="U388" s="264">
        <v>17556</v>
      </c>
      <c r="V388" s="125">
        <f t="shared" si="101"/>
        <v>0.19526087947140577</v>
      </c>
      <c r="W388" s="258">
        <v>18544.552686416846</v>
      </c>
      <c r="X388" s="262">
        <v>3280.8820781162399</v>
      </c>
      <c r="Y388" s="262">
        <v>3465.6237500311804</v>
      </c>
      <c r="Z388" s="262"/>
      <c r="AA388" s="264"/>
      <c r="AB388" s="264"/>
      <c r="AC388" s="264"/>
      <c r="AD388" s="264"/>
    </row>
    <row r="389" spans="1:30">
      <c r="A389" s="303">
        <v>5016</v>
      </c>
      <c r="B389" s="75" t="s">
        <v>353</v>
      </c>
      <c r="C389" s="264">
        <v>4951</v>
      </c>
      <c r="D389" s="264">
        <f t="shared" si="92"/>
        <v>2924.3945658594212</v>
      </c>
      <c r="E389" s="125">
        <f t="shared" si="87"/>
        <v>0.76863652323414666</v>
      </c>
      <c r="F389" s="264">
        <f t="shared" si="88"/>
        <v>528.15452329446066</v>
      </c>
      <c r="G389" s="264">
        <f t="shared" si="93"/>
        <v>894.16560793752183</v>
      </c>
      <c r="H389" s="264">
        <f t="shared" si="89"/>
        <v>174.92731492451207</v>
      </c>
      <c r="I389" s="258">
        <f t="shared" si="94"/>
        <v>296.15194416719896</v>
      </c>
      <c r="J389" s="264">
        <f t="shared" si="90"/>
        <v>140.97475903949564</v>
      </c>
      <c r="K389" s="258">
        <f t="shared" si="95"/>
        <v>238.67026705386613</v>
      </c>
      <c r="L389" s="258">
        <f t="shared" si="96"/>
        <v>1132.835874991388</v>
      </c>
      <c r="M389" s="258">
        <f t="shared" si="97"/>
        <v>6083.8358749913878</v>
      </c>
      <c r="N389" s="70">
        <f t="shared" si="98"/>
        <v>3593.5238481933775</v>
      </c>
      <c r="O389" s="23">
        <f t="shared" si="91"/>
        <v>0.94450786808332743</v>
      </c>
      <c r="P389" s="282">
        <v>1132.835874991388</v>
      </c>
      <c r="Q389" s="320">
        <v>1693</v>
      </c>
      <c r="R389" s="125">
        <f t="shared" si="99"/>
        <v>5.1159113960995824E-2</v>
      </c>
      <c r="S389" s="23">
        <f t="shared" si="100"/>
        <v>4.4421667999210275E-2</v>
      </c>
      <c r="T389" s="23"/>
      <c r="U389" s="264">
        <v>4685</v>
      </c>
      <c r="V389" s="125">
        <f t="shared" si="101"/>
        <v>5.67769477054429E-2</v>
      </c>
      <c r="W389" s="258">
        <v>5794.1101240751195</v>
      </c>
      <c r="X389" s="262">
        <v>2782.0665083135391</v>
      </c>
      <c r="Y389" s="262">
        <v>3440.6829715410449</v>
      </c>
      <c r="Z389" s="262"/>
      <c r="AA389" s="264"/>
      <c r="AB389" s="264"/>
      <c r="AC389" s="264"/>
      <c r="AD389" s="264"/>
    </row>
    <row r="390" spans="1:30">
      <c r="A390" s="303">
        <v>5017</v>
      </c>
      <c r="B390" s="75" t="s">
        <v>354</v>
      </c>
      <c r="C390" s="264">
        <v>15008</v>
      </c>
      <c r="D390" s="264">
        <f t="shared" si="92"/>
        <v>3060.3588907014682</v>
      </c>
      <c r="E390" s="125">
        <f t="shared" ref="E390:E428" si="102">D390/D$430</f>
        <v>0.80437285893608246</v>
      </c>
      <c r="F390" s="264">
        <f t="shared" ref="F390:F428" si="103">($D$430-D390)*0.6</f>
        <v>446.57592838923244</v>
      </c>
      <c r="G390" s="264">
        <f t="shared" si="93"/>
        <v>2190.0083528207961</v>
      </c>
      <c r="H390" s="264">
        <f t="shared" ref="H390:H428" si="104">IF(D390&lt;D$430*0.9,(D$430*0.9-D390)*0.35,0)</f>
        <v>127.33980122979561</v>
      </c>
      <c r="I390" s="258">
        <f t="shared" si="94"/>
        <v>624.47438523091773</v>
      </c>
      <c r="J390" s="264">
        <f t="shared" ref="J390:J428" si="105">H390+I$432</f>
        <v>93.387245344779188</v>
      </c>
      <c r="K390" s="258">
        <f t="shared" si="95"/>
        <v>457.97105117079712</v>
      </c>
      <c r="L390" s="258">
        <f t="shared" si="96"/>
        <v>2647.9794039915932</v>
      </c>
      <c r="M390" s="258">
        <f t="shared" si="97"/>
        <v>17655.979403991594</v>
      </c>
      <c r="N390" s="70">
        <f t="shared" si="98"/>
        <v>3600.3220644354801</v>
      </c>
      <c r="O390" s="23">
        <f t="shared" ref="O390:O428" si="106">N390/N$430</f>
        <v>0.94629468486842427</v>
      </c>
      <c r="P390" s="282">
        <v>2647.9794039915932</v>
      </c>
      <c r="Q390" s="320">
        <v>4904</v>
      </c>
      <c r="R390" s="125">
        <f t="shared" si="99"/>
        <v>8.7015163164301274E-2</v>
      </c>
      <c r="S390" s="23">
        <f t="shared" si="100"/>
        <v>4.5891199294744334E-2</v>
      </c>
      <c r="T390" s="23"/>
      <c r="U390" s="264">
        <v>13694</v>
      </c>
      <c r="V390" s="125">
        <f t="shared" si="101"/>
        <v>9.5954432598218203E-2</v>
      </c>
      <c r="W390" s="258">
        <v>16743.583398753792</v>
      </c>
      <c r="X390" s="262">
        <v>2815.3782894736842</v>
      </c>
      <c r="Y390" s="262">
        <v>3442.3485605990527</v>
      </c>
      <c r="Z390" s="262"/>
      <c r="AA390" s="264"/>
      <c r="AB390" s="264"/>
      <c r="AC390" s="264"/>
      <c r="AD390" s="264"/>
    </row>
    <row r="391" spans="1:30">
      <c r="A391" s="303">
        <v>5018</v>
      </c>
      <c r="B391" s="75" t="s">
        <v>355</v>
      </c>
      <c r="C391" s="264">
        <v>11617</v>
      </c>
      <c r="D391" s="264">
        <f t="shared" si="92"/>
        <v>3478.1437125748503</v>
      </c>
      <c r="E391" s="125">
        <f t="shared" si="102"/>
        <v>0.91418180082569422</v>
      </c>
      <c r="F391" s="264">
        <f t="shared" si="103"/>
        <v>195.90503526520322</v>
      </c>
      <c r="G391" s="264">
        <f t="shared" si="93"/>
        <v>654.32281778577874</v>
      </c>
      <c r="H391" s="264">
        <f t="shared" si="104"/>
        <v>0</v>
      </c>
      <c r="I391" s="258">
        <f t="shared" si="94"/>
        <v>0</v>
      </c>
      <c r="J391" s="264">
        <f t="shared" si="105"/>
        <v>-33.95255588501643</v>
      </c>
      <c r="K391" s="258">
        <f t="shared" si="95"/>
        <v>-113.40153665595487</v>
      </c>
      <c r="L391" s="258">
        <f t="shared" si="96"/>
        <v>540.92128112982391</v>
      </c>
      <c r="M391" s="258">
        <f t="shared" si="97"/>
        <v>12157.921281129824</v>
      </c>
      <c r="N391" s="70">
        <f t="shared" si="98"/>
        <v>3640.0961919550373</v>
      </c>
      <c r="O391" s="23">
        <f t="shared" si="106"/>
        <v>0.95674876225189787</v>
      </c>
      <c r="P391" s="282">
        <v>540.92128112982391</v>
      </c>
      <c r="Q391" s="320">
        <v>3340</v>
      </c>
      <c r="R391" s="125">
        <f t="shared" si="99"/>
        <v>0.12538279483686648</v>
      </c>
      <c r="S391" s="23">
        <f t="shared" si="100"/>
        <v>5.323467615069552E-2</v>
      </c>
      <c r="T391" s="23"/>
      <c r="U391" s="264">
        <v>10128</v>
      </c>
      <c r="V391" s="125">
        <f t="shared" si="101"/>
        <v>0.14701816745655608</v>
      </c>
      <c r="W391" s="258">
        <v>11325.676500352831</v>
      </c>
      <c r="X391" s="262">
        <v>3090.6316753127862</v>
      </c>
      <c r="Y391" s="262">
        <v>3456.1112298910075</v>
      </c>
      <c r="Z391" s="262"/>
      <c r="AA391" s="264"/>
      <c r="AB391" s="264"/>
      <c r="AC391" s="264"/>
      <c r="AD391" s="264"/>
    </row>
    <row r="392" spans="1:30">
      <c r="A392" s="303">
        <v>5019</v>
      </c>
      <c r="B392" s="75" t="s">
        <v>356</v>
      </c>
      <c r="C392" s="264">
        <v>2709</v>
      </c>
      <c r="D392" s="264">
        <f t="shared" si="92"/>
        <v>2830.7210031347963</v>
      </c>
      <c r="E392" s="125">
        <f t="shared" si="102"/>
        <v>0.74401572739073363</v>
      </c>
      <c r="F392" s="264">
        <f t="shared" si="103"/>
        <v>584.35866092923561</v>
      </c>
      <c r="G392" s="264">
        <f t="shared" si="93"/>
        <v>559.23123850927846</v>
      </c>
      <c r="H392" s="264">
        <f t="shared" si="104"/>
        <v>207.71306187813079</v>
      </c>
      <c r="I392" s="258">
        <f t="shared" si="94"/>
        <v>198.78140021737119</v>
      </c>
      <c r="J392" s="264">
        <f t="shared" si="105"/>
        <v>173.76050599311435</v>
      </c>
      <c r="K392" s="258">
        <f t="shared" si="95"/>
        <v>166.28880423541045</v>
      </c>
      <c r="L392" s="258">
        <f t="shared" si="96"/>
        <v>725.52004274468891</v>
      </c>
      <c r="M392" s="258">
        <f t="shared" si="97"/>
        <v>3434.5200427446889</v>
      </c>
      <c r="N392" s="70">
        <f t="shared" si="98"/>
        <v>3588.8401700571458</v>
      </c>
      <c r="O392" s="23">
        <f t="shared" si="106"/>
        <v>0.94327682829115667</v>
      </c>
      <c r="P392" s="282">
        <v>725.52004274468891</v>
      </c>
      <c r="Q392" s="320">
        <v>957</v>
      </c>
      <c r="R392" s="125">
        <f t="shared" si="99"/>
        <v>7.178272387265032E-2</v>
      </c>
      <c r="S392" s="23">
        <f t="shared" si="100"/>
        <v>4.5201019206002002E-2</v>
      </c>
      <c r="T392" s="23"/>
      <c r="U392" s="264">
        <v>2517</v>
      </c>
      <c r="V392" s="125">
        <f t="shared" si="101"/>
        <v>7.6281287246722285E-2</v>
      </c>
      <c r="W392" s="258">
        <v>3272.2554027574756</v>
      </c>
      <c r="X392" s="262">
        <v>2641.1332633788038</v>
      </c>
      <c r="Y392" s="262">
        <v>3433.6363092943079</v>
      </c>
      <c r="Z392" s="262"/>
      <c r="AA392" s="264"/>
      <c r="AB392" s="264"/>
      <c r="AC392" s="264"/>
      <c r="AD392" s="264"/>
    </row>
    <row r="393" spans="1:30">
      <c r="A393" s="303">
        <v>5020</v>
      </c>
      <c r="B393" s="75" t="s">
        <v>357</v>
      </c>
      <c r="C393" s="264">
        <v>3489</v>
      </c>
      <c r="D393" s="264">
        <f t="shared" si="92"/>
        <v>3684.2661034846883</v>
      </c>
      <c r="E393" s="125">
        <f t="shared" si="102"/>
        <v>0.96835821045224113</v>
      </c>
      <c r="F393" s="264">
        <f t="shared" si="103"/>
        <v>72.231600719300417</v>
      </c>
      <c r="G393" s="264">
        <f t="shared" si="93"/>
        <v>68.403325881177494</v>
      </c>
      <c r="H393" s="264">
        <f t="shared" si="104"/>
        <v>0</v>
      </c>
      <c r="I393" s="258">
        <f t="shared" si="94"/>
        <v>0</v>
      </c>
      <c r="J393" s="264">
        <f t="shared" si="105"/>
        <v>-33.95255588501643</v>
      </c>
      <c r="K393" s="258">
        <f t="shared" si="95"/>
        <v>-32.153070423110556</v>
      </c>
      <c r="L393" s="258">
        <f t="shared" si="96"/>
        <v>36.250255458066938</v>
      </c>
      <c r="M393" s="258">
        <f t="shared" si="97"/>
        <v>3525.2502554580669</v>
      </c>
      <c r="N393" s="70">
        <f t="shared" si="98"/>
        <v>3722.5451483189722</v>
      </c>
      <c r="O393" s="23">
        <f t="shared" si="106"/>
        <v>0.97841932610251658</v>
      </c>
      <c r="P393" s="282">
        <v>36.250255458066938</v>
      </c>
      <c r="Q393" s="320">
        <v>947</v>
      </c>
      <c r="R393" s="125">
        <f t="shared" si="99"/>
        <v>0.20974034705252748</v>
      </c>
      <c r="S393" s="23">
        <f t="shared" si="100"/>
        <v>7.7794361989691002E-2</v>
      </c>
      <c r="T393" s="23"/>
      <c r="U393" s="264">
        <v>2945</v>
      </c>
      <c r="V393" s="125">
        <f t="shared" si="101"/>
        <v>0.18471986417657046</v>
      </c>
      <c r="W393" s="258">
        <v>3339.8775178032306</v>
      </c>
      <c r="X393" s="262">
        <v>3045.5015511892452</v>
      </c>
      <c r="Y393" s="262">
        <v>3453.8547236848303</v>
      </c>
      <c r="Z393" s="262"/>
      <c r="AA393" s="264"/>
      <c r="AB393" s="264"/>
      <c r="AC393" s="264"/>
      <c r="AD393" s="264"/>
    </row>
    <row r="394" spans="1:30">
      <c r="A394" s="303">
        <v>5021</v>
      </c>
      <c r="B394" s="75" t="s">
        <v>358</v>
      </c>
      <c r="C394" s="264">
        <v>21656</v>
      </c>
      <c r="D394" s="264">
        <f t="shared" si="92"/>
        <v>3104.8028673835124</v>
      </c>
      <c r="E394" s="125">
        <f t="shared" si="102"/>
        <v>0.81605434135791377</v>
      </c>
      <c r="F394" s="264">
        <f t="shared" si="103"/>
        <v>419.90954238000592</v>
      </c>
      <c r="G394" s="264">
        <f t="shared" si="93"/>
        <v>2928.8690581005412</v>
      </c>
      <c r="H394" s="264">
        <f t="shared" si="104"/>
        <v>111.78440939108015</v>
      </c>
      <c r="I394" s="258">
        <f t="shared" si="94"/>
        <v>779.69625550278408</v>
      </c>
      <c r="J394" s="264">
        <f t="shared" si="105"/>
        <v>77.831853506063709</v>
      </c>
      <c r="K394" s="258">
        <f t="shared" si="95"/>
        <v>542.8771782047944</v>
      </c>
      <c r="L394" s="258">
        <f t="shared" si="96"/>
        <v>3471.7462363053355</v>
      </c>
      <c r="M394" s="258">
        <f t="shared" si="97"/>
        <v>25127.746236305335</v>
      </c>
      <c r="N394" s="70">
        <f t="shared" si="98"/>
        <v>3602.5442632695817</v>
      </c>
      <c r="O394" s="23">
        <f t="shared" si="106"/>
        <v>0.94687875898951568</v>
      </c>
      <c r="P394" s="282">
        <v>3471.7462363053355</v>
      </c>
      <c r="Q394" s="320">
        <v>6975</v>
      </c>
      <c r="R394" s="125">
        <f t="shared" si="99"/>
        <v>5.3013283327481946E-2</v>
      </c>
      <c r="S394" s="23">
        <f t="shared" si="100"/>
        <v>4.4517178166006401E-2</v>
      </c>
      <c r="T394" s="23"/>
      <c r="U394" s="264">
        <v>20551</v>
      </c>
      <c r="V394" s="125">
        <f t="shared" si="101"/>
        <v>5.3768673057272155E-2</v>
      </c>
      <c r="W394" s="258">
        <v>24039.560133493815</v>
      </c>
      <c r="X394" s="262">
        <v>2948.493543758967</v>
      </c>
      <c r="Y394" s="262">
        <v>3449.0043233133165</v>
      </c>
      <c r="Z394" s="262"/>
      <c r="AA394" s="264"/>
      <c r="AB394" s="264"/>
      <c r="AC394" s="264"/>
      <c r="AD394" s="264"/>
    </row>
    <row r="395" spans="1:30">
      <c r="A395" s="303">
        <v>5022</v>
      </c>
      <c r="B395" s="75" t="s">
        <v>359</v>
      </c>
      <c r="C395" s="264">
        <v>6804</v>
      </c>
      <c r="D395" s="264">
        <f t="shared" si="92"/>
        <v>2720.5117952818873</v>
      </c>
      <c r="E395" s="125">
        <f t="shared" si="102"/>
        <v>0.71504876672769646</v>
      </c>
      <c r="F395" s="264">
        <f t="shared" si="103"/>
        <v>650.48418564098097</v>
      </c>
      <c r="G395" s="264">
        <f t="shared" si="93"/>
        <v>1626.8609482880934</v>
      </c>
      <c r="H395" s="264">
        <f t="shared" si="104"/>
        <v>246.28628462664892</v>
      </c>
      <c r="I395" s="258">
        <f t="shared" si="94"/>
        <v>615.96199785124895</v>
      </c>
      <c r="J395" s="264">
        <f t="shared" si="105"/>
        <v>212.33372874163248</v>
      </c>
      <c r="K395" s="258">
        <f t="shared" si="95"/>
        <v>531.04665558282284</v>
      </c>
      <c r="L395" s="258">
        <f t="shared" si="96"/>
        <v>2157.9076038709163</v>
      </c>
      <c r="M395" s="258">
        <f t="shared" si="97"/>
        <v>8961.9076038709172</v>
      </c>
      <c r="N395" s="70">
        <f t="shared" si="98"/>
        <v>3583.329709664501</v>
      </c>
      <c r="O395" s="23">
        <f t="shared" si="106"/>
        <v>0.94182848025800492</v>
      </c>
      <c r="P395" s="282">
        <v>2157.9076038709163</v>
      </c>
      <c r="Q395" s="320">
        <v>2501</v>
      </c>
      <c r="R395" s="125">
        <f t="shared" si="99"/>
        <v>1.3907373395611001E-2</v>
      </c>
      <c r="S395" s="23">
        <f t="shared" si="100"/>
        <v>4.2957356666544093E-2</v>
      </c>
      <c r="T395" s="23"/>
      <c r="U395" s="264">
        <v>6818</v>
      </c>
      <c r="V395" s="125">
        <f t="shared" si="101"/>
        <v>-2.0533880903490761E-3</v>
      </c>
      <c r="W395" s="258">
        <v>8730.2138808045602</v>
      </c>
      <c r="X395" s="262">
        <v>2683.1955922865013</v>
      </c>
      <c r="Y395" s="262">
        <v>3435.7394257396936</v>
      </c>
      <c r="Z395" s="262"/>
      <c r="AA395" s="264"/>
      <c r="AB395" s="264"/>
      <c r="AC395" s="264"/>
      <c r="AD395" s="264"/>
    </row>
    <row r="396" spans="1:30">
      <c r="A396" s="303">
        <v>5023</v>
      </c>
      <c r="B396" s="75" t="s">
        <v>360</v>
      </c>
      <c r="C396" s="264">
        <v>10591</v>
      </c>
      <c r="D396" s="264">
        <f t="shared" si="92"/>
        <v>2712.1638924455824</v>
      </c>
      <c r="E396" s="125">
        <f t="shared" si="102"/>
        <v>0.71285463632980051</v>
      </c>
      <c r="F396" s="264">
        <f t="shared" si="103"/>
        <v>655.49292734276389</v>
      </c>
      <c r="G396" s="264">
        <f t="shared" si="93"/>
        <v>2559.6998812734932</v>
      </c>
      <c r="H396" s="264">
        <f t="shared" si="104"/>
        <v>249.20805061935565</v>
      </c>
      <c r="I396" s="258">
        <f t="shared" si="94"/>
        <v>973.15743766858384</v>
      </c>
      <c r="J396" s="264">
        <f t="shared" si="105"/>
        <v>215.25549473433921</v>
      </c>
      <c r="K396" s="258">
        <f t="shared" si="95"/>
        <v>840.5727069375946</v>
      </c>
      <c r="L396" s="258">
        <f t="shared" si="96"/>
        <v>3400.2725882110881</v>
      </c>
      <c r="M396" s="258">
        <f t="shared" si="97"/>
        <v>13991.272588211088</v>
      </c>
      <c r="N396" s="70">
        <f t="shared" si="98"/>
        <v>3582.9123145226858</v>
      </c>
      <c r="O396" s="23">
        <f t="shared" si="106"/>
        <v>0.94171877373811019</v>
      </c>
      <c r="P396" s="282">
        <v>3400.2725882110881</v>
      </c>
      <c r="Q396" s="320">
        <v>3905</v>
      </c>
      <c r="R396" s="125">
        <f t="shared" si="99"/>
        <v>3.8429174337104993E-3</v>
      </c>
      <c r="S396" s="23">
        <f t="shared" si="100"/>
        <v>4.2553886464321976E-2</v>
      </c>
      <c r="T396" s="23"/>
      <c r="U396" s="264">
        <v>10618</v>
      </c>
      <c r="V396" s="125">
        <f t="shared" si="101"/>
        <v>-2.5428517611602937E-3</v>
      </c>
      <c r="W396" s="258">
        <v>13506.108009272695</v>
      </c>
      <c r="X396" s="262">
        <v>2701.7811704834608</v>
      </c>
      <c r="Y396" s="262">
        <v>3436.6687046495408</v>
      </c>
      <c r="Z396" s="262"/>
      <c r="AA396" s="264"/>
      <c r="AB396" s="264"/>
      <c r="AC396" s="264"/>
      <c r="AD396" s="264"/>
    </row>
    <row r="397" spans="1:30">
      <c r="A397" s="303">
        <v>5024</v>
      </c>
      <c r="B397" s="75" t="s">
        <v>361</v>
      </c>
      <c r="C397" s="264">
        <v>37322</v>
      </c>
      <c r="D397" s="264">
        <f t="shared" si="92"/>
        <v>3088.0357438358433</v>
      </c>
      <c r="E397" s="125">
        <f t="shared" si="102"/>
        <v>0.81164733564850122</v>
      </c>
      <c r="F397" s="264">
        <f t="shared" si="103"/>
        <v>429.96981650860744</v>
      </c>
      <c r="G397" s="264">
        <f t="shared" si="93"/>
        <v>5196.6152023230297</v>
      </c>
      <c r="H397" s="264">
        <f t="shared" si="104"/>
        <v>117.65290263276435</v>
      </c>
      <c r="I397" s="258">
        <f t="shared" si="94"/>
        <v>1421.9529812195899</v>
      </c>
      <c r="J397" s="264">
        <f t="shared" si="105"/>
        <v>83.700346747747915</v>
      </c>
      <c r="K397" s="258">
        <f t="shared" si="95"/>
        <v>1011.6023907932813</v>
      </c>
      <c r="L397" s="258">
        <f t="shared" si="96"/>
        <v>6208.217593116311</v>
      </c>
      <c r="M397" s="258">
        <f t="shared" si="97"/>
        <v>43530.217593116307</v>
      </c>
      <c r="N397" s="70">
        <f t="shared" si="98"/>
        <v>3601.7059070921982</v>
      </c>
      <c r="O397" s="23">
        <f t="shared" si="106"/>
        <v>0.94665840870404505</v>
      </c>
      <c r="P397" s="282">
        <v>6208.217593116311</v>
      </c>
      <c r="Q397" s="320">
        <v>12086</v>
      </c>
      <c r="R397" s="125">
        <f t="shared" si="99"/>
        <v>8.3882147386124799E-3</v>
      </c>
      <c r="S397" s="23">
        <f t="shared" si="100"/>
        <v>4.2553327616076643E-2</v>
      </c>
      <c r="T397" s="23"/>
      <c r="U397" s="264">
        <v>36543</v>
      </c>
      <c r="V397" s="125">
        <f t="shared" si="101"/>
        <v>2.131735216046849E-2</v>
      </c>
      <c r="W397" s="258">
        <v>41224.899917214017</v>
      </c>
      <c r="X397" s="262">
        <v>3062.3481102824103</v>
      </c>
      <c r="Y397" s="262">
        <v>3454.697051639489</v>
      </c>
      <c r="Z397" s="262"/>
      <c r="AA397" s="264"/>
      <c r="AB397" s="264"/>
      <c r="AC397" s="264"/>
      <c r="AD397" s="264"/>
    </row>
    <row r="398" spans="1:30">
      <c r="A398" s="303">
        <v>5025</v>
      </c>
      <c r="B398" s="75" t="s">
        <v>362</v>
      </c>
      <c r="C398" s="264">
        <v>18382</v>
      </c>
      <c r="D398" s="264">
        <f t="shared" si="92"/>
        <v>3276.6488413547236</v>
      </c>
      <c r="E398" s="125">
        <f t="shared" si="102"/>
        <v>0.8612216705230874</v>
      </c>
      <c r="F398" s="264">
        <f t="shared" si="103"/>
        <v>316.80195799727926</v>
      </c>
      <c r="G398" s="264">
        <f t="shared" si="93"/>
        <v>1777.2589843647365</v>
      </c>
      <c r="H398" s="264">
        <f t="shared" si="104"/>
        <v>51.638318501156249</v>
      </c>
      <c r="I398" s="258">
        <f t="shared" si="94"/>
        <v>289.69096679148652</v>
      </c>
      <c r="J398" s="264">
        <f t="shared" si="105"/>
        <v>17.685762616139819</v>
      </c>
      <c r="K398" s="258">
        <f t="shared" si="95"/>
        <v>99.217128276544372</v>
      </c>
      <c r="L398" s="258">
        <f t="shared" si="96"/>
        <v>1876.4761126412809</v>
      </c>
      <c r="M398" s="258">
        <f t="shared" si="97"/>
        <v>20258.476112641281</v>
      </c>
      <c r="N398" s="70">
        <f t="shared" si="98"/>
        <v>3611.1365619681428</v>
      </c>
      <c r="O398" s="23">
        <f t="shared" si="106"/>
        <v>0.94913712544777451</v>
      </c>
      <c r="P398" s="282">
        <v>1876.4761126412809</v>
      </c>
      <c r="Q398" s="320">
        <v>5610</v>
      </c>
      <c r="R398" s="125">
        <f t="shared" si="99"/>
        <v>5.8026136879450282E-2</v>
      </c>
      <c r="S398" s="23">
        <f t="shared" si="100"/>
        <v>4.4759998172343565E-2</v>
      </c>
      <c r="T398" s="23"/>
      <c r="U398" s="264">
        <v>17538</v>
      </c>
      <c r="V398" s="125">
        <f t="shared" si="101"/>
        <v>4.8124073440529137E-2</v>
      </c>
      <c r="W398" s="258">
        <v>19573.745536007958</v>
      </c>
      <c r="X398" s="262">
        <v>3096.9450821119549</v>
      </c>
      <c r="Y398" s="262">
        <v>3456.4269002309657</v>
      </c>
      <c r="Z398" s="262"/>
      <c r="AA398" s="264"/>
      <c r="AB398" s="264"/>
      <c r="AC398" s="264"/>
      <c r="AD398" s="264"/>
    </row>
    <row r="399" spans="1:30">
      <c r="A399" s="303">
        <v>5026</v>
      </c>
      <c r="B399" s="75" t="s">
        <v>363</v>
      </c>
      <c r="C399" s="264">
        <v>6130</v>
      </c>
      <c r="D399" s="264">
        <f t="shared" si="92"/>
        <v>3027.1604938271603</v>
      </c>
      <c r="E399" s="125">
        <f t="shared" si="102"/>
        <v>0.79564712108650593</v>
      </c>
      <c r="F399" s="264">
        <f t="shared" si="103"/>
        <v>466.49496651381719</v>
      </c>
      <c r="G399" s="264">
        <f t="shared" si="93"/>
        <v>944.65230719047986</v>
      </c>
      <c r="H399" s="264">
        <f t="shared" si="104"/>
        <v>138.95924013580338</v>
      </c>
      <c r="I399" s="258">
        <f t="shared" si="94"/>
        <v>281.39246127500189</v>
      </c>
      <c r="J399" s="264">
        <f t="shared" si="105"/>
        <v>105.00668425078695</v>
      </c>
      <c r="K399" s="258">
        <f t="shared" si="95"/>
        <v>212.63853560784358</v>
      </c>
      <c r="L399" s="258">
        <f t="shared" si="96"/>
        <v>1157.2908427983234</v>
      </c>
      <c r="M399" s="258">
        <f t="shared" si="97"/>
        <v>7287.2908427983239</v>
      </c>
      <c r="N399" s="70">
        <f t="shared" si="98"/>
        <v>3598.6621445917649</v>
      </c>
      <c r="O399" s="23">
        <f t="shared" si="106"/>
        <v>0.94585839797594551</v>
      </c>
      <c r="P399" s="282">
        <v>1157.2908427983234</v>
      </c>
      <c r="Q399" s="320">
        <v>2025</v>
      </c>
      <c r="R399" s="125">
        <f t="shared" si="99"/>
        <v>9.548206307663834E-2</v>
      </c>
      <c r="S399" s="23">
        <f t="shared" si="100"/>
        <v>4.6200169752149245E-2</v>
      </c>
      <c r="T399" s="23"/>
      <c r="U399" s="264">
        <v>5604</v>
      </c>
      <c r="V399" s="125">
        <f t="shared" si="101"/>
        <v>9.386152748037116E-2</v>
      </c>
      <c r="W399" s="258">
        <v>6975.8035223422467</v>
      </c>
      <c r="X399" s="262">
        <v>2763.3136094674555</v>
      </c>
      <c r="Y399" s="262">
        <v>3439.745326598741</v>
      </c>
      <c r="Z399" s="262"/>
      <c r="AA399" s="264"/>
      <c r="AB399" s="264"/>
      <c r="AC399" s="264"/>
      <c r="AD399" s="264"/>
    </row>
    <row r="400" spans="1:30">
      <c r="A400" s="303">
        <v>5027</v>
      </c>
      <c r="B400" s="75" t="s">
        <v>364</v>
      </c>
      <c r="C400" s="264">
        <v>18213</v>
      </c>
      <c r="D400" s="264">
        <f t="shared" si="92"/>
        <v>2915.9462055715658</v>
      </c>
      <c r="E400" s="125">
        <f t="shared" si="102"/>
        <v>0.76641598898938468</v>
      </c>
      <c r="F400" s="264">
        <f t="shared" si="103"/>
        <v>533.22353946717396</v>
      </c>
      <c r="G400" s="264">
        <f t="shared" si="93"/>
        <v>3330.5142275119683</v>
      </c>
      <c r="H400" s="264">
        <f t="shared" si="104"/>
        <v>177.88424102526147</v>
      </c>
      <c r="I400" s="258">
        <f t="shared" si="94"/>
        <v>1111.0649694437832</v>
      </c>
      <c r="J400" s="264">
        <f t="shared" si="105"/>
        <v>143.93168514024504</v>
      </c>
      <c r="K400" s="258">
        <f t="shared" si="95"/>
        <v>898.99730538597055</v>
      </c>
      <c r="L400" s="258">
        <f t="shared" si="96"/>
        <v>4229.5115328979391</v>
      </c>
      <c r="M400" s="258">
        <f t="shared" si="97"/>
        <v>22442.511532897937</v>
      </c>
      <c r="N400" s="70">
        <f t="shared" si="98"/>
        <v>3593.1014301789846</v>
      </c>
      <c r="O400" s="23">
        <f t="shared" si="106"/>
        <v>0.94439684137108926</v>
      </c>
      <c r="P400" s="282">
        <v>4229.5115328979391</v>
      </c>
      <c r="Q400" s="320">
        <v>6246</v>
      </c>
      <c r="R400" s="125">
        <f t="shared" si="99"/>
        <v>1.6905609506050173E-2</v>
      </c>
      <c r="S400" s="23">
        <f t="shared" si="100"/>
        <v>4.3004442746457108E-2</v>
      </c>
      <c r="T400" s="23"/>
      <c r="U400" s="264">
        <v>17850</v>
      </c>
      <c r="V400" s="125">
        <f t="shared" si="101"/>
        <v>2.0336134453781511E-2</v>
      </c>
      <c r="W400" s="258">
        <v>21444.833297130415</v>
      </c>
      <c r="X400" s="262">
        <v>2867.4698795180725</v>
      </c>
      <c r="Y400" s="262">
        <v>3444.9531401012719</v>
      </c>
      <c r="Z400" s="262"/>
      <c r="AA400" s="264"/>
      <c r="AB400" s="264"/>
      <c r="AC400" s="264"/>
      <c r="AD400" s="264"/>
    </row>
    <row r="401" spans="1:30">
      <c r="A401" s="303">
        <v>5028</v>
      </c>
      <c r="B401" s="75" t="s">
        <v>365</v>
      </c>
      <c r="C401" s="264">
        <v>54046</v>
      </c>
      <c r="D401" s="264">
        <f t="shared" ref="D401:D428" si="107">C401*1000/Q401</f>
        <v>3263.2532302861973</v>
      </c>
      <c r="E401" s="125">
        <f t="shared" si="102"/>
        <v>0.85770082007475434</v>
      </c>
      <c r="F401" s="264">
        <f t="shared" si="103"/>
        <v>324.839324638395</v>
      </c>
      <c r="G401" s="264">
        <f t="shared" ref="G401:G428" si="108">F401*Q401/1000</f>
        <v>5379.9888946610981</v>
      </c>
      <c r="H401" s="264">
        <f t="shared" si="104"/>
        <v>56.326782375140439</v>
      </c>
      <c r="I401" s="258">
        <f t="shared" ref="I401:I428" si="109">H401*Q401/1000</f>
        <v>932.884169697076</v>
      </c>
      <c r="J401" s="264">
        <f t="shared" si="105"/>
        <v>22.374226490124009</v>
      </c>
      <c r="K401" s="258">
        <f t="shared" ref="K401:K428" si="110">J401*Q401/1000</f>
        <v>370.56193912943382</v>
      </c>
      <c r="L401" s="258">
        <f t="shared" ref="L401:L428" si="111">K401+G401</f>
        <v>5750.5508337905321</v>
      </c>
      <c r="M401" s="258">
        <f t="shared" ref="M401:M428" si="112">L401+C401</f>
        <v>59796.550833790534</v>
      </c>
      <c r="N401" s="70">
        <f t="shared" ref="N401:N428" si="113">M401*1000/Q401</f>
        <v>3610.4667814147165</v>
      </c>
      <c r="O401" s="23">
        <f t="shared" si="106"/>
        <v>0.94896108292535786</v>
      </c>
      <c r="P401" s="282">
        <v>5750.5508337905321</v>
      </c>
      <c r="Q401" s="320">
        <v>16562</v>
      </c>
      <c r="R401" s="125">
        <f t="shared" ref="R401:R428" si="114">(D401-X401)/X401</f>
        <v>5.484601260053347E-2</v>
      </c>
      <c r="S401" s="23">
        <f t="shared" ref="S401:S428" si="115">(N401-Y401)/Y401</f>
        <v>4.4617031668430611E-2</v>
      </c>
      <c r="T401" s="23"/>
      <c r="U401" s="264">
        <v>50809</v>
      </c>
      <c r="V401" s="125">
        <f t="shared" ref="V401:V428" si="116">(C401-U401)/U401</f>
        <v>6.3709185380542821E-2</v>
      </c>
      <c r="W401" s="258">
        <v>56765.594107963043</v>
      </c>
      <c r="X401" s="262">
        <v>3093.5825621042377</v>
      </c>
      <c r="Y401" s="262">
        <v>3456.2587742305795</v>
      </c>
      <c r="Z401" s="262"/>
      <c r="AA401" s="264"/>
      <c r="AB401" s="264"/>
      <c r="AC401" s="264"/>
      <c r="AD401" s="264"/>
    </row>
    <row r="402" spans="1:30">
      <c r="A402" s="303">
        <v>5029</v>
      </c>
      <c r="B402" s="75" t="s">
        <v>366</v>
      </c>
      <c r="C402" s="264">
        <v>26748</v>
      </c>
      <c r="D402" s="264">
        <f t="shared" si="107"/>
        <v>3249.6658972178352</v>
      </c>
      <c r="E402" s="125">
        <f t="shared" si="102"/>
        <v>0.8541295781597219</v>
      </c>
      <c r="F402" s="264">
        <f t="shared" si="103"/>
        <v>332.99172447941226</v>
      </c>
      <c r="G402" s="264">
        <f t="shared" si="108"/>
        <v>2740.8548841900424</v>
      </c>
      <c r="H402" s="264">
        <f t="shared" si="104"/>
        <v>61.082348949067175</v>
      </c>
      <c r="I402" s="258">
        <f t="shared" si="109"/>
        <v>502.7688141997719</v>
      </c>
      <c r="J402" s="264">
        <f t="shared" si="105"/>
        <v>27.129793064050745</v>
      </c>
      <c r="K402" s="258">
        <f t="shared" si="110"/>
        <v>223.30532671020168</v>
      </c>
      <c r="L402" s="258">
        <f t="shared" si="111"/>
        <v>2964.1602109002442</v>
      </c>
      <c r="M402" s="258">
        <f t="shared" si="112"/>
        <v>29712.160210900245</v>
      </c>
      <c r="N402" s="70">
        <f t="shared" si="113"/>
        <v>3609.7874147612979</v>
      </c>
      <c r="O402" s="23">
        <f t="shared" si="106"/>
        <v>0.94878252082960612</v>
      </c>
      <c r="P402" s="282">
        <v>2964.1602109002442</v>
      </c>
      <c r="Q402" s="320">
        <v>8231</v>
      </c>
      <c r="R402" s="125">
        <f t="shared" si="114"/>
        <v>1.9920581880641986E-2</v>
      </c>
      <c r="S402" s="23">
        <f t="shared" si="115"/>
        <v>4.3023049744674365E-2</v>
      </c>
      <c r="T402" s="23"/>
      <c r="U402" s="264">
        <v>25942</v>
      </c>
      <c r="V402" s="125">
        <f t="shared" si="116"/>
        <v>3.1069308457327884E-2</v>
      </c>
      <c r="W402" s="258">
        <v>28178.561478752745</v>
      </c>
      <c r="X402" s="262">
        <v>3186.1950380741832</v>
      </c>
      <c r="Y402" s="262">
        <v>3460.8893980290768</v>
      </c>
      <c r="Z402" s="262"/>
      <c r="AA402" s="264"/>
      <c r="AB402" s="264"/>
      <c r="AC402" s="264"/>
      <c r="AD402" s="264"/>
    </row>
    <row r="403" spans="1:30">
      <c r="A403" s="303">
        <v>5030</v>
      </c>
      <c r="B403" s="75" t="s">
        <v>367</v>
      </c>
      <c r="C403" s="264">
        <v>20447</v>
      </c>
      <c r="D403" s="264">
        <f t="shared" si="107"/>
        <v>3365.2073732718895</v>
      </c>
      <c r="E403" s="125">
        <f t="shared" si="102"/>
        <v>0.88449805151154903</v>
      </c>
      <c r="F403" s="264">
        <f t="shared" si="103"/>
        <v>263.66683884697966</v>
      </c>
      <c r="G403" s="264">
        <f t="shared" si="108"/>
        <v>1602.0397128342483</v>
      </c>
      <c r="H403" s="264">
        <f t="shared" si="104"/>
        <v>20.642832330148167</v>
      </c>
      <c r="I403" s="258">
        <f t="shared" si="109"/>
        <v>125.42584923798026</v>
      </c>
      <c r="J403" s="264">
        <f t="shared" si="105"/>
        <v>-13.309723554868263</v>
      </c>
      <c r="K403" s="258">
        <f t="shared" si="110"/>
        <v>-80.869880319379561</v>
      </c>
      <c r="L403" s="258">
        <f t="shared" si="111"/>
        <v>1521.1698325148689</v>
      </c>
      <c r="M403" s="258">
        <f t="shared" si="112"/>
        <v>21968.169832514868</v>
      </c>
      <c r="N403" s="70">
        <f t="shared" si="113"/>
        <v>3615.5644885640004</v>
      </c>
      <c r="O403" s="23">
        <f t="shared" si="106"/>
        <v>0.95030094449719738</v>
      </c>
      <c r="P403" s="282">
        <v>1521.1698325148689</v>
      </c>
      <c r="Q403" s="320">
        <v>6076</v>
      </c>
      <c r="R403" s="125">
        <f t="shared" si="114"/>
        <v>4.1733909007360355E-2</v>
      </c>
      <c r="S403" s="23">
        <f t="shared" si="115"/>
        <v>4.4025685490041988E-2</v>
      </c>
      <c r="T403" s="23"/>
      <c r="U403" s="264">
        <v>19686</v>
      </c>
      <c r="V403" s="125">
        <f t="shared" si="116"/>
        <v>3.8656913542619117E-2</v>
      </c>
      <c r="W403" s="258">
        <v>21104.126363487994</v>
      </c>
      <c r="X403" s="262">
        <v>3230.3905480800786</v>
      </c>
      <c r="Y403" s="262">
        <v>3463.0991735293719</v>
      </c>
      <c r="Z403" s="262"/>
      <c r="AA403" s="264"/>
      <c r="AB403" s="264"/>
      <c r="AC403" s="264"/>
      <c r="AD403" s="264"/>
    </row>
    <row r="404" spans="1:30">
      <c r="A404" s="303">
        <v>5031</v>
      </c>
      <c r="B404" s="75" t="s">
        <v>368</v>
      </c>
      <c r="C404" s="264">
        <v>51190</v>
      </c>
      <c r="D404" s="264">
        <f t="shared" si="107"/>
        <v>3646.0113960113958</v>
      </c>
      <c r="E404" s="125">
        <f t="shared" si="102"/>
        <v>0.95830349153951822</v>
      </c>
      <c r="F404" s="264">
        <f t="shared" si="103"/>
        <v>95.184425203275893</v>
      </c>
      <c r="G404" s="264">
        <f t="shared" si="108"/>
        <v>1336.3893298539936</v>
      </c>
      <c r="H404" s="264">
        <f t="shared" si="104"/>
        <v>0</v>
      </c>
      <c r="I404" s="258">
        <f t="shared" si="109"/>
        <v>0</v>
      </c>
      <c r="J404" s="264">
        <f t="shared" si="105"/>
        <v>-33.95255588501643</v>
      </c>
      <c r="K404" s="258">
        <f t="shared" si="110"/>
        <v>-476.69388462563069</v>
      </c>
      <c r="L404" s="258">
        <f t="shared" si="111"/>
        <v>859.69544522836281</v>
      </c>
      <c r="M404" s="258">
        <f t="shared" si="112"/>
        <v>52049.695445228361</v>
      </c>
      <c r="N404" s="70">
        <f t="shared" si="113"/>
        <v>3707.2432653296555</v>
      </c>
      <c r="O404" s="23">
        <f t="shared" si="106"/>
        <v>0.97439743853742744</v>
      </c>
      <c r="P404" s="282">
        <v>859.69544522836281</v>
      </c>
      <c r="Q404" s="320">
        <v>14040</v>
      </c>
      <c r="R404" s="125">
        <f t="shared" si="114"/>
        <v>5.1445777267557731E-2</v>
      </c>
      <c r="S404" s="23">
        <f t="shared" si="115"/>
        <v>4.7299563705145681E-2</v>
      </c>
      <c r="T404" s="23"/>
      <c r="U404" s="264">
        <v>48401</v>
      </c>
      <c r="V404" s="125">
        <f t="shared" si="116"/>
        <v>5.7622776388917586E-2</v>
      </c>
      <c r="W404" s="258">
        <v>49408.69192612372</v>
      </c>
      <c r="X404" s="262">
        <v>3467.6171371256628</v>
      </c>
      <c r="Y404" s="262">
        <v>3539.8117155841614</v>
      </c>
      <c r="Z404" s="262"/>
      <c r="AA404" s="264"/>
      <c r="AB404" s="264"/>
      <c r="AC404" s="264"/>
      <c r="AD404" s="264"/>
    </row>
    <row r="405" spans="1:30">
      <c r="A405" s="303">
        <v>5032</v>
      </c>
      <c r="B405" s="75" t="s">
        <v>369</v>
      </c>
      <c r="C405" s="264">
        <v>12009</v>
      </c>
      <c r="D405" s="264">
        <f t="shared" si="107"/>
        <v>2937.6223091976517</v>
      </c>
      <c r="E405" s="125">
        <f t="shared" si="102"/>
        <v>0.77211325197944958</v>
      </c>
      <c r="F405" s="264">
        <f t="shared" si="103"/>
        <v>520.21787729152231</v>
      </c>
      <c r="G405" s="264">
        <f t="shared" si="108"/>
        <v>2126.6506823677428</v>
      </c>
      <c r="H405" s="264">
        <f t="shared" si="104"/>
        <v>170.29760475613139</v>
      </c>
      <c r="I405" s="258">
        <f t="shared" si="109"/>
        <v>696.17660824306517</v>
      </c>
      <c r="J405" s="264">
        <f t="shared" si="105"/>
        <v>136.34504887111495</v>
      </c>
      <c r="K405" s="258">
        <f t="shared" si="110"/>
        <v>557.378559785118</v>
      </c>
      <c r="L405" s="258">
        <f t="shared" si="111"/>
        <v>2684.0292421528607</v>
      </c>
      <c r="M405" s="258">
        <f t="shared" si="112"/>
        <v>14693.029242152861</v>
      </c>
      <c r="N405" s="70">
        <f t="shared" si="113"/>
        <v>3594.185235360289</v>
      </c>
      <c r="O405" s="23">
        <f t="shared" si="106"/>
        <v>0.94468170452059252</v>
      </c>
      <c r="P405" s="282">
        <v>2684.0292421528607</v>
      </c>
      <c r="Q405" s="320">
        <v>4088</v>
      </c>
      <c r="R405" s="125">
        <f t="shared" si="114"/>
        <v>3.0395758980717121E-2</v>
      </c>
      <c r="S405" s="23">
        <f t="shared" si="115"/>
        <v>4.3569037071166675E-2</v>
      </c>
      <c r="T405" s="23"/>
      <c r="U405" s="264">
        <v>11669</v>
      </c>
      <c r="V405" s="125">
        <f t="shared" si="116"/>
        <v>2.9137029736909761E-2</v>
      </c>
      <c r="W405" s="258">
        <v>14096.815491591131</v>
      </c>
      <c r="X405" s="262">
        <v>2850.9650623014904</v>
      </c>
      <c r="Y405" s="262">
        <v>3444.1278992404427</v>
      </c>
      <c r="Z405" s="262"/>
      <c r="AA405" s="264"/>
      <c r="AB405" s="264"/>
      <c r="AC405" s="264"/>
      <c r="AD405" s="264"/>
    </row>
    <row r="406" spans="1:30">
      <c r="A406" s="303">
        <v>5033</v>
      </c>
      <c r="B406" s="75" t="s">
        <v>370</v>
      </c>
      <c r="C406" s="264">
        <v>2122</v>
      </c>
      <c r="D406" s="264">
        <f t="shared" si="107"/>
        <v>2672.544080604534</v>
      </c>
      <c r="E406" s="125">
        <f t="shared" si="102"/>
        <v>0.70244111868063719</v>
      </c>
      <c r="F406" s="264">
        <f t="shared" si="103"/>
        <v>679.26481444739295</v>
      </c>
      <c r="G406" s="264">
        <f t="shared" si="108"/>
        <v>539.33626267122997</v>
      </c>
      <c r="H406" s="264">
        <f t="shared" si="104"/>
        <v>263.07498476372263</v>
      </c>
      <c r="I406" s="258">
        <f t="shared" si="109"/>
        <v>208.88153790239576</v>
      </c>
      <c r="J406" s="264">
        <f t="shared" si="105"/>
        <v>229.12242887870619</v>
      </c>
      <c r="K406" s="258">
        <f t="shared" si="110"/>
        <v>181.92320852969272</v>
      </c>
      <c r="L406" s="258">
        <f t="shared" si="111"/>
        <v>721.25947120092269</v>
      </c>
      <c r="M406" s="258">
        <f t="shared" si="112"/>
        <v>2843.2594712009227</v>
      </c>
      <c r="N406" s="70">
        <f t="shared" si="113"/>
        <v>3580.931323930633</v>
      </c>
      <c r="O406" s="23">
        <f t="shared" si="106"/>
        <v>0.94119809785565189</v>
      </c>
      <c r="P406" s="282">
        <v>721.25947120092269</v>
      </c>
      <c r="Q406" s="320">
        <v>794</v>
      </c>
      <c r="R406" s="125">
        <f t="shared" si="114"/>
        <v>-0.13842220207801262</v>
      </c>
      <c r="S406" s="23">
        <f t="shared" si="115"/>
        <v>3.5946605936731844E-2</v>
      </c>
      <c r="T406" s="23"/>
      <c r="U406" s="264">
        <v>2587</v>
      </c>
      <c r="V406" s="125">
        <f t="shared" si="116"/>
        <v>-0.17974487823734056</v>
      </c>
      <c r="W406" s="258">
        <v>2882.867424868557</v>
      </c>
      <c r="X406" s="262">
        <v>3101.9184652278177</v>
      </c>
      <c r="Y406" s="262">
        <v>3456.675569386759</v>
      </c>
      <c r="Z406" s="262"/>
      <c r="AA406" s="264"/>
      <c r="AB406" s="264"/>
      <c r="AC406" s="264"/>
      <c r="AD406" s="264"/>
    </row>
    <row r="407" spans="1:30">
      <c r="A407" s="303">
        <v>5034</v>
      </c>
      <c r="B407" s="75" t="s">
        <v>373</v>
      </c>
      <c r="C407" s="264">
        <v>6479</v>
      </c>
      <c r="D407" s="264">
        <f t="shared" si="107"/>
        <v>2664.0625</v>
      </c>
      <c r="E407" s="125">
        <f t="shared" si="102"/>
        <v>0.70021185293670929</v>
      </c>
      <c r="F407" s="264">
        <f t="shared" si="103"/>
        <v>684.35376281011338</v>
      </c>
      <c r="G407" s="264">
        <f t="shared" si="108"/>
        <v>1664.3483511541958</v>
      </c>
      <c r="H407" s="264">
        <f t="shared" si="104"/>
        <v>266.0435379753095</v>
      </c>
      <c r="I407" s="258">
        <f t="shared" si="109"/>
        <v>647.01788435595267</v>
      </c>
      <c r="J407" s="264">
        <f t="shared" si="105"/>
        <v>232.09098209029307</v>
      </c>
      <c r="K407" s="258">
        <f t="shared" si="110"/>
        <v>564.44526844359268</v>
      </c>
      <c r="L407" s="258">
        <f t="shared" si="111"/>
        <v>2228.7936195977886</v>
      </c>
      <c r="M407" s="258">
        <f t="shared" si="112"/>
        <v>8707.7936195977891</v>
      </c>
      <c r="N407" s="70">
        <f t="shared" si="113"/>
        <v>3580.5072449004065</v>
      </c>
      <c r="O407" s="23">
        <f t="shared" si="106"/>
        <v>0.94108663456845554</v>
      </c>
      <c r="P407" s="282">
        <v>2228.7936195977886</v>
      </c>
      <c r="Q407" s="320">
        <v>2432</v>
      </c>
      <c r="R407" s="125">
        <f t="shared" si="114"/>
        <v>2.7905971636193082E-2</v>
      </c>
      <c r="S407" s="23">
        <f t="shared" si="115"/>
        <v>4.3524766425106824E-2</v>
      </c>
      <c r="T407" s="23"/>
      <c r="U407" s="264">
        <v>6399</v>
      </c>
      <c r="V407" s="125">
        <f t="shared" si="116"/>
        <v>1.2501953430223473E-2</v>
      </c>
      <c r="W407" s="258">
        <v>8471.5501462835327</v>
      </c>
      <c r="X407" s="262">
        <v>2591.7375455650063</v>
      </c>
      <c r="Y407" s="262">
        <v>3431.1665234036182</v>
      </c>
      <c r="Z407" s="262"/>
      <c r="AA407" s="264"/>
      <c r="AB407" s="264"/>
      <c r="AC407" s="264"/>
      <c r="AD407" s="264"/>
    </row>
    <row r="408" spans="1:30">
      <c r="A408" s="303">
        <v>5035</v>
      </c>
      <c r="B408" s="75" t="s">
        <v>374</v>
      </c>
      <c r="C408" s="264">
        <v>78891</v>
      </c>
      <c r="D408" s="264">
        <f t="shared" si="107"/>
        <v>3283.2944897619445</v>
      </c>
      <c r="E408" s="125">
        <f t="shared" si="102"/>
        <v>0.86296838697031264</v>
      </c>
      <c r="F408" s="264">
        <f t="shared" si="103"/>
        <v>312.81456895294667</v>
      </c>
      <c r="G408" s="264">
        <f t="shared" si="108"/>
        <v>7516.3084628014021</v>
      </c>
      <c r="H408" s="264">
        <f t="shared" si="104"/>
        <v>49.312341558628916</v>
      </c>
      <c r="I408" s="258">
        <f t="shared" si="109"/>
        <v>1184.8769429707354</v>
      </c>
      <c r="J408" s="264">
        <f t="shared" si="105"/>
        <v>15.359785673612485</v>
      </c>
      <c r="K408" s="258">
        <f t="shared" si="110"/>
        <v>369.06493016556078</v>
      </c>
      <c r="L408" s="258">
        <f t="shared" si="111"/>
        <v>7885.3733929669634</v>
      </c>
      <c r="M408" s="258">
        <f t="shared" si="112"/>
        <v>86776.373392966969</v>
      </c>
      <c r="N408" s="70">
        <f t="shared" si="113"/>
        <v>3611.4688443885038</v>
      </c>
      <c r="O408" s="23">
        <f t="shared" si="106"/>
        <v>0.94922446127013582</v>
      </c>
      <c r="P408" s="282">
        <v>7885.3733929669634</v>
      </c>
      <c r="Q408" s="320">
        <v>24028</v>
      </c>
      <c r="R408" s="125">
        <f t="shared" si="114"/>
        <v>7.6713912455083716E-2</v>
      </c>
      <c r="S408" s="23">
        <f t="shared" si="115"/>
        <v>4.557577532374954E-2</v>
      </c>
      <c r="T408" s="23"/>
      <c r="U408" s="264">
        <v>73075</v>
      </c>
      <c r="V408" s="125">
        <f t="shared" si="116"/>
        <v>7.9589462880602119E-2</v>
      </c>
      <c r="W408" s="258">
        <v>82772.804639748327</v>
      </c>
      <c r="X408" s="262">
        <v>3049.3657152395258</v>
      </c>
      <c r="Y408" s="262">
        <v>3454.0479318873445</v>
      </c>
      <c r="Z408" s="262"/>
      <c r="AA408" s="264"/>
      <c r="AB408" s="264"/>
      <c r="AC408" s="264"/>
      <c r="AD408" s="264"/>
    </row>
    <row r="409" spans="1:30">
      <c r="A409" s="303">
        <v>5036</v>
      </c>
      <c r="B409" s="75" t="s">
        <v>375</v>
      </c>
      <c r="C409" s="264">
        <v>7091</v>
      </c>
      <c r="D409" s="264">
        <f t="shared" si="107"/>
        <v>2694.1489361702129</v>
      </c>
      <c r="E409" s="125">
        <f t="shared" si="102"/>
        <v>0.70811965510689368</v>
      </c>
      <c r="F409" s="264">
        <f t="shared" si="103"/>
        <v>666.3019011079856</v>
      </c>
      <c r="G409" s="264">
        <f t="shared" si="108"/>
        <v>1753.7066037162181</v>
      </c>
      <c r="H409" s="264">
        <f t="shared" si="104"/>
        <v>255.51328531573498</v>
      </c>
      <c r="I409" s="258">
        <f t="shared" si="109"/>
        <v>672.51096695101444</v>
      </c>
      <c r="J409" s="264">
        <f t="shared" si="105"/>
        <v>221.56072943071854</v>
      </c>
      <c r="K409" s="258">
        <f t="shared" si="110"/>
        <v>583.14783986165116</v>
      </c>
      <c r="L409" s="258">
        <f t="shared" si="111"/>
        <v>2336.8544435778695</v>
      </c>
      <c r="M409" s="258">
        <f t="shared" si="112"/>
        <v>9427.8544435778695</v>
      </c>
      <c r="N409" s="70">
        <f t="shared" si="113"/>
        <v>3582.0115667089167</v>
      </c>
      <c r="O409" s="23">
        <f t="shared" si="106"/>
        <v>0.94148202467696462</v>
      </c>
      <c r="P409" s="282">
        <v>2336.8544435778695</v>
      </c>
      <c r="Q409" s="320">
        <v>2632</v>
      </c>
      <c r="R409" s="125">
        <f t="shared" si="114"/>
        <v>-7.2400155660326136E-4</v>
      </c>
      <c r="S409" s="23">
        <f t="shared" si="115"/>
        <v>4.2377931391424983E-2</v>
      </c>
      <c r="T409" s="23"/>
      <c r="U409" s="264">
        <v>7053</v>
      </c>
      <c r="V409" s="125">
        <f t="shared" si="116"/>
        <v>5.3877782503899052E-3</v>
      </c>
      <c r="W409" s="258">
        <v>8989.5823542639628</v>
      </c>
      <c r="X409" s="262">
        <v>2696.1009174311926</v>
      </c>
      <c r="Y409" s="262">
        <v>3436.3846919969278</v>
      </c>
      <c r="Z409" s="262"/>
      <c r="AA409" s="264"/>
      <c r="AB409" s="264"/>
      <c r="AC409" s="264"/>
      <c r="AD409" s="264"/>
    </row>
    <row r="410" spans="1:30">
      <c r="A410" s="303">
        <v>5037</v>
      </c>
      <c r="B410" s="75" t="s">
        <v>376</v>
      </c>
      <c r="C410" s="264">
        <v>62404</v>
      </c>
      <c r="D410" s="264">
        <f t="shared" si="107"/>
        <v>3081.0704058457591</v>
      </c>
      <c r="E410" s="125">
        <f t="shared" si="102"/>
        <v>0.80981659323147182</v>
      </c>
      <c r="F410" s="264">
        <f t="shared" si="103"/>
        <v>434.14901930265796</v>
      </c>
      <c r="G410" s="264">
        <f t="shared" si="108"/>
        <v>8793.2542369560342</v>
      </c>
      <c r="H410" s="264">
        <f t="shared" si="104"/>
        <v>120.09077092929383</v>
      </c>
      <c r="I410" s="258">
        <f t="shared" si="109"/>
        <v>2432.3184744019172</v>
      </c>
      <c r="J410" s="264">
        <f t="shared" si="105"/>
        <v>86.138215044277388</v>
      </c>
      <c r="K410" s="258">
        <f t="shared" si="110"/>
        <v>1744.6434075067941</v>
      </c>
      <c r="L410" s="258">
        <f t="shared" si="111"/>
        <v>10537.897644462828</v>
      </c>
      <c r="M410" s="258">
        <f t="shared" si="112"/>
        <v>72941.897644462821</v>
      </c>
      <c r="N410" s="70">
        <f t="shared" si="113"/>
        <v>3601.3576401926939</v>
      </c>
      <c r="O410" s="23">
        <f t="shared" si="106"/>
        <v>0.94656687158319353</v>
      </c>
      <c r="P410" s="282">
        <v>10537.897644462828</v>
      </c>
      <c r="Q410" s="320">
        <v>20254</v>
      </c>
      <c r="R410" s="125">
        <f t="shared" si="114"/>
        <v>8.3340288309107807E-2</v>
      </c>
      <c r="S410" s="23">
        <f t="shared" si="115"/>
        <v>4.575657178491966E-2</v>
      </c>
      <c r="T410" s="23"/>
      <c r="U410" s="264">
        <v>57208</v>
      </c>
      <c r="V410" s="125">
        <f t="shared" si="116"/>
        <v>9.0826457838064603E-2</v>
      </c>
      <c r="W410" s="258">
        <v>69271.674581811778</v>
      </c>
      <c r="X410" s="262">
        <v>2844.0467312950536</v>
      </c>
      <c r="Y410" s="262">
        <v>3443.7819826901205</v>
      </c>
      <c r="Z410" s="262"/>
      <c r="AA410" s="264"/>
      <c r="AB410" s="264"/>
      <c r="AC410" s="264"/>
      <c r="AD410" s="264"/>
    </row>
    <row r="411" spans="1:30">
      <c r="A411" s="303">
        <v>5038</v>
      </c>
      <c r="B411" s="75" t="s">
        <v>377</v>
      </c>
      <c r="C411" s="264">
        <v>44304</v>
      </c>
      <c r="D411" s="264">
        <f t="shared" si="107"/>
        <v>2966.8519386593453</v>
      </c>
      <c r="E411" s="125">
        <f t="shared" si="102"/>
        <v>0.77979585439813381</v>
      </c>
      <c r="F411" s="264">
        <f t="shared" si="103"/>
        <v>502.68009961450622</v>
      </c>
      <c r="G411" s="264">
        <f t="shared" si="108"/>
        <v>7506.521927543421</v>
      </c>
      <c r="H411" s="264">
        <f t="shared" si="104"/>
        <v>160.06723444453866</v>
      </c>
      <c r="I411" s="258">
        <f t="shared" si="109"/>
        <v>2390.2840119602961</v>
      </c>
      <c r="J411" s="264">
        <f t="shared" si="105"/>
        <v>126.11467855952222</v>
      </c>
      <c r="K411" s="258">
        <f t="shared" si="110"/>
        <v>1883.2704949293454</v>
      </c>
      <c r="L411" s="258">
        <f t="shared" si="111"/>
        <v>9389.7924224727667</v>
      </c>
      <c r="M411" s="258">
        <f t="shared" si="112"/>
        <v>53693.792422472769</v>
      </c>
      <c r="N411" s="70">
        <f t="shared" si="113"/>
        <v>3595.6467168333734</v>
      </c>
      <c r="O411" s="23">
        <f t="shared" si="106"/>
        <v>0.94506583464152671</v>
      </c>
      <c r="P411" s="282">
        <v>9389.7924224727667</v>
      </c>
      <c r="Q411" s="320">
        <v>14933</v>
      </c>
      <c r="R411" s="125">
        <f t="shared" si="114"/>
        <v>5.5186683788803904E-2</v>
      </c>
      <c r="S411" s="23">
        <f t="shared" si="115"/>
        <v>4.458905985874026E-2</v>
      </c>
      <c r="T411" s="23"/>
      <c r="U411" s="264">
        <v>42015</v>
      </c>
      <c r="V411" s="125">
        <f t="shared" si="116"/>
        <v>5.4480542663334526E-2</v>
      </c>
      <c r="W411" s="258">
        <v>51436.254652051372</v>
      </c>
      <c r="X411" s="262">
        <v>2811.6844007227464</v>
      </c>
      <c r="Y411" s="262">
        <v>3442.1638661615052</v>
      </c>
      <c r="Z411" s="262"/>
      <c r="AA411" s="264"/>
      <c r="AB411" s="264"/>
      <c r="AC411" s="264"/>
      <c r="AD411" s="264"/>
    </row>
    <row r="412" spans="1:30">
      <c r="A412" s="303">
        <v>5039</v>
      </c>
      <c r="B412" s="75" t="s">
        <v>378</v>
      </c>
      <c r="C412" s="264">
        <v>6460</v>
      </c>
      <c r="D412" s="264">
        <f t="shared" si="107"/>
        <v>2637.8113515720702</v>
      </c>
      <c r="E412" s="125">
        <f t="shared" si="102"/>
        <v>0.69331210291866829</v>
      </c>
      <c r="F412" s="264">
        <f t="shared" si="103"/>
        <v>700.10445186687127</v>
      </c>
      <c r="G412" s="264">
        <f t="shared" si="108"/>
        <v>1714.5558026219678</v>
      </c>
      <c r="H412" s="264">
        <f t="shared" si="104"/>
        <v>275.23143992508494</v>
      </c>
      <c r="I412" s="258">
        <f t="shared" si="109"/>
        <v>674.04179637653294</v>
      </c>
      <c r="J412" s="264">
        <f t="shared" si="105"/>
        <v>241.2788840400685</v>
      </c>
      <c r="K412" s="258">
        <f t="shared" si="110"/>
        <v>590.89198701412784</v>
      </c>
      <c r="L412" s="258">
        <f t="shared" si="111"/>
        <v>2305.4477896360959</v>
      </c>
      <c r="M412" s="258">
        <f t="shared" si="112"/>
        <v>8765.447789636095</v>
      </c>
      <c r="N412" s="70">
        <f t="shared" si="113"/>
        <v>3579.1946874790096</v>
      </c>
      <c r="O412" s="23">
        <f t="shared" si="106"/>
        <v>0.94074164706755348</v>
      </c>
      <c r="P412" s="282">
        <v>2305.4477896360959</v>
      </c>
      <c r="Q412" s="320">
        <v>2449</v>
      </c>
      <c r="R412" s="125">
        <f t="shared" si="114"/>
        <v>5.5722199779532133E-2</v>
      </c>
      <c r="S412" s="23">
        <f t="shared" si="115"/>
        <v>4.4560166300865782E-2</v>
      </c>
      <c r="T412" s="23"/>
      <c r="U412" s="264">
        <v>6179</v>
      </c>
      <c r="V412" s="125">
        <f t="shared" si="116"/>
        <v>4.547661433888979E-2</v>
      </c>
      <c r="W412" s="258">
        <v>8473.7564648680345</v>
      </c>
      <c r="X412" s="262">
        <v>2498.5847149211486</v>
      </c>
      <c r="Y412" s="262">
        <v>3426.5088818714253</v>
      </c>
      <c r="Z412" s="262"/>
      <c r="AA412" s="264"/>
      <c r="AB412" s="264"/>
      <c r="AC412" s="264"/>
      <c r="AD412" s="264"/>
    </row>
    <row r="413" spans="1:30">
      <c r="A413" s="303">
        <v>5040</v>
      </c>
      <c r="B413" s="75" t="s">
        <v>379</v>
      </c>
      <c r="C413" s="264">
        <v>3949</v>
      </c>
      <c r="D413" s="264">
        <f t="shared" si="107"/>
        <v>2505.7106598984769</v>
      </c>
      <c r="E413" s="125">
        <f t="shared" si="102"/>
        <v>0.65859126957073155</v>
      </c>
      <c r="F413" s="264">
        <f t="shared" si="103"/>
        <v>779.36486687102717</v>
      </c>
      <c r="G413" s="264">
        <f t="shared" si="108"/>
        <v>1228.2790301887389</v>
      </c>
      <c r="H413" s="264">
        <f t="shared" si="104"/>
        <v>321.46668201084253</v>
      </c>
      <c r="I413" s="258">
        <f t="shared" si="109"/>
        <v>506.63149084908781</v>
      </c>
      <c r="J413" s="264">
        <f t="shared" si="105"/>
        <v>287.51412612582612</v>
      </c>
      <c r="K413" s="258">
        <f t="shared" si="110"/>
        <v>453.12226277430199</v>
      </c>
      <c r="L413" s="258">
        <f t="shared" si="111"/>
        <v>1681.401292963041</v>
      </c>
      <c r="M413" s="258">
        <f t="shared" si="112"/>
        <v>5630.4012929630408</v>
      </c>
      <c r="N413" s="70">
        <f t="shared" si="113"/>
        <v>3572.5896528953308</v>
      </c>
      <c r="O413" s="23">
        <f t="shared" si="106"/>
        <v>0.93900560540015676</v>
      </c>
      <c r="P413" s="282">
        <v>1681.401292963041</v>
      </c>
      <c r="Q413" s="320">
        <v>1576</v>
      </c>
      <c r="R413" s="125">
        <f t="shared" si="114"/>
        <v>5.5421577448601086E-2</v>
      </c>
      <c r="S413" s="23">
        <f t="shared" si="115"/>
        <v>4.4529425348870506E-2</v>
      </c>
      <c r="T413" s="23"/>
      <c r="U413" s="264">
        <v>3763</v>
      </c>
      <c r="V413" s="125">
        <f t="shared" si="116"/>
        <v>4.9428647355833112E-2</v>
      </c>
      <c r="W413" s="258">
        <v>5421.1537391087077</v>
      </c>
      <c r="X413" s="262">
        <v>2374.1324921135647</v>
      </c>
      <c r="Y413" s="262">
        <v>3420.286270731046</v>
      </c>
      <c r="Z413" s="262"/>
      <c r="AA413" s="264"/>
      <c r="AB413" s="264"/>
      <c r="AC413" s="264"/>
      <c r="AD413" s="264"/>
    </row>
    <row r="414" spans="1:30">
      <c r="A414" s="303">
        <v>5041</v>
      </c>
      <c r="B414" s="75" t="s">
        <v>380</v>
      </c>
      <c r="C414" s="264">
        <v>5357</v>
      </c>
      <c r="D414" s="264">
        <f t="shared" si="107"/>
        <v>2550.9523809523807</v>
      </c>
      <c r="E414" s="125">
        <f t="shared" si="102"/>
        <v>0.67048242802861302</v>
      </c>
      <c r="F414" s="264">
        <f t="shared" si="103"/>
        <v>752.21983423868494</v>
      </c>
      <c r="G414" s="264">
        <f t="shared" si="108"/>
        <v>1579.6616519012384</v>
      </c>
      <c r="H414" s="264">
        <f t="shared" si="104"/>
        <v>305.63207964197625</v>
      </c>
      <c r="I414" s="258">
        <f t="shared" si="109"/>
        <v>641.82736724815015</v>
      </c>
      <c r="J414" s="264">
        <f t="shared" si="105"/>
        <v>271.67952375695984</v>
      </c>
      <c r="K414" s="258">
        <f t="shared" si="110"/>
        <v>570.52699988961569</v>
      </c>
      <c r="L414" s="258">
        <f t="shared" si="111"/>
        <v>2150.1886517908542</v>
      </c>
      <c r="M414" s="258">
        <f t="shared" si="112"/>
        <v>7507.1886517908542</v>
      </c>
      <c r="N414" s="70">
        <f t="shared" si="113"/>
        <v>3574.8517389480257</v>
      </c>
      <c r="O414" s="23">
        <f t="shared" si="106"/>
        <v>0.93960016332305085</v>
      </c>
      <c r="P414" s="282">
        <v>2150.1886517908542</v>
      </c>
      <c r="Q414" s="320">
        <v>2100</v>
      </c>
      <c r="R414" s="125">
        <f t="shared" si="114"/>
        <v>2.6459317008894236E-2</v>
      </c>
      <c r="S414" s="23">
        <f t="shared" si="115"/>
        <v>4.3496581124291035E-2</v>
      </c>
      <c r="T414" s="23"/>
      <c r="U414" s="264">
        <v>5204</v>
      </c>
      <c r="V414" s="125">
        <f t="shared" si="116"/>
        <v>2.9400461183704842E-2</v>
      </c>
      <c r="W414" s="258">
        <v>7173.7077789865207</v>
      </c>
      <c r="X414" s="262">
        <v>2485.1957975167143</v>
      </c>
      <c r="Y414" s="262">
        <v>3425.8394360012039</v>
      </c>
      <c r="Z414" s="262"/>
      <c r="AA414" s="264"/>
      <c r="AB414" s="264"/>
      <c r="AC414" s="264"/>
      <c r="AD414" s="264"/>
    </row>
    <row r="415" spans="1:30">
      <c r="A415" s="303">
        <v>5042</v>
      </c>
      <c r="B415" s="75" t="s">
        <v>381</v>
      </c>
      <c r="C415" s="264">
        <v>4127</v>
      </c>
      <c r="D415" s="264">
        <f t="shared" si="107"/>
        <v>2977.6334776334775</v>
      </c>
      <c r="E415" s="125">
        <f t="shared" si="102"/>
        <v>0.78262963227781435</v>
      </c>
      <c r="F415" s="264">
        <f t="shared" si="103"/>
        <v>496.21117623002692</v>
      </c>
      <c r="G415" s="264">
        <f t="shared" si="108"/>
        <v>687.74869025481735</v>
      </c>
      <c r="H415" s="264">
        <f t="shared" si="104"/>
        <v>156.29369580359239</v>
      </c>
      <c r="I415" s="258">
        <f t="shared" si="109"/>
        <v>216.62306238377903</v>
      </c>
      <c r="J415" s="264">
        <f t="shared" si="105"/>
        <v>122.34113991857595</v>
      </c>
      <c r="K415" s="258">
        <f t="shared" si="110"/>
        <v>169.56481992714626</v>
      </c>
      <c r="L415" s="258">
        <f t="shared" si="111"/>
        <v>857.31351018196358</v>
      </c>
      <c r="M415" s="258">
        <f t="shared" si="112"/>
        <v>4984.3135101819635</v>
      </c>
      <c r="N415" s="70">
        <f t="shared" si="113"/>
        <v>3596.1857937820805</v>
      </c>
      <c r="O415" s="23">
        <f t="shared" si="106"/>
        <v>0.94520752353551085</v>
      </c>
      <c r="P415" s="282">
        <v>857.31351018196358</v>
      </c>
      <c r="Q415" s="320">
        <v>1386</v>
      </c>
      <c r="R415" s="125">
        <f t="shared" si="114"/>
        <v>3.9796547393407322E-2</v>
      </c>
      <c r="S415" s="23">
        <f t="shared" si="115"/>
        <v>4.3957356844508896E-2</v>
      </c>
      <c r="T415" s="23"/>
      <c r="U415" s="264">
        <v>3949</v>
      </c>
      <c r="V415" s="125">
        <f t="shared" si="116"/>
        <v>4.5074702456318054E-2</v>
      </c>
      <c r="W415" s="258">
        <v>4750.3283320068822</v>
      </c>
      <c r="X415" s="262">
        <v>2863.6693255982595</v>
      </c>
      <c r="Y415" s="262">
        <v>3444.7631124052805</v>
      </c>
      <c r="Z415" s="262"/>
      <c r="AA415" s="264"/>
      <c r="AB415" s="264"/>
      <c r="AC415" s="264"/>
      <c r="AD415" s="264"/>
    </row>
    <row r="416" spans="1:30">
      <c r="A416" s="303">
        <v>5043</v>
      </c>
      <c r="B416" s="75" t="s">
        <v>382</v>
      </c>
      <c r="C416" s="264">
        <v>1216</v>
      </c>
      <c r="D416" s="264">
        <f t="shared" si="107"/>
        <v>2522.8215767634856</v>
      </c>
      <c r="E416" s="125">
        <f t="shared" si="102"/>
        <v>0.66308863658201367</v>
      </c>
      <c r="F416" s="264">
        <f t="shared" si="103"/>
        <v>769.09831675202201</v>
      </c>
      <c r="G416" s="264">
        <f t="shared" si="108"/>
        <v>370.70538867447459</v>
      </c>
      <c r="H416" s="264">
        <f t="shared" si="104"/>
        <v>315.47786110808954</v>
      </c>
      <c r="I416" s="258">
        <f t="shared" si="109"/>
        <v>152.06032905409916</v>
      </c>
      <c r="J416" s="264">
        <f t="shared" si="105"/>
        <v>281.52530522307313</v>
      </c>
      <c r="K416" s="258">
        <f t="shared" si="110"/>
        <v>135.69519711752125</v>
      </c>
      <c r="L416" s="258">
        <f t="shared" si="111"/>
        <v>506.40058579199581</v>
      </c>
      <c r="M416" s="258">
        <f t="shared" si="112"/>
        <v>1722.4005857919958</v>
      </c>
      <c r="N416" s="70">
        <f t="shared" si="113"/>
        <v>3573.4451987385805</v>
      </c>
      <c r="O416" s="23">
        <f t="shared" si="106"/>
        <v>0.93923047375072077</v>
      </c>
      <c r="P416" s="282">
        <v>506.40058579199581</v>
      </c>
      <c r="Q416" s="320">
        <v>482</v>
      </c>
      <c r="R416" s="125">
        <f t="shared" si="114"/>
        <v>1.6851553899568189E-2</v>
      </c>
      <c r="S416" s="23">
        <f t="shared" si="115"/>
        <v>4.3149700248266032E-2</v>
      </c>
      <c r="T416" s="23"/>
      <c r="U416" s="264">
        <v>1176</v>
      </c>
      <c r="V416" s="125">
        <f t="shared" si="116"/>
        <v>3.4013605442176874E-2</v>
      </c>
      <c r="W416" s="258">
        <v>1623.7487522634244</v>
      </c>
      <c r="X416" s="262">
        <v>2481.0126582278481</v>
      </c>
      <c r="Y416" s="262">
        <v>3425.6302790367604</v>
      </c>
      <c r="Z416" s="262"/>
      <c r="AA416" s="264"/>
      <c r="AB416" s="264"/>
      <c r="AC416" s="264"/>
      <c r="AD416" s="264"/>
    </row>
    <row r="417" spans="1:30">
      <c r="A417" s="303">
        <v>5044</v>
      </c>
      <c r="B417" s="75" t="s">
        <v>383</v>
      </c>
      <c r="C417" s="264">
        <v>2971</v>
      </c>
      <c r="D417" s="264">
        <f t="shared" si="107"/>
        <v>3411.0218140068887</v>
      </c>
      <c r="E417" s="125">
        <f t="shared" si="102"/>
        <v>0.89653974138868697</v>
      </c>
      <c r="F417" s="264">
        <f t="shared" si="103"/>
        <v>236.17817440598017</v>
      </c>
      <c r="G417" s="264">
        <f t="shared" si="108"/>
        <v>205.71118990760874</v>
      </c>
      <c r="H417" s="264">
        <f t="shared" si="104"/>
        <v>4.607778072898463</v>
      </c>
      <c r="I417" s="258">
        <f t="shared" si="109"/>
        <v>4.0133747014945609</v>
      </c>
      <c r="J417" s="264">
        <f t="shared" si="105"/>
        <v>-29.344777812117968</v>
      </c>
      <c r="K417" s="258">
        <f t="shared" si="110"/>
        <v>-25.559301474354751</v>
      </c>
      <c r="L417" s="258">
        <f t="shared" si="111"/>
        <v>180.15188843325399</v>
      </c>
      <c r="M417" s="258">
        <f t="shared" si="112"/>
        <v>3151.151888433254</v>
      </c>
      <c r="N417" s="70">
        <f t="shared" si="113"/>
        <v>3617.8552106007505</v>
      </c>
      <c r="O417" s="23">
        <f t="shared" si="106"/>
        <v>0.95090302899105439</v>
      </c>
      <c r="P417" s="282">
        <v>180.15188843325399</v>
      </c>
      <c r="Q417" s="320">
        <v>871</v>
      </c>
      <c r="R417" s="125">
        <f t="shared" si="114"/>
        <v>0.1957798974870632</v>
      </c>
      <c r="S417" s="23">
        <f t="shared" si="115"/>
        <v>5.041742930399673E-2</v>
      </c>
      <c r="T417" s="23"/>
      <c r="U417" s="264">
        <v>2573</v>
      </c>
      <c r="V417" s="125">
        <f t="shared" si="116"/>
        <v>0.15468324912553438</v>
      </c>
      <c r="W417" s="258">
        <v>3106.6748408050817</v>
      </c>
      <c r="X417" s="262">
        <v>2852.5498891352549</v>
      </c>
      <c r="Y417" s="262">
        <v>3444.2071405821303</v>
      </c>
      <c r="Z417" s="262"/>
      <c r="AA417" s="264"/>
      <c r="AB417" s="264"/>
      <c r="AC417" s="264"/>
      <c r="AD417" s="264"/>
    </row>
    <row r="418" spans="1:30">
      <c r="A418" s="303">
        <v>5045</v>
      </c>
      <c r="B418" s="75" t="s">
        <v>384</v>
      </c>
      <c r="C418" s="264">
        <v>7619</v>
      </c>
      <c r="D418" s="264">
        <f t="shared" si="107"/>
        <v>3209.3513058129738</v>
      </c>
      <c r="E418" s="125">
        <f t="shared" si="102"/>
        <v>0.84353344734522928</v>
      </c>
      <c r="F418" s="264">
        <f t="shared" si="103"/>
        <v>357.18047932232912</v>
      </c>
      <c r="G418" s="264">
        <f t="shared" si="108"/>
        <v>847.94645791120934</v>
      </c>
      <c r="H418" s="264">
        <f t="shared" si="104"/>
        <v>75.192455940768667</v>
      </c>
      <c r="I418" s="258">
        <f t="shared" si="109"/>
        <v>178.5068904033848</v>
      </c>
      <c r="J418" s="264">
        <f t="shared" si="105"/>
        <v>41.239900055752237</v>
      </c>
      <c r="K418" s="258">
        <f t="shared" si="110"/>
        <v>97.90352273235581</v>
      </c>
      <c r="L418" s="258">
        <f t="shared" si="111"/>
        <v>945.84998064356512</v>
      </c>
      <c r="M418" s="258">
        <f t="shared" si="112"/>
        <v>8564.8499806435648</v>
      </c>
      <c r="N418" s="70">
        <f t="shared" si="113"/>
        <v>3607.771685191055</v>
      </c>
      <c r="O418" s="23">
        <f t="shared" si="106"/>
        <v>0.94825271428888147</v>
      </c>
      <c r="P418" s="282">
        <v>945.84998064356512</v>
      </c>
      <c r="Q418" s="320">
        <v>2374</v>
      </c>
      <c r="R418" s="125">
        <f t="shared" si="114"/>
        <v>6.815186991417789E-2</v>
      </c>
      <c r="S418" s="23">
        <f t="shared" si="115"/>
        <v>4.5182940555988829E-2</v>
      </c>
      <c r="T418" s="23"/>
      <c r="U418" s="264">
        <v>7211</v>
      </c>
      <c r="V418" s="125">
        <f t="shared" si="116"/>
        <v>5.6580224656774369E-2</v>
      </c>
      <c r="W418" s="258">
        <v>8284.3411507008823</v>
      </c>
      <c r="X418" s="262">
        <v>3004.5833333333335</v>
      </c>
      <c r="Y418" s="262">
        <v>3451.8088127920341</v>
      </c>
      <c r="Z418" s="262"/>
      <c r="AA418" s="264"/>
      <c r="AB418" s="264"/>
      <c r="AC418" s="264"/>
      <c r="AD418" s="264"/>
    </row>
    <row r="419" spans="1:30">
      <c r="A419" s="303">
        <v>5046</v>
      </c>
      <c r="B419" s="75" t="s">
        <v>385</v>
      </c>
      <c r="C419" s="264">
        <v>3341</v>
      </c>
      <c r="D419" s="264">
        <f t="shared" si="107"/>
        <v>2664.2743221690589</v>
      </c>
      <c r="E419" s="125">
        <f t="shared" si="102"/>
        <v>0.70026752745391363</v>
      </c>
      <c r="F419" s="264">
        <f t="shared" si="103"/>
        <v>684.22666950867801</v>
      </c>
      <c r="G419" s="264">
        <f t="shared" si="108"/>
        <v>858.02024356388222</v>
      </c>
      <c r="H419" s="264">
        <f t="shared" si="104"/>
        <v>265.96940021613887</v>
      </c>
      <c r="I419" s="258">
        <f t="shared" si="109"/>
        <v>333.52562787103818</v>
      </c>
      <c r="J419" s="264">
        <f t="shared" si="105"/>
        <v>232.01684433112243</v>
      </c>
      <c r="K419" s="258">
        <f t="shared" si="110"/>
        <v>290.94912279122752</v>
      </c>
      <c r="L419" s="258">
        <f t="shared" si="111"/>
        <v>1148.9693663551097</v>
      </c>
      <c r="M419" s="258">
        <f t="shared" si="112"/>
        <v>4489.9693663551097</v>
      </c>
      <c r="N419" s="70">
        <f t="shared" si="113"/>
        <v>3580.5178360088598</v>
      </c>
      <c r="O419" s="23">
        <f t="shared" si="106"/>
        <v>0.94108941829431592</v>
      </c>
      <c r="P419" s="282">
        <v>1148.9693663551097</v>
      </c>
      <c r="Q419" s="320">
        <v>1254</v>
      </c>
      <c r="R419" s="125">
        <f t="shared" si="114"/>
        <v>2.3107159451958383E-2</v>
      </c>
      <c r="S419" s="23">
        <f t="shared" si="115"/>
        <v>4.3339881679936562E-2</v>
      </c>
      <c r="T419" s="23"/>
      <c r="U419" s="264">
        <v>3302</v>
      </c>
      <c r="V419" s="125">
        <f t="shared" si="116"/>
        <v>1.1811023622047244E-2</v>
      </c>
      <c r="W419" s="258">
        <v>4351.5029912869668</v>
      </c>
      <c r="X419" s="262">
        <v>2604.1009463722398</v>
      </c>
      <c r="Y419" s="262">
        <v>3431.7846934439804</v>
      </c>
      <c r="Z419" s="262"/>
      <c r="AA419" s="264"/>
      <c r="AB419" s="264"/>
      <c r="AC419" s="264"/>
      <c r="AD419" s="264"/>
    </row>
    <row r="420" spans="1:30">
      <c r="A420" s="303">
        <v>5047</v>
      </c>
      <c r="B420" s="75" t="s">
        <v>386</v>
      </c>
      <c r="C420" s="264">
        <v>11982</v>
      </c>
      <c r="D420" s="264">
        <f t="shared" si="107"/>
        <v>3088.9404485692189</v>
      </c>
      <c r="E420" s="125">
        <f t="shared" si="102"/>
        <v>0.81188512473104624</v>
      </c>
      <c r="F420" s="264">
        <f t="shared" si="103"/>
        <v>429.42699366858204</v>
      </c>
      <c r="G420" s="264">
        <f t="shared" si="108"/>
        <v>1665.7473084404298</v>
      </c>
      <c r="H420" s="264">
        <f t="shared" si="104"/>
        <v>117.33625597608288</v>
      </c>
      <c r="I420" s="258">
        <f t="shared" si="109"/>
        <v>455.14733693122548</v>
      </c>
      <c r="J420" s="264">
        <f t="shared" si="105"/>
        <v>83.383700091066459</v>
      </c>
      <c r="K420" s="258">
        <f t="shared" si="110"/>
        <v>323.44537265324681</v>
      </c>
      <c r="L420" s="258">
        <f t="shared" si="111"/>
        <v>1989.1926810936766</v>
      </c>
      <c r="M420" s="258">
        <f t="shared" si="112"/>
        <v>13971.192681093677</v>
      </c>
      <c r="N420" s="70">
        <f t="shared" si="113"/>
        <v>3601.7511423288674</v>
      </c>
      <c r="O420" s="23">
        <f t="shared" si="106"/>
        <v>0.94667029815817239</v>
      </c>
      <c r="P420" s="282">
        <v>1989.1926810936766</v>
      </c>
      <c r="Q420" s="320">
        <v>3879</v>
      </c>
      <c r="R420" s="125">
        <f t="shared" si="114"/>
        <v>6.9323491919388427E-2</v>
      </c>
      <c r="S420" s="23">
        <f t="shared" si="115"/>
        <v>4.5193422594878942E-2</v>
      </c>
      <c r="T420" s="23"/>
      <c r="U420" s="264">
        <v>11107</v>
      </c>
      <c r="V420" s="125">
        <f t="shared" si="116"/>
        <v>7.8779148284865402E-2</v>
      </c>
      <c r="W420" s="258">
        <v>13249.92373935204</v>
      </c>
      <c r="X420" s="262">
        <v>2888.6866059817944</v>
      </c>
      <c r="Y420" s="262">
        <v>3446.0139764244577</v>
      </c>
      <c r="Z420" s="262"/>
      <c r="AA420" s="264"/>
      <c r="AB420" s="264"/>
      <c r="AC420" s="264"/>
      <c r="AD420" s="264"/>
    </row>
    <row r="421" spans="1:30">
      <c r="A421" s="303">
        <v>5048</v>
      </c>
      <c r="B421" s="75" t="s">
        <v>387</v>
      </c>
      <c r="C421" s="264">
        <v>1533</v>
      </c>
      <c r="D421" s="264">
        <f t="shared" si="107"/>
        <v>2533.8842975206612</v>
      </c>
      <c r="E421" s="125">
        <f t="shared" si="102"/>
        <v>0.66599631919077507</v>
      </c>
      <c r="F421" s="264">
        <f t="shared" si="103"/>
        <v>762.46068429771663</v>
      </c>
      <c r="G421" s="264">
        <f t="shared" si="108"/>
        <v>461.28871400011855</v>
      </c>
      <c r="H421" s="264">
        <f t="shared" si="104"/>
        <v>311.60590884307805</v>
      </c>
      <c r="I421" s="258">
        <f t="shared" si="109"/>
        <v>188.52157485006222</v>
      </c>
      <c r="J421" s="264">
        <f t="shared" si="105"/>
        <v>277.65335295806165</v>
      </c>
      <c r="K421" s="258">
        <f t="shared" si="110"/>
        <v>167.98027853962731</v>
      </c>
      <c r="L421" s="258">
        <f t="shared" si="111"/>
        <v>629.2689925397458</v>
      </c>
      <c r="M421" s="258">
        <f t="shared" si="112"/>
        <v>2162.2689925397458</v>
      </c>
      <c r="N421" s="70">
        <f t="shared" si="113"/>
        <v>3573.9983347764392</v>
      </c>
      <c r="O421" s="23">
        <f t="shared" si="106"/>
        <v>0.93937585788115874</v>
      </c>
      <c r="P421" s="282">
        <v>629.2689925397458</v>
      </c>
      <c r="Q421" s="320">
        <v>605</v>
      </c>
      <c r="R421" s="125">
        <f t="shared" si="114"/>
        <v>3.8422079487910273E-2</v>
      </c>
      <c r="S421" s="23">
        <f t="shared" si="115"/>
        <v>4.3934112053214666E-2</v>
      </c>
      <c r="T421" s="23"/>
      <c r="U421" s="264">
        <v>1508</v>
      </c>
      <c r="V421" s="125">
        <f t="shared" si="116"/>
        <v>1.6578249336870028E-2</v>
      </c>
      <c r="W421" s="258">
        <v>2115.7762213054775</v>
      </c>
      <c r="X421" s="262">
        <v>2440.1294498381876</v>
      </c>
      <c r="Y421" s="262">
        <v>3423.5861186172774</v>
      </c>
      <c r="Z421" s="262"/>
      <c r="AA421" s="264"/>
      <c r="AB421" s="264"/>
      <c r="AC421" s="264"/>
      <c r="AD421" s="264"/>
    </row>
    <row r="422" spans="1:30">
      <c r="A422" s="303">
        <v>5049</v>
      </c>
      <c r="B422" s="75" t="s">
        <v>388</v>
      </c>
      <c r="C422" s="264">
        <v>3541</v>
      </c>
      <c r="D422" s="264">
        <f t="shared" si="107"/>
        <v>3210.3354487760653</v>
      </c>
      <c r="E422" s="125">
        <f t="shared" si="102"/>
        <v>0.8437921156639121</v>
      </c>
      <c r="F422" s="264">
        <f t="shared" si="103"/>
        <v>356.58999354447423</v>
      </c>
      <c r="G422" s="264">
        <f t="shared" si="108"/>
        <v>393.31876287955504</v>
      </c>
      <c r="H422" s="264">
        <f t="shared" si="104"/>
        <v>74.848005903686655</v>
      </c>
      <c r="I422" s="258">
        <f t="shared" si="109"/>
        <v>82.557350511766373</v>
      </c>
      <c r="J422" s="264">
        <f t="shared" si="105"/>
        <v>40.895450018670225</v>
      </c>
      <c r="K422" s="258">
        <f t="shared" si="110"/>
        <v>45.107681370593255</v>
      </c>
      <c r="L422" s="258">
        <f t="shared" si="111"/>
        <v>438.42644425014828</v>
      </c>
      <c r="M422" s="258">
        <f t="shared" si="112"/>
        <v>3979.4264442501481</v>
      </c>
      <c r="N422" s="70">
        <f t="shared" si="113"/>
        <v>3607.8208923392099</v>
      </c>
      <c r="O422" s="23">
        <f t="shared" si="106"/>
        <v>0.9482656477048157</v>
      </c>
      <c r="P422" s="282">
        <v>438.42644425014828</v>
      </c>
      <c r="Q422" s="320">
        <v>1103</v>
      </c>
      <c r="R422" s="125">
        <f t="shared" si="114"/>
        <v>-7.265715781543682E-4</v>
      </c>
      <c r="S422" s="23">
        <f t="shared" si="115"/>
        <v>4.2056267644858439E-2</v>
      </c>
      <c r="T422" s="23"/>
      <c r="U422" s="264">
        <v>3550</v>
      </c>
      <c r="V422" s="125">
        <f t="shared" si="116"/>
        <v>-2.5352112676056337E-3</v>
      </c>
      <c r="W422" s="258">
        <v>3825.7455089685313</v>
      </c>
      <c r="X422" s="262">
        <v>3212.6696832579187</v>
      </c>
      <c r="Y422" s="262">
        <v>3462.2131302882635</v>
      </c>
      <c r="Z422" s="262"/>
      <c r="AA422" s="264"/>
      <c r="AB422" s="264"/>
      <c r="AC422" s="264"/>
      <c r="AD422" s="264"/>
    </row>
    <row r="423" spans="1:30">
      <c r="A423" s="303">
        <v>5050</v>
      </c>
      <c r="B423" s="75" t="s">
        <v>389</v>
      </c>
      <c r="C423" s="264">
        <v>15839</v>
      </c>
      <c r="D423" s="264">
        <f t="shared" si="107"/>
        <v>3459.8077763215379</v>
      </c>
      <c r="E423" s="125">
        <f t="shared" si="102"/>
        <v>0.90936245447054631</v>
      </c>
      <c r="F423" s="264">
        <f t="shared" si="103"/>
        <v>206.90659701719068</v>
      </c>
      <c r="G423" s="264">
        <f t="shared" si="108"/>
        <v>947.21840114469899</v>
      </c>
      <c r="H423" s="264">
        <f t="shared" si="104"/>
        <v>0</v>
      </c>
      <c r="I423" s="258">
        <f t="shared" si="109"/>
        <v>0</v>
      </c>
      <c r="J423" s="264">
        <f t="shared" si="105"/>
        <v>-33.95255588501643</v>
      </c>
      <c r="K423" s="258">
        <f t="shared" si="110"/>
        <v>-155.43480084160521</v>
      </c>
      <c r="L423" s="258">
        <f t="shared" si="111"/>
        <v>791.78360030309375</v>
      </c>
      <c r="M423" s="258">
        <f t="shared" si="112"/>
        <v>16630.783600303093</v>
      </c>
      <c r="N423" s="70">
        <f t="shared" si="113"/>
        <v>3632.761817453712</v>
      </c>
      <c r="O423" s="23">
        <f t="shared" si="106"/>
        <v>0.95482102370983857</v>
      </c>
      <c r="P423" s="282">
        <v>791.78360030309375</v>
      </c>
      <c r="Q423" s="320">
        <v>4578</v>
      </c>
      <c r="R423" s="125">
        <f t="shared" si="114"/>
        <v>1.5250622631065339E-2</v>
      </c>
      <c r="S423" s="23">
        <f t="shared" si="115"/>
        <v>3.3238294033096305E-2</v>
      </c>
      <c r="T423" s="23"/>
      <c r="U423" s="264">
        <v>15308</v>
      </c>
      <c r="V423" s="125">
        <f t="shared" si="116"/>
        <v>3.4687744969950356E-2</v>
      </c>
      <c r="W423" s="258">
        <v>15793.419754416662</v>
      </c>
      <c r="X423" s="262">
        <v>3407.8361531611754</v>
      </c>
      <c r="Y423" s="262">
        <v>3515.8993219983663</v>
      </c>
      <c r="Z423" s="262"/>
      <c r="AA423" s="264"/>
      <c r="AB423" s="264"/>
      <c r="AC423" s="264"/>
      <c r="AD423" s="264"/>
    </row>
    <row r="424" spans="1:30">
      <c r="A424" s="303">
        <v>5051</v>
      </c>
      <c r="B424" s="75" t="s">
        <v>390</v>
      </c>
      <c r="C424" s="264">
        <v>15961</v>
      </c>
      <c r="D424" s="264">
        <f t="shared" si="107"/>
        <v>3146.884858044164</v>
      </c>
      <c r="E424" s="125">
        <f t="shared" si="102"/>
        <v>0.82711500853661557</v>
      </c>
      <c r="F424" s="264">
        <f t="shared" si="103"/>
        <v>394.66034798361494</v>
      </c>
      <c r="G424" s="264">
        <f t="shared" si="108"/>
        <v>2001.717284972895</v>
      </c>
      <c r="H424" s="264">
        <f t="shared" si="104"/>
        <v>97.055712659852077</v>
      </c>
      <c r="I424" s="258">
        <f t="shared" si="109"/>
        <v>492.26657461076974</v>
      </c>
      <c r="J424" s="264">
        <f t="shared" si="105"/>
        <v>63.103156774835647</v>
      </c>
      <c r="K424" s="258">
        <f t="shared" si="110"/>
        <v>320.0592111619664</v>
      </c>
      <c r="L424" s="258">
        <f t="shared" si="111"/>
        <v>2321.7764961348612</v>
      </c>
      <c r="M424" s="258">
        <f t="shared" si="112"/>
        <v>18282.776496134862</v>
      </c>
      <c r="N424" s="70">
        <f t="shared" si="113"/>
        <v>3604.6483628026149</v>
      </c>
      <c r="O424" s="23">
        <f t="shared" si="106"/>
        <v>0.94743179234845099</v>
      </c>
      <c r="P424" s="282">
        <v>2321.7764961348612</v>
      </c>
      <c r="Q424" s="320">
        <v>5072</v>
      </c>
      <c r="R424" s="125">
        <f t="shared" si="114"/>
        <v>6.3089048564863512E-2</v>
      </c>
      <c r="S424" s="23">
        <f t="shared" si="115"/>
        <v>4.4950918485370646E-2</v>
      </c>
      <c r="T424" s="23"/>
      <c r="U424" s="264">
        <v>15147</v>
      </c>
      <c r="V424" s="125">
        <f t="shared" si="116"/>
        <v>5.374001452432825E-2</v>
      </c>
      <c r="W424" s="258">
        <v>17651.533049223508</v>
      </c>
      <c r="X424" s="262">
        <v>2960.1328903654485</v>
      </c>
      <c r="Y424" s="262">
        <v>3449.5862906436405</v>
      </c>
      <c r="Z424" s="262"/>
      <c r="AA424" s="264"/>
      <c r="AB424" s="264"/>
      <c r="AC424" s="264"/>
      <c r="AD424" s="264"/>
    </row>
    <row r="425" spans="1:30">
      <c r="A425" s="303">
        <v>5052</v>
      </c>
      <c r="B425" s="75" t="s">
        <v>391</v>
      </c>
      <c r="C425" s="264">
        <v>1580</v>
      </c>
      <c r="D425" s="264">
        <f t="shared" si="107"/>
        <v>2786.5961199294534</v>
      </c>
      <c r="E425" s="125">
        <f t="shared" si="102"/>
        <v>0.73241811426047521</v>
      </c>
      <c r="F425" s="264">
        <f t="shared" si="103"/>
        <v>610.83359085244138</v>
      </c>
      <c r="G425" s="264">
        <f t="shared" si="108"/>
        <v>346.34264601333427</v>
      </c>
      <c r="H425" s="264">
        <f t="shared" si="104"/>
        <v>223.15677100000082</v>
      </c>
      <c r="I425" s="258">
        <f t="shared" si="109"/>
        <v>126.52988915700047</v>
      </c>
      <c r="J425" s="264">
        <f t="shared" si="105"/>
        <v>189.20421511498438</v>
      </c>
      <c r="K425" s="258">
        <f t="shared" si="110"/>
        <v>107.27878997019614</v>
      </c>
      <c r="L425" s="258">
        <f t="shared" si="111"/>
        <v>453.62143598353043</v>
      </c>
      <c r="M425" s="258">
        <f t="shared" si="112"/>
        <v>2033.6214359835303</v>
      </c>
      <c r="N425" s="70">
        <f t="shared" si="113"/>
        <v>3586.6339258968787</v>
      </c>
      <c r="O425" s="23">
        <f t="shared" si="106"/>
        <v>0.94269694763464373</v>
      </c>
      <c r="P425" s="282">
        <v>453.62143598353043</v>
      </c>
      <c r="Q425" s="320">
        <v>567</v>
      </c>
      <c r="R425" s="125">
        <f t="shared" si="114"/>
        <v>4.4300670829969073E-2</v>
      </c>
      <c r="S425" s="23">
        <f t="shared" si="115"/>
        <v>4.414412948480724E-2</v>
      </c>
      <c r="T425" s="23"/>
      <c r="U425" s="264">
        <v>1553</v>
      </c>
      <c r="V425" s="125">
        <f t="shared" si="116"/>
        <v>1.7385705086928525E-2</v>
      </c>
      <c r="W425" s="258">
        <v>1999.1693540449642</v>
      </c>
      <c r="X425" s="262">
        <v>2668.3848797250857</v>
      </c>
      <c r="Y425" s="262">
        <v>3434.9988901116221</v>
      </c>
      <c r="Z425" s="262"/>
      <c r="AA425" s="264"/>
      <c r="AB425" s="264"/>
      <c r="AC425" s="264"/>
      <c r="AD425" s="264"/>
    </row>
    <row r="426" spans="1:30">
      <c r="A426" s="303">
        <v>5053</v>
      </c>
      <c r="B426" s="75" t="s">
        <v>392</v>
      </c>
      <c r="C426" s="264">
        <v>20264</v>
      </c>
      <c r="D426" s="264">
        <f t="shared" si="107"/>
        <v>2978.2480893592005</v>
      </c>
      <c r="E426" s="125">
        <f t="shared" si="102"/>
        <v>0.78279117443957114</v>
      </c>
      <c r="F426" s="264">
        <f t="shared" si="103"/>
        <v>495.84240919459307</v>
      </c>
      <c r="G426" s="264">
        <f t="shared" si="108"/>
        <v>3373.7117521600112</v>
      </c>
      <c r="H426" s="264">
        <f t="shared" si="104"/>
        <v>156.07858169958931</v>
      </c>
      <c r="I426" s="258">
        <f t="shared" si="109"/>
        <v>1061.9586698840055</v>
      </c>
      <c r="J426" s="264">
        <f t="shared" si="105"/>
        <v>122.12602581457287</v>
      </c>
      <c r="K426" s="258">
        <f t="shared" si="110"/>
        <v>830.9454796423538</v>
      </c>
      <c r="L426" s="258">
        <f t="shared" si="111"/>
        <v>4204.6572318023645</v>
      </c>
      <c r="M426" s="258">
        <f t="shared" si="112"/>
        <v>24468.657231802365</v>
      </c>
      <c r="N426" s="70">
        <f t="shared" si="113"/>
        <v>3596.2165243683662</v>
      </c>
      <c r="O426" s="23">
        <f t="shared" si="106"/>
        <v>0.94521560064359855</v>
      </c>
      <c r="P426" s="282">
        <v>4204.6572318023645</v>
      </c>
      <c r="Q426" s="320">
        <v>6804</v>
      </c>
      <c r="R426" s="125">
        <f t="shared" si="114"/>
        <v>4.4904766859826029E-2</v>
      </c>
      <c r="S426" s="23">
        <f t="shared" si="115"/>
        <v>4.4169539663597164E-2</v>
      </c>
      <c r="T426" s="23"/>
      <c r="U426" s="264">
        <v>19339</v>
      </c>
      <c r="V426" s="125">
        <f t="shared" si="116"/>
        <v>4.7830808211386321E-2</v>
      </c>
      <c r="W426" s="258">
        <v>23368.167898960623</v>
      </c>
      <c r="X426" s="262">
        <v>2850.2579218865144</v>
      </c>
      <c r="Y426" s="262">
        <v>3444.0925422196942</v>
      </c>
      <c r="Z426" s="262"/>
      <c r="AA426" s="264"/>
      <c r="AB426" s="264"/>
      <c r="AC426" s="264"/>
      <c r="AD426" s="264"/>
    </row>
    <row r="427" spans="1:30">
      <c r="A427" s="303">
        <v>5054</v>
      </c>
      <c r="B427" s="75" t="s">
        <v>517</v>
      </c>
      <c r="C427" s="264">
        <v>30355</v>
      </c>
      <c r="D427" s="264">
        <f t="shared" si="107"/>
        <v>3039.1469763716459</v>
      </c>
      <c r="E427" s="125">
        <f t="shared" si="102"/>
        <v>0.7987976016599414</v>
      </c>
      <c r="F427" s="264">
        <f t="shared" si="103"/>
        <v>459.30307698712585</v>
      </c>
      <c r="G427" s="264">
        <f t="shared" si="108"/>
        <v>4587.5191329474128</v>
      </c>
      <c r="H427" s="264">
        <f t="shared" si="104"/>
        <v>134.76397124523342</v>
      </c>
      <c r="I427" s="258">
        <f t="shared" si="109"/>
        <v>1346.0225447973914</v>
      </c>
      <c r="J427" s="264">
        <f t="shared" si="105"/>
        <v>100.81141536021698</v>
      </c>
      <c r="K427" s="258">
        <f t="shared" si="110"/>
        <v>1006.9044166178472</v>
      </c>
      <c r="L427" s="258">
        <f t="shared" si="111"/>
        <v>5594.4235495652601</v>
      </c>
      <c r="M427" s="258">
        <f t="shared" si="112"/>
        <v>35949.423549565261</v>
      </c>
      <c r="N427" s="70">
        <f t="shared" si="113"/>
        <v>3599.2614687189889</v>
      </c>
      <c r="O427" s="23">
        <f t="shared" si="106"/>
        <v>0.94601592200461726</v>
      </c>
      <c r="P427" s="282">
        <v>5594.4235495652601</v>
      </c>
      <c r="Q427" s="320">
        <v>9988</v>
      </c>
      <c r="R427" s="125">
        <f t="shared" si="114"/>
        <v>0.10508461535874833</v>
      </c>
      <c r="S427" s="23">
        <f t="shared" si="115"/>
        <v>4.6574682699666088E-2</v>
      </c>
      <c r="T427" s="23"/>
      <c r="U427" s="264">
        <v>27749</v>
      </c>
      <c r="V427" s="125">
        <f t="shared" si="116"/>
        <v>9.3913294172762979E-2</v>
      </c>
      <c r="W427" s="258">
        <v>34700.388629404959</v>
      </c>
      <c r="X427" s="262">
        <v>2750.1486620416254</v>
      </c>
      <c r="Y427" s="262">
        <v>3439.0870792274491</v>
      </c>
      <c r="Z427" s="262"/>
      <c r="AA427" s="264"/>
      <c r="AB427" s="264"/>
      <c r="AC427" s="264"/>
      <c r="AD427" s="264"/>
    </row>
    <row r="428" spans="1:30">
      <c r="A428" s="303">
        <v>5061</v>
      </c>
      <c r="B428" s="75" t="s">
        <v>343</v>
      </c>
      <c r="C428" s="73">
        <v>5347</v>
      </c>
      <c r="D428" s="73">
        <f t="shared" si="107"/>
        <v>2636.5877712031556</v>
      </c>
      <c r="E428" s="252">
        <f t="shared" si="102"/>
        <v>0.69299050180107635</v>
      </c>
      <c r="F428" s="73">
        <f t="shared" si="103"/>
        <v>700.83860008822001</v>
      </c>
      <c r="G428" s="73">
        <f t="shared" si="108"/>
        <v>1421.3006809789101</v>
      </c>
      <c r="H428" s="73">
        <f t="shared" si="104"/>
        <v>275.65969305420504</v>
      </c>
      <c r="I428" s="313">
        <f t="shared" si="109"/>
        <v>559.03785751392786</v>
      </c>
      <c r="J428" s="73">
        <f t="shared" si="105"/>
        <v>241.7071371691886</v>
      </c>
      <c r="K428" s="313">
        <f t="shared" si="110"/>
        <v>490.18207417911447</v>
      </c>
      <c r="L428" s="313">
        <f t="shared" si="111"/>
        <v>1911.4827551580247</v>
      </c>
      <c r="M428" s="313">
        <f t="shared" si="112"/>
        <v>7258.4827551580247</v>
      </c>
      <c r="N428" s="74">
        <f t="shared" si="113"/>
        <v>3579.1335084605644</v>
      </c>
      <c r="O428" s="314">
        <f t="shared" si="106"/>
        <v>0.94072556701167398</v>
      </c>
      <c r="P428" s="315">
        <v>1911.4827551580247</v>
      </c>
      <c r="Q428" s="320">
        <v>2028</v>
      </c>
      <c r="R428" s="252">
        <f t="shared" si="114"/>
        <v>3.1070668485468807E-2</v>
      </c>
      <c r="S428" s="314">
        <f t="shared" si="115"/>
        <v>4.365063253595531E-2</v>
      </c>
      <c r="T428" s="314"/>
      <c r="U428" s="73">
        <v>5214</v>
      </c>
      <c r="V428" s="252">
        <f t="shared" si="116"/>
        <v>2.5508247027234369E-2</v>
      </c>
      <c r="W428" s="313">
        <v>6992.6208984496252</v>
      </c>
      <c r="X428" s="152">
        <v>2557.1358509073075</v>
      </c>
      <c r="Y428" s="152">
        <v>3429.436438670733</v>
      </c>
      <c r="Z428" s="262"/>
      <c r="AA428" s="264"/>
      <c r="AB428" s="264"/>
      <c r="AC428" s="264"/>
      <c r="AD428" s="264"/>
    </row>
    <row r="429" spans="1:30">
      <c r="A429" s="82"/>
      <c r="C429" s="124"/>
      <c r="D429" s="124"/>
      <c r="E429" s="125"/>
      <c r="F429" s="125"/>
      <c r="G429" s="125"/>
      <c r="H429" s="126"/>
      <c r="I429" s="123"/>
      <c r="J429" s="127"/>
      <c r="K429" s="127"/>
      <c r="L429" s="128"/>
      <c r="M429" s="123"/>
      <c r="N429" s="70"/>
      <c r="O429" s="23"/>
      <c r="P429" s="23"/>
      <c r="Q429" s="168"/>
      <c r="R429" s="125"/>
      <c r="S429" s="23"/>
      <c r="T429" s="23"/>
      <c r="U429" s="123"/>
      <c r="V429" s="125"/>
      <c r="W429" s="124"/>
      <c r="X429" s="137"/>
      <c r="Y429" s="137"/>
      <c r="Z429" s="123"/>
    </row>
    <row r="430" spans="1:30" ht="16.05" customHeight="1">
      <c r="A430" s="316" t="s">
        <v>52</v>
      </c>
      <c r="B430" s="317"/>
      <c r="C430" s="318">
        <f>SUM(C7:C428)</f>
        <v>20271993</v>
      </c>
      <c r="D430" s="318">
        <f>C430*1000/Q430</f>
        <v>3804.6521046835223</v>
      </c>
      <c r="E430" s="93">
        <f>D430/D$430</f>
        <v>1</v>
      </c>
      <c r="F430" s="93"/>
      <c r="G430" s="318">
        <f>SUM(G7:G428)</f>
        <v>-2.6943780540022999E-10</v>
      </c>
      <c r="H430" s="92"/>
      <c r="I430" s="318">
        <f>SUM(I7:I428)</f>
        <v>180906.41569721518</v>
      </c>
      <c r="J430" s="95"/>
      <c r="K430" s="318">
        <f>SUM(K7:K428)</f>
        <v>-1.5506884665228426E-10</v>
      </c>
      <c r="L430" s="318">
        <f>SUM(L7:L428)</f>
        <v>-9.276845958083868E-11</v>
      </c>
      <c r="M430" s="318">
        <f>SUM(M7:M428)</f>
        <v>20271992.999999996</v>
      </c>
      <c r="N430" s="95">
        <f>M430*1000/Q430</f>
        <v>3804.6521046835214</v>
      </c>
      <c r="O430" s="93">
        <f>N430/N$430</f>
        <v>1</v>
      </c>
      <c r="P430" s="318">
        <f>SUM(P7:P427)</f>
        <v>-1911.4827551581175</v>
      </c>
      <c r="Q430" s="167">
        <f>SUM(Q7:Q429)</f>
        <v>5328212</v>
      </c>
      <c r="R430" s="93">
        <f>(D430-X430)/X430</f>
        <v>4.3219001196018507E-2</v>
      </c>
      <c r="S430" s="93">
        <f>(N430-Y430)/Y430</f>
        <v>4.3219001196018257E-2</v>
      </c>
      <c r="T430" s="93"/>
      <c r="U430" s="318">
        <f>SUM(U7:U428)</f>
        <v>19313287</v>
      </c>
      <c r="V430" s="93">
        <f>(C430-U430)/U430</f>
        <v>4.9639711769415534E-2</v>
      </c>
      <c r="W430" s="318">
        <f>SUM(W7:W428)</f>
        <v>19313286.999999993</v>
      </c>
      <c r="X430" s="319">
        <v>3647.031064734831</v>
      </c>
      <c r="Y430" s="319">
        <v>3647.031064734831</v>
      </c>
      <c r="Z430" s="148"/>
      <c r="AA430" s="124"/>
      <c r="AC430" s="124"/>
    </row>
    <row r="431" spans="1:30">
      <c r="C431" s="126"/>
      <c r="D431" s="126"/>
      <c r="E431" s="126"/>
      <c r="F431" s="126"/>
      <c r="G431" s="126"/>
      <c r="H431" s="126"/>
      <c r="I431" s="126"/>
      <c r="J431" s="127"/>
      <c r="K431" s="127"/>
      <c r="L431" s="128"/>
      <c r="M431" s="127"/>
      <c r="N431" s="127"/>
      <c r="O431" s="127"/>
      <c r="P431" s="127"/>
      <c r="Q431" s="126"/>
      <c r="R431" s="126"/>
      <c r="S431" s="127"/>
      <c r="T431" s="127"/>
      <c r="U431" s="129"/>
      <c r="V431" s="129"/>
      <c r="W431" s="130"/>
    </row>
    <row r="432" spans="1:30">
      <c r="A432" s="308" t="s">
        <v>532</v>
      </c>
      <c r="B432" s="143" t="s">
        <v>533</v>
      </c>
      <c r="C432" s="145"/>
      <c r="D432" s="145"/>
      <c r="E432" s="145"/>
      <c r="F432" s="145"/>
      <c r="G432" s="145"/>
      <c r="H432" s="145"/>
      <c r="I432" s="146">
        <f>-I430*1000/Q430</f>
        <v>-33.95255588501643</v>
      </c>
      <c r="J432" s="145"/>
      <c r="K432" s="145"/>
      <c r="L432" s="145"/>
      <c r="M432" s="145"/>
      <c r="N432" s="74"/>
      <c r="O432" s="186"/>
      <c r="P432" s="186"/>
      <c r="Q432" s="74"/>
      <c r="R432" s="74"/>
      <c r="S432" s="131"/>
      <c r="T432" s="131"/>
      <c r="W432" s="132"/>
    </row>
    <row r="433" spans="1:24">
      <c r="A433" s="308"/>
      <c r="B433" s="143" t="s">
        <v>53</v>
      </c>
      <c r="C433" s="145"/>
      <c r="D433" s="145"/>
      <c r="E433" s="145"/>
      <c r="F433" s="145"/>
      <c r="G433" s="145"/>
      <c r="H433" s="145"/>
      <c r="I433" s="146"/>
      <c r="J433" s="145"/>
      <c r="K433" s="145"/>
      <c r="L433" s="145"/>
      <c r="M433" s="145"/>
      <c r="N433" s="74"/>
      <c r="O433" s="186"/>
      <c r="P433" s="186"/>
      <c r="Q433" s="74"/>
      <c r="R433" s="74"/>
      <c r="S433" s="131"/>
      <c r="T433" s="131"/>
      <c r="X433" s="257"/>
    </row>
    <row r="434" spans="1:24" ht="16.05" customHeight="1">
      <c r="A434" s="309"/>
      <c r="B434" s="144" t="s">
        <v>531</v>
      </c>
      <c r="C434" s="144"/>
      <c r="D434" s="144"/>
      <c r="E434" s="144"/>
      <c r="F434" s="147"/>
      <c r="G434" s="147"/>
      <c r="H434" s="147"/>
      <c r="I434" s="311">
        <f>I430/C430</f>
        <v>8.9239580783801176E-3</v>
      </c>
      <c r="J434" s="254"/>
      <c r="K434" s="254"/>
      <c r="L434" s="255"/>
      <c r="M434" s="254"/>
      <c r="N434" s="187"/>
      <c r="O434" s="187"/>
      <c r="P434" s="187"/>
      <c r="Q434" s="62"/>
      <c r="R434" s="62"/>
    </row>
    <row r="435" spans="1:24" ht="18" customHeight="1">
      <c r="A435" s="309" t="s">
        <v>534</v>
      </c>
      <c r="B435" s="144" t="s">
        <v>511</v>
      </c>
      <c r="C435" s="144"/>
      <c r="D435" s="144"/>
      <c r="E435" s="144"/>
      <c r="F435" s="147"/>
      <c r="G435" s="147"/>
      <c r="H435" s="147"/>
      <c r="I435" s="147"/>
      <c r="J435" s="254"/>
      <c r="K435" s="254"/>
      <c r="L435" s="255"/>
      <c r="M435" s="254"/>
      <c r="N435" s="187"/>
      <c r="O435" s="187"/>
      <c r="P435" s="187"/>
      <c r="Q435" s="62"/>
      <c r="R435" s="62"/>
    </row>
    <row r="436" spans="1:24" ht="13.2">
      <c r="A436" s="144"/>
      <c r="B436" s="144"/>
      <c r="C436" s="144"/>
      <c r="D436" s="144"/>
      <c r="E436" s="144"/>
      <c r="F436" s="147"/>
      <c r="G436" s="147"/>
      <c r="H436" s="147"/>
      <c r="I436" s="147"/>
      <c r="J436" s="254"/>
      <c r="K436" s="254"/>
      <c r="L436" s="255"/>
      <c r="M436" s="254"/>
      <c r="N436" s="187"/>
      <c r="O436" s="187"/>
      <c r="P436" s="187"/>
      <c r="Q436" s="62"/>
      <c r="R436" s="62"/>
    </row>
    <row r="437" spans="1:24" ht="19.5" customHeight="1">
      <c r="B437" s="83" t="s">
        <v>520</v>
      </c>
      <c r="I437" s="134"/>
    </row>
    <row r="438" spans="1:24">
      <c r="B438" s="83" t="s">
        <v>521</v>
      </c>
      <c r="I438" s="126"/>
    </row>
  </sheetData>
  <sheetProtection sheet="1" objects="1" scenarios="1"/>
  <mergeCells count="11">
    <mergeCell ref="C2:E2"/>
    <mergeCell ref="F2:G2"/>
    <mergeCell ref="M2:O2"/>
    <mergeCell ref="U2:V2"/>
    <mergeCell ref="F3:G3"/>
    <mergeCell ref="U1:V1"/>
    <mergeCell ref="C1:E1"/>
    <mergeCell ref="F1:G1"/>
    <mergeCell ref="H1:K1"/>
    <mergeCell ref="M1:O1"/>
    <mergeCell ref="R1:S1"/>
  </mergeCells>
  <printOptions gridLines="1"/>
  <pageMargins left="0.15748031496062992" right="0.15748031496062992" top="0.78740157480314965" bottom="0.43307086614173229" header="0.27559055118110237" footer="0.19685039370078741"/>
  <pageSetup paperSize="9" scale="95" orientation="landscape" horizontalDpi="4294967292" verticalDpi="4294967292" r:id="rId1"/>
  <headerFooter alignWithMargins="0">
    <oddHeader>&amp;LForeløpig beregning&amp;CInntektsutjevnende tilskudd januar-mars</oddHeader>
    <oddFooter>&amp;LKS&amp;C&amp;P&amp;R&amp;F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N26" sqref="N26"/>
    </sheetView>
  </sheetViews>
  <sheetFormatPr baseColWidth="10" defaultRowHeight="13.2"/>
  <cols>
    <col min="1" max="1" width="8.21875" customWidth="1"/>
    <col min="2" max="2" width="13.77734375" customWidth="1"/>
    <col min="20" max="20" width="12.77734375" customWidth="1"/>
    <col min="22" max="22" width="14.44140625" customWidth="1"/>
  </cols>
  <sheetData>
    <row r="1" spans="1:24" ht="36" customHeight="1">
      <c r="A1" s="284" t="s">
        <v>18</v>
      </c>
      <c r="B1" s="285" t="s">
        <v>19</v>
      </c>
      <c r="C1" s="339" t="s">
        <v>524</v>
      </c>
      <c r="D1" s="339"/>
      <c r="E1" s="339"/>
      <c r="F1" s="286"/>
      <c r="G1" s="340" t="s">
        <v>501</v>
      </c>
      <c r="H1" s="340"/>
      <c r="I1" s="340" t="s">
        <v>525</v>
      </c>
      <c r="J1" s="340"/>
      <c r="K1" s="340"/>
      <c r="L1" s="33"/>
      <c r="M1" s="34" t="s">
        <v>500</v>
      </c>
      <c r="N1" s="287" t="s">
        <v>21</v>
      </c>
      <c r="O1" s="294"/>
      <c r="P1" s="329" t="s">
        <v>497</v>
      </c>
      <c r="Q1" s="329"/>
    </row>
    <row r="2" spans="1:24">
      <c r="A2" s="288"/>
      <c r="B2" s="289"/>
      <c r="C2" s="341" t="s">
        <v>3</v>
      </c>
      <c r="D2" s="341"/>
      <c r="E2" s="341"/>
      <c r="F2" s="171" t="s">
        <v>488</v>
      </c>
      <c r="G2" s="342" t="str">
        <f>C2</f>
        <v>Januar</v>
      </c>
      <c r="H2" s="342"/>
      <c r="I2" s="342" t="str">
        <f>C2</f>
        <v>Januar</v>
      </c>
      <c r="J2" s="343"/>
      <c r="K2" s="343"/>
      <c r="L2" s="171" t="s">
        <v>488</v>
      </c>
      <c r="M2" s="34" t="s">
        <v>23</v>
      </c>
      <c r="N2" s="290" t="s">
        <v>24</v>
      </c>
      <c r="O2" s="294"/>
      <c r="P2" s="330" t="str">
        <f>C2</f>
        <v>Januar</v>
      </c>
      <c r="Q2" s="330"/>
      <c r="S2" s="331" t="str">
        <f>C2</f>
        <v>Januar</v>
      </c>
      <c r="T2" s="331"/>
      <c r="U2" s="331" t="str">
        <f>C2</f>
        <v>Januar</v>
      </c>
      <c r="V2" s="331"/>
    </row>
    <row r="3" spans="1:24" ht="18.75" customHeight="1">
      <c r="A3" s="45"/>
      <c r="B3" s="291"/>
      <c r="C3" s="336"/>
      <c r="D3" s="337"/>
      <c r="E3" s="271" t="s">
        <v>25</v>
      </c>
      <c r="F3" s="171" t="s">
        <v>489</v>
      </c>
      <c r="G3" s="46"/>
      <c r="H3" s="46"/>
      <c r="I3" s="338"/>
      <c r="J3" s="338"/>
      <c r="K3" s="184" t="s">
        <v>28</v>
      </c>
      <c r="L3" s="171" t="s">
        <v>489</v>
      </c>
      <c r="M3" s="49" t="s">
        <v>509</v>
      </c>
      <c r="N3" s="292" t="s">
        <v>530</v>
      </c>
      <c r="O3" s="294"/>
      <c r="P3" s="171" t="s">
        <v>498</v>
      </c>
      <c r="Q3" s="171" t="s">
        <v>499</v>
      </c>
      <c r="S3" s="332" t="s">
        <v>512</v>
      </c>
      <c r="T3" s="333"/>
      <c r="U3" s="334" t="s">
        <v>523</v>
      </c>
      <c r="V3" s="335"/>
    </row>
    <row r="4" spans="1:24">
      <c r="A4" s="288"/>
      <c r="B4" s="45"/>
      <c r="C4" s="184" t="s">
        <v>29</v>
      </c>
      <c r="D4" s="184" t="s">
        <v>14</v>
      </c>
      <c r="E4" s="184" t="s">
        <v>30</v>
      </c>
      <c r="F4" s="293" t="s">
        <v>490</v>
      </c>
      <c r="G4" s="184" t="s">
        <v>14</v>
      </c>
      <c r="H4" s="184" t="s">
        <v>29</v>
      </c>
      <c r="I4" s="184" t="s">
        <v>29</v>
      </c>
      <c r="J4" s="184" t="s">
        <v>14</v>
      </c>
      <c r="K4" s="184" t="s">
        <v>32</v>
      </c>
      <c r="L4" s="293" t="s">
        <v>490</v>
      </c>
      <c r="M4" s="34" t="s">
        <v>508</v>
      </c>
      <c r="N4" s="227"/>
      <c r="O4" s="294"/>
      <c r="P4" s="295" t="s">
        <v>492</v>
      </c>
      <c r="Q4" s="295" t="s">
        <v>492</v>
      </c>
      <c r="S4" s="233" t="s">
        <v>492</v>
      </c>
      <c r="T4" s="233" t="s">
        <v>493</v>
      </c>
      <c r="U4" s="233" t="s">
        <v>492</v>
      </c>
      <c r="V4" s="233" t="s">
        <v>493</v>
      </c>
    </row>
    <row r="5" spans="1:24">
      <c r="A5" s="55"/>
      <c r="B5" s="55"/>
      <c r="C5" s="56">
        <v>1</v>
      </c>
      <c r="D5" s="56">
        <v>2</v>
      </c>
      <c r="E5" s="56">
        <v>3</v>
      </c>
      <c r="F5" s="172"/>
      <c r="G5" s="56"/>
      <c r="H5" s="56"/>
      <c r="I5" s="56"/>
      <c r="J5" s="56"/>
      <c r="K5" s="56"/>
      <c r="L5" s="172"/>
      <c r="M5" s="56"/>
      <c r="N5" s="228"/>
      <c r="P5" s="56"/>
      <c r="Q5" s="56"/>
      <c r="S5" s="56"/>
      <c r="T5" s="56"/>
      <c r="U5" s="56"/>
      <c r="V5" s="56"/>
    </row>
    <row r="6" spans="1:24">
      <c r="A6" s="59"/>
      <c r="B6" s="60"/>
      <c r="C6" s="61"/>
      <c r="D6" s="61"/>
      <c r="E6" s="61"/>
      <c r="F6" s="173"/>
      <c r="G6" s="61"/>
      <c r="H6" s="61"/>
      <c r="I6" s="61"/>
      <c r="J6" s="61"/>
      <c r="K6" s="61"/>
      <c r="L6" s="173"/>
      <c r="M6" s="174"/>
      <c r="N6" s="229"/>
      <c r="S6" s="10"/>
      <c r="T6" s="10"/>
      <c r="U6" s="10"/>
      <c r="V6" s="10"/>
    </row>
    <row r="7" spans="1:24" ht="13.8">
      <c r="A7" s="65">
        <v>1</v>
      </c>
      <c r="B7" s="66" t="s">
        <v>33</v>
      </c>
      <c r="C7" s="196">
        <v>201748</v>
      </c>
      <c r="D7" s="67">
        <f t="shared" ref="D7:D24" si="0">C7*1000/N7</f>
        <v>678.09895133100292</v>
      </c>
      <c r="E7" s="68">
        <f t="shared" ref="E7:E23" si="1">D7/D$26</f>
        <v>0.85581216705001928</v>
      </c>
      <c r="F7" s="175">
        <f>(D7-T7)/T7</f>
        <v>3.9574838359530962E-2</v>
      </c>
      <c r="G7" s="176">
        <f t="shared" ref="G7:G23" si="2">($D$26-D7)*0.875</f>
        <v>99.965762724792569</v>
      </c>
      <c r="H7" s="67">
        <f t="shared" ref="H7:H23" si="3">(G7*N7)/1000</f>
        <v>29741.813725880285</v>
      </c>
      <c r="I7" s="67">
        <f t="shared" ref="I7:I23" si="4">H7+C7</f>
        <v>231489.81372588029</v>
      </c>
      <c r="J7" s="69">
        <f t="shared" ref="J7:J23" si="5">I7*1000/N7</f>
        <v>778.06471405579555</v>
      </c>
      <c r="K7" s="68">
        <f t="shared" ref="K7:K23" si="6">J7/J$26</f>
        <v>0.98197652088125253</v>
      </c>
      <c r="L7" s="175">
        <f t="shared" ref="L7:L23" si="7">(J7-V7)/V7</f>
        <v>3.8623744802578144E-2</v>
      </c>
      <c r="M7" s="265">
        <v>29741.813725880285</v>
      </c>
      <c r="N7" s="304">
        <v>297520</v>
      </c>
      <c r="P7" s="27">
        <f>(C7-S7)/S7</f>
        <v>4.696468048448868E-2</v>
      </c>
      <c r="Q7" s="27">
        <f>(I7-U7)/U7</f>
        <v>4.6006826056675429E-2</v>
      </c>
      <c r="S7" s="266">
        <v>192698</v>
      </c>
      <c r="T7" s="267">
        <v>652.28488254011233</v>
      </c>
      <c r="U7" s="267">
        <v>221308.12912432902</v>
      </c>
      <c r="V7" s="266">
        <v>749.13048921646816</v>
      </c>
      <c r="X7" s="16"/>
    </row>
    <row r="8" spans="1:24" ht="13.8">
      <c r="A8" s="65">
        <v>2</v>
      </c>
      <c r="B8" s="66" t="s">
        <v>34</v>
      </c>
      <c r="C8" s="196">
        <v>558229</v>
      </c>
      <c r="D8" s="67">
        <f t="shared" si="0"/>
        <v>894.51891259584488</v>
      </c>
      <c r="E8" s="68">
        <f t="shared" si="1"/>
        <v>1.1289505278739045</v>
      </c>
      <c r="F8" s="175">
        <f t="shared" ref="F8:F26" si="8">(D8-T8)/T8</f>
        <v>4.1302419513407865E-2</v>
      </c>
      <c r="G8" s="176">
        <f t="shared" si="2"/>
        <v>-89.401703381944145</v>
      </c>
      <c r="H8" s="67">
        <f t="shared" si="3"/>
        <v>-55791.580004019153</v>
      </c>
      <c r="I8" s="67">
        <f t="shared" si="4"/>
        <v>502437.41999598086</v>
      </c>
      <c r="J8" s="69">
        <f t="shared" si="5"/>
        <v>805.11720921390076</v>
      </c>
      <c r="K8" s="68">
        <f t="shared" si="6"/>
        <v>1.016118815984238</v>
      </c>
      <c r="L8" s="175">
        <f t="shared" si="7"/>
        <v>3.8894834438970752E-2</v>
      </c>
      <c r="M8" s="265">
        <v>-55791.580004019153</v>
      </c>
      <c r="N8" s="304">
        <v>624055</v>
      </c>
      <c r="P8" s="27">
        <f t="shared" ref="P8:P26" si="9">(C8-S8)/S8</f>
        <v>5.8310204143537478E-2</v>
      </c>
      <c r="Q8" s="27">
        <f t="shared" ref="Q8:Q26" si="10">(I8-U8)/U8</f>
        <v>5.5863295537667751E-2</v>
      </c>
      <c r="S8" s="266">
        <v>527472</v>
      </c>
      <c r="T8" s="267">
        <v>859.03854234185519</v>
      </c>
      <c r="U8" s="267">
        <v>475854.61311080918</v>
      </c>
      <c r="V8" s="266">
        <v>774.97469669168606</v>
      </c>
      <c r="X8" s="16"/>
    </row>
    <row r="9" spans="1:24" ht="13.8">
      <c r="A9" s="80">
        <v>3</v>
      </c>
      <c r="B9" s="80" t="s">
        <v>35</v>
      </c>
      <c r="C9" s="196">
        <v>648218</v>
      </c>
      <c r="D9" s="67">
        <f t="shared" si="0"/>
        <v>951.76273839291355</v>
      </c>
      <c r="E9" s="68">
        <f t="shared" si="1"/>
        <v>1.2011965658739094</v>
      </c>
      <c r="F9" s="175">
        <f t="shared" si="8"/>
        <v>3.5317556556736615E-2</v>
      </c>
      <c r="G9" s="176">
        <f t="shared" si="2"/>
        <v>-139.49005095437923</v>
      </c>
      <c r="H9" s="67">
        <f t="shared" si="3"/>
        <v>-95002.628493550015</v>
      </c>
      <c r="I9" s="67">
        <f t="shared" si="4"/>
        <v>553215.37150645</v>
      </c>
      <c r="J9" s="69">
        <f t="shared" si="5"/>
        <v>812.27268743853438</v>
      </c>
      <c r="K9" s="68">
        <f t="shared" si="6"/>
        <v>1.0251495707342388</v>
      </c>
      <c r="L9" s="175">
        <f t="shared" si="7"/>
        <v>3.8039125639570015E-2</v>
      </c>
      <c r="M9" s="265">
        <v>-95002.628493550015</v>
      </c>
      <c r="N9" s="304">
        <v>681071</v>
      </c>
      <c r="P9" s="27">
        <f t="shared" si="9"/>
        <v>4.7004039624174432E-2</v>
      </c>
      <c r="Q9" s="27">
        <f t="shared" si="10"/>
        <v>4.9756329301671662E-2</v>
      </c>
      <c r="S9" s="266">
        <v>619117</v>
      </c>
      <c r="T9" s="267">
        <v>919.29546868526984</v>
      </c>
      <c r="U9" s="267">
        <v>526994.08049719967</v>
      </c>
      <c r="V9" s="266">
        <v>782.50681248461274</v>
      </c>
      <c r="X9" s="16"/>
    </row>
    <row r="10" spans="1:24" ht="13.8">
      <c r="A10" s="80">
        <v>4</v>
      </c>
      <c r="B10" s="80" t="s">
        <v>36</v>
      </c>
      <c r="C10" s="196">
        <v>131806</v>
      </c>
      <c r="D10" s="67">
        <f t="shared" si="0"/>
        <v>667.68993850237587</v>
      </c>
      <c r="E10" s="68">
        <f t="shared" si="1"/>
        <v>0.84267520553690467</v>
      </c>
      <c r="F10" s="175">
        <f t="shared" si="8"/>
        <v>7.5298369026589373E-2</v>
      </c>
      <c r="G10" s="176">
        <f t="shared" si="2"/>
        <v>109.07364894984124</v>
      </c>
      <c r="H10" s="67">
        <f t="shared" si="3"/>
        <v>21531.79274459236</v>
      </c>
      <c r="I10" s="67">
        <f t="shared" si="4"/>
        <v>153337.79274459236</v>
      </c>
      <c r="J10" s="69">
        <f t="shared" si="5"/>
        <v>776.76358745221705</v>
      </c>
      <c r="K10" s="68">
        <f t="shared" si="6"/>
        <v>0.98033440069211297</v>
      </c>
      <c r="L10" s="175">
        <f t="shared" si="7"/>
        <v>4.2339494018118332E-2</v>
      </c>
      <c r="M10" s="265">
        <v>21531.79274459236</v>
      </c>
      <c r="N10" s="304">
        <v>197406</v>
      </c>
      <c r="P10" s="27">
        <f t="shared" si="9"/>
        <v>7.7700465237974539E-2</v>
      </c>
      <c r="Q10" s="27">
        <f t="shared" si="10"/>
        <v>4.4667963791419206E-2</v>
      </c>
      <c r="S10" s="266">
        <v>122303</v>
      </c>
      <c r="T10" s="267">
        <v>620.93457754130156</v>
      </c>
      <c r="U10" s="267">
        <v>146781.36791721138</v>
      </c>
      <c r="V10" s="266">
        <v>745.21170109161676</v>
      </c>
      <c r="X10" s="16"/>
    </row>
    <row r="11" spans="1:24" ht="13.8">
      <c r="A11" s="80">
        <v>5</v>
      </c>
      <c r="B11" s="80" t="s">
        <v>37</v>
      </c>
      <c r="C11" s="196">
        <v>128491</v>
      </c>
      <c r="D11" s="67">
        <f t="shared" si="0"/>
        <v>677.8917935055</v>
      </c>
      <c r="E11" s="68">
        <f t="shared" si="1"/>
        <v>0.8555507182051022</v>
      </c>
      <c r="F11" s="175">
        <f t="shared" si="8"/>
        <v>6.7939852417292071E-2</v>
      </c>
      <c r="G11" s="176">
        <f t="shared" si="2"/>
        <v>100.14702582210762</v>
      </c>
      <c r="H11" s="67">
        <f t="shared" si="3"/>
        <v>18982.368009451391</v>
      </c>
      <c r="I11" s="67">
        <f t="shared" si="4"/>
        <v>147473.3680094514</v>
      </c>
      <c r="J11" s="69">
        <f t="shared" si="5"/>
        <v>778.0388193276076</v>
      </c>
      <c r="K11" s="68">
        <f t="shared" si="6"/>
        <v>0.98194383977563771</v>
      </c>
      <c r="L11" s="175">
        <f t="shared" si="7"/>
        <v>4.1634104811794123E-2</v>
      </c>
      <c r="M11" s="265">
        <v>18982.368009451391</v>
      </c>
      <c r="N11" s="304">
        <v>189545</v>
      </c>
      <c r="P11" s="27">
        <f t="shared" si="9"/>
        <v>6.6111862466085317E-2</v>
      </c>
      <c r="Q11" s="27">
        <f t="shared" si="10"/>
        <v>3.9851142342400267E-2</v>
      </c>
      <c r="S11" s="266">
        <v>120523</v>
      </c>
      <c r="T11" s="267">
        <v>634.76589245273078</v>
      </c>
      <c r="U11" s="267">
        <v>141821.61465654441</v>
      </c>
      <c r="V11" s="266">
        <v>746.94061545554541</v>
      </c>
      <c r="X11" s="16"/>
    </row>
    <row r="12" spans="1:24" ht="13.8">
      <c r="A12" s="80">
        <v>6</v>
      </c>
      <c r="B12" s="80" t="s">
        <v>38</v>
      </c>
      <c r="C12" s="196">
        <v>214582</v>
      </c>
      <c r="D12" s="67">
        <f t="shared" si="0"/>
        <v>757.84395439840648</v>
      </c>
      <c r="E12" s="68">
        <f t="shared" si="1"/>
        <v>0.95645639272323013</v>
      </c>
      <c r="F12" s="175">
        <f t="shared" si="8"/>
        <v>2.2348616534213273E-2</v>
      </c>
      <c r="G12" s="176">
        <f t="shared" si="2"/>
        <v>30.188885040814455</v>
      </c>
      <c r="H12" s="67">
        <f t="shared" si="3"/>
        <v>8547.9224215365321</v>
      </c>
      <c r="I12" s="67">
        <f t="shared" si="4"/>
        <v>223129.92242153652</v>
      </c>
      <c r="J12" s="69">
        <f t="shared" si="5"/>
        <v>788.03283943922099</v>
      </c>
      <c r="K12" s="68">
        <f t="shared" si="6"/>
        <v>0.99455704909040388</v>
      </c>
      <c r="L12" s="175">
        <f t="shared" si="7"/>
        <v>3.653813264339948E-2</v>
      </c>
      <c r="M12" s="265">
        <v>8547.9224215365321</v>
      </c>
      <c r="N12" s="304">
        <v>283148</v>
      </c>
      <c r="P12" s="27">
        <f t="shared" si="9"/>
        <v>2.7352072351569643E-2</v>
      </c>
      <c r="Q12" s="27">
        <f t="shared" si="10"/>
        <v>4.1611033086369605E-2</v>
      </c>
      <c r="S12" s="266">
        <v>208869</v>
      </c>
      <c r="T12" s="267">
        <v>741.27742938364406</v>
      </c>
      <c r="U12" s="267">
        <v>214216.16643247937</v>
      </c>
      <c r="V12" s="266">
        <v>760.25455757190957</v>
      </c>
      <c r="X12" s="16"/>
    </row>
    <row r="13" spans="1:24" ht="13.8">
      <c r="A13" s="80">
        <v>7</v>
      </c>
      <c r="B13" s="80" t="s">
        <v>39</v>
      </c>
      <c r="C13" s="196">
        <v>178590</v>
      </c>
      <c r="D13" s="67">
        <f t="shared" si="0"/>
        <v>711.29290499366732</v>
      </c>
      <c r="E13" s="68">
        <f t="shared" si="1"/>
        <v>0.89770544731721724</v>
      </c>
      <c r="F13" s="175">
        <f t="shared" si="8"/>
        <v>3.2650090537637511E-2</v>
      </c>
      <c r="G13" s="176">
        <f t="shared" si="2"/>
        <v>70.92105326996122</v>
      </c>
      <c r="H13" s="67">
        <f t="shared" si="3"/>
        <v>17806.716212915322</v>
      </c>
      <c r="I13" s="67">
        <f t="shared" si="4"/>
        <v>196396.71621291531</v>
      </c>
      <c r="J13" s="69">
        <f t="shared" si="5"/>
        <v>782.21395826362846</v>
      </c>
      <c r="K13" s="68">
        <f t="shared" si="6"/>
        <v>0.98721318091465204</v>
      </c>
      <c r="L13" s="175">
        <f t="shared" si="7"/>
        <v>3.7838437837168747E-2</v>
      </c>
      <c r="M13" s="265">
        <v>17806.716212915322</v>
      </c>
      <c r="N13" s="304">
        <v>251078</v>
      </c>
      <c r="P13" s="27">
        <f t="shared" si="9"/>
        <v>4.1025461667599329E-2</v>
      </c>
      <c r="Q13" s="27">
        <f t="shared" si="10"/>
        <v>4.625588937227746E-2</v>
      </c>
      <c r="S13" s="266">
        <v>171552</v>
      </c>
      <c r="T13" s="267">
        <v>688.8034112536036</v>
      </c>
      <c r="U13" s="267">
        <v>187713.8453488157</v>
      </c>
      <c r="V13" s="266">
        <v>753.69530530565453</v>
      </c>
      <c r="X13" s="16"/>
    </row>
    <row r="14" spans="1:24" ht="13.8">
      <c r="A14" s="80">
        <v>8</v>
      </c>
      <c r="B14" s="80" t="s">
        <v>40</v>
      </c>
      <c r="C14" s="196">
        <v>121858</v>
      </c>
      <c r="D14" s="67">
        <f t="shared" si="0"/>
        <v>703.08911942210273</v>
      </c>
      <c r="E14" s="68">
        <f t="shared" si="1"/>
        <v>0.88735164940286648</v>
      </c>
      <c r="F14" s="175">
        <f t="shared" si="8"/>
        <v>3.8790404540997282E-2</v>
      </c>
      <c r="G14" s="176">
        <f t="shared" si="2"/>
        <v>78.09936564508024</v>
      </c>
      <c r="H14" s="67">
        <f t="shared" si="3"/>
        <v>13536.025854874017</v>
      </c>
      <c r="I14" s="67">
        <f t="shared" si="4"/>
        <v>135394.02585487402</v>
      </c>
      <c r="J14" s="69">
        <f t="shared" si="5"/>
        <v>781.18848506718291</v>
      </c>
      <c r="K14" s="68">
        <f t="shared" si="6"/>
        <v>0.9859189561753583</v>
      </c>
      <c r="L14" s="175">
        <f t="shared" si="7"/>
        <v>3.853939498709999E-2</v>
      </c>
      <c r="M14" s="265">
        <v>13536.025854874017</v>
      </c>
      <c r="N14" s="304">
        <v>173318</v>
      </c>
      <c r="P14" s="27">
        <f t="shared" si="9"/>
        <v>3.835305946811865E-2</v>
      </c>
      <c r="Q14" s="27">
        <f t="shared" si="10"/>
        <v>3.8102155592702136E-2</v>
      </c>
      <c r="S14" s="266">
        <v>117357</v>
      </c>
      <c r="T14" s="267">
        <v>676.83443777358684</v>
      </c>
      <c r="U14" s="267">
        <v>130424.56864716855</v>
      </c>
      <c r="V14" s="266">
        <v>752.19918362065243</v>
      </c>
      <c r="X14" s="16"/>
    </row>
    <row r="15" spans="1:24" ht="13.8">
      <c r="A15" s="80">
        <v>9</v>
      </c>
      <c r="B15" s="80" t="s">
        <v>41</v>
      </c>
      <c r="C15" s="196">
        <v>79670</v>
      </c>
      <c r="D15" s="67">
        <f t="shared" si="0"/>
        <v>677.1492924227615</v>
      </c>
      <c r="E15" s="68">
        <f t="shared" si="1"/>
        <v>0.85461362567692745</v>
      </c>
      <c r="F15" s="175">
        <f t="shared" si="8"/>
        <v>4.9603640739501612E-3</v>
      </c>
      <c r="G15" s="176">
        <f t="shared" si="2"/>
        <v>100.79671426950381</v>
      </c>
      <c r="H15" s="67">
        <f t="shared" si="3"/>
        <v>11859.23741737847</v>
      </c>
      <c r="I15" s="67">
        <f t="shared" si="4"/>
        <v>91529.237417378463</v>
      </c>
      <c r="J15" s="69">
        <f t="shared" si="5"/>
        <v>777.94600669226509</v>
      </c>
      <c r="K15" s="68">
        <f t="shared" si="6"/>
        <v>0.98182670320961563</v>
      </c>
      <c r="L15" s="175">
        <f t="shared" si="7"/>
        <v>3.4749316564328322E-2</v>
      </c>
      <c r="M15" s="265">
        <v>11859.23741737847</v>
      </c>
      <c r="N15" s="304">
        <v>117655</v>
      </c>
      <c r="P15" s="27">
        <f t="shared" si="9"/>
        <v>8.6725327593846924E-3</v>
      </c>
      <c r="Q15" s="27">
        <f t="shared" si="10"/>
        <v>3.8571521048745783E-2</v>
      </c>
      <c r="S15" s="266">
        <v>78985</v>
      </c>
      <c r="T15" s="267">
        <v>673.80696456296596</v>
      </c>
      <c r="U15" s="267">
        <v>88129.9318942932</v>
      </c>
      <c r="V15" s="266">
        <v>751.82074946932494</v>
      </c>
      <c r="X15" s="16"/>
    </row>
    <row r="16" spans="1:24" ht="13.8">
      <c r="A16" s="80">
        <v>10</v>
      </c>
      <c r="B16" s="80" t="s">
        <v>42</v>
      </c>
      <c r="C16" s="196">
        <v>128414</v>
      </c>
      <c r="D16" s="67">
        <f t="shared" si="0"/>
        <v>684.5497337263912</v>
      </c>
      <c r="E16" s="68">
        <f t="shared" si="1"/>
        <v>0.86395354236129085</v>
      </c>
      <c r="F16" s="175">
        <f t="shared" si="8"/>
        <v>3.450021818856696E-2</v>
      </c>
      <c r="G16" s="176">
        <f t="shared" si="2"/>
        <v>94.32132812882783</v>
      </c>
      <c r="H16" s="67">
        <f t="shared" si="3"/>
        <v>17693.643622358682</v>
      </c>
      <c r="I16" s="67">
        <f t="shared" si="4"/>
        <v>146107.64362235868</v>
      </c>
      <c r="J16" s="69">
        <f t="shared" si="5"/>
        <v>778.87106185521907</v>
      </c>
      <c r="K16" s="68">
        <f t="shared" si="6"/>
        <v>0.98299419279516143</v>
      </c>
      <c r="L16" s="175">
        <f t="shared" si="7"/>
        <v>3.8065807853174642E-2</v>
      </c>
      <c r="M16" s="265">
        <v>17693.643622358682</v>
      </c>
      <c r="N16" s="304">
        <v>187589</v>
      </c>
      <c r="P16" s="27">
        <f t="shared" si="9"/>
        <v>4.0362304750793956E-2</v>
      </c>
      <c r="Q16" s="27">
        <f t="shared" si="10"/>
        <v>4.3948099143145215E-2</v>
      </c>
      <c r="S16" s="266">
        <v>123432</v>
      </c>
      <c r="T16" s="267">
        <v>661.72024103102956</v>
      </c>
      <c r="U16" s="267">
        <v>139956.80795077968</v>
      </c>
      <c r="V16" s="266">
        <v>750.30990902783265</v>
      </c>
      <c r="X16" s="16"/>
    </row>
    <row r="17" spans="1:24" ht="13.8">
      <c r="A17" s="80">
        <v>11</v>
      </c>
      <c r="B17" s="80" t="s">
        <v>43</v>
      </c>
      <c r="C17" s="196">
        <v>403531</v>
      </c>
      <c r="D17" s="67">
        <f t="shared" si="0"/>
        <v>848.37087462735519</v>
      </c>
      <c r="E17" s="68">
        <f t="shared" si="1"/>
        <v>1.0707082133836681</v>
      </c>
      <c r="F17" s="175">
        <f t="shared" si="8"/>
        <v>1.6198096589998387E-3</v>
      </c>
      <c r="G17" s="176">
        <f t="shared" si="2"/>
        <v>-49.022170159515667</v>
      </c>
      <c r="H17" s="67">
        <f t="shared" si="3"/>
        <v>-23317.591325054265</v>
      </c>
      <c r="I17" s="67">
        <f t="shared" si="4"/>
        <v>380213.40867494571</v>
      </c>
      <c r="J17" s="69">
        <f t="shared" si="5"/>
        <v>799.34870446783941</v>
      </c>
      <c r="K17" s="68">
        <f t="shared" si="6"/>
        <v>1.0088385266729585</v>
      </c>
      <c r="L17" s="175">
        <f t="shared" si="7"/>
        <v>3.3458275081333033E-2</v>
      </c>
      <c r="M17" s="265">
        <v>-23317.591325054265</v>
      </c>
      <c r="N17" s="304">
        <v>475654</v>
      </c>
      <c r="P17" s="27">
        <f t="shared" si="9"/>
        <v>6.1210344174171477E-3</v>
      </c>
      <c r="Q17" s="27">
        <f t="shared" si="10"/>
        <v>3.810258016568549E-2</v>
      </c>
      <c r="S17" s="266">
        <v>401076</v>
      </c>
      <c r="T17" s="267">
        <v>846.99889763180897</v>
      </c>
      <c r="U17" s="267">
        <v>366258.03262550611</v>
      </c>
      <c r="V17" s="266">
        <v>773.46974110293013</v>
      </c>
      <c r="X17" s="16"/>
    </row>
    <row r="18" spans="1:24" ht="13.8">
      <c r="A18" s="80">
        <v>12</v>
      </c>
      <c r="B18" s="80" t="s">
        <v>44</v>
      </c>
      <c r="C18" s="196">
        <v>421324</v>
      </c>
      <c r="D18" s="67">
        <f t="shared" si="0"/>
        <v>803.29459766060688</v>
      </c>
      <c r="E18" s="68">
        <f t="shared" si="1"/>
        <v>1.0138185423441548</v>
      </c>
      <c r="F18" s="175">
        <f t="shared" si="8"/>
        <v>3.8490718012285811E-2</v>
      </c>
      <c r="G18" s="176">
        <f t="shared" si="2"/>
        <v>-9.5804278136108962</v>
      </c>
      <c r="H18" s="67">
        <f t="shared" si="3"/>
        <v>-5024.8864860998465</v>
      </c>
      <c r="I18" s="67">
        <f t="shared" si="4"/>
        <v>416299.11351390014</v>
      </c>
      <c r="J18" s="69">
        <f t="shared" si="5"/>
        <v>793.71416984699601</v>
      </c>
      <c r="K18" s="68">
        <f t="shared" si="6"/>
        <v>1.0017273177930195</v>
      </c>
      <c r="L18" s="175">
        <f t="shared" si="7"/>
        <v>3.8505450749255252E-2</v>
      </c>
      <c r="M18" s="265">
        <v>-5024.8864860998465</v>
      </c>
      <c r="N18" s="304">
        <v>524495</v>
      </c>
      <c r="P18" s="27">
        <f t="shared" si="9"/>
        <v>4.2378060094756247E-2</v>
      </c>
      <c r="Q18" s="27">
        <f t="shared" si="10"/>
        <v>4.2392847980209279E-2</v>
      </c>
      <c r="S18" s="266">
        <v>404195</v>
      </c>
      <c r="T18" s="267">
        <v>773.52121085698866</v>
      </c>
      <c r="U18" s="267">
        <v>399368.73542498052</v>
      </c>
      <c r="V18" s="266">
        <v>764.28503025607756</v>
      </c>
      <c r="X18" s="16"/>
    </row>
    <row r="19" spans="1:24" ht="13.8">
      <c r="A19" s="80">
        <v>14</v>
      </c>
      <c r="B19" s="80" t="s">
        <v>45</v>
      </c>
      <c r="C19" s="196">
        <v>82080</v>
      </c>
      <c r="D19" s="67">
        <f t="shared" si="0"/>
        <v>747.71803887988051</v>
      </c>
      <c r="E19" s="68">
        <f t="shared" si="1"/>
        <v>0.94367672142855352</v>
      </c>
      <c r="F19" s="175">
        <f t="shared" si="8"/>
        <v>2.4359123373177499E-2</v>
      </c>
      <c r="G19" s="176">
        <f t="shared" si="2"/>
        <v>39.04906111952468</v>
      </c>
      <c r="H19" s="67">
        <f t="shared" si="3"/>
        <v>4286.5716353347025</v>
      </c>
      <c r="I19" s="67">
        <f t="shared" si="4"/>
        <v>86366.571635334709</v>
      </c>
      <c r="J19" s="69">
        <f t="shared" si="5"/>
        <v>786.76709999940533</v>
      </c>
      <c r="K19" s="68">
        <f t="shared" si="6"/>
        <v>0.99295959017856938</v>
      </c>
      <c r="L19" s="175">
        <f t="shared" si="7"/>
        <v>3.6806380881118254E-2</v>
      </c>
      <c r="M19" s="265">
        <v>4286.5716353347025</v>
      </c>
      <c r="N19" s="304">
        <v>109774</v>
      </c>
      <c r="P19" s="27">
        <f t="shared" si="9"/>
        <v>2.0121549570599421E-2</v>
      </c>
      <c r="Q19" s="27">
        <f t="shared" si="10"/>
        <v>3.2517315203155629E-2</v>
      </c>
      <c r="S19" s="266">
        <v>80461</v>
      </c>
      <c r="T19" s="267">
        <v>729.93740361063226</v>
      </c>
      <c r="U19" s="267">
        <v>83646.608501031704</v>
      </c>
      <c r="V19" s="266">
        <v>758.83705435028298</v>
      </c>
      <c r="X19" s="16"/>
    </row>
    <row r="20" spans="1:24" ht="13.8">
      <c r="A20" s="80">
        <v>15</v>
      </c>
      <c r="B20" s="80" t="s">
        <v>46</v>
      </c>
      <c r="C20" s="196">
        <v>205286</v>
      </c>
      <c r="D20" s="67">
        <f t="shared" si="0"/>
        <v>773.51992524265995</v>
      </c>
      <c r="E20" s="68">
        <f t="shared" si="1"/>
        <v>0.976240653637512</v>
      </c>
      <c r="F20" s="175">
        <f t="shared" si="8"/>
        <v>5.0662627799125899E-2</v>
      </c>
      <c r="G20" s="176">
        <f t="shared" si="2"/>
        <v>16.472410552092668</v>
      </c>
      <c r="H20" s="67">
        <f t="shared" si="3"/>
        <v>4371.6459812409776</v>
      </c>
      <c r="I20" s="67">
        <f t="shared" si="4"/>
        <v>209657.64598124099</v>
      </c>
      <c r="J20" s="69">
        <f t="shared" si="5"/>
        <v>789.99233579475265</v>
      </c>
      <c r="K20" s="68">
        <f t="shared" si="6"/>
        <v>0.99703008170468899</v>
      </c>
      <c r="L20" s="175">
        <f t="shared" si="7"/>
        <v>3.9980157830174709E-2</v>
      </c>
      <c r="M20" s="265">
        <v>4371.6459812409776</v>
      </c>
      <c r="N20" s="304">
        <v>265392</v>
      </c>
      <c r="P20" s="27">
        <f t="shared" si="9"/>
        <v>4.4898582444710254E-2</v>
      </c>
      <c r="Q20" s="27">
        <f t="shared" si="10"/>
        <v>3.4274717626231813E-2</v>
      </c>
      <c r="S20" s="266">
        <v>196465</v>
      </c>
      <c r="T20" s="267">
        <v>736.22103306652275</v>
      </c>
      <c r="U20" s="267">
        <v>202709.82400345927</v>
      </c>
      <c r="V20" s="266">
        <v>759.62250803226937</v>
      </c>
      <c r="X20" s="16"/>
    </row>
    <row r="21" spans="1:24" ht="13.8">
      <c r="A21" s="80">
        <v>18</v>
      </c>
      <c r="B21" s="80" t="s">
        <v>49</v>
      </c>
      <c r="C21" s="196">
        <v>180779</v>
      </c>
      <c r="D21" s="67">
        <f t="shared" si="0"/>
        <v>742.76968588861268</v>
      </c>
      <c r="E21" s="68">
        <f t="shared" si="1"/>
        <v>0.93743152566697185</v>
      </c>
      <c r="F21" s="175">
        <f t="shared" si="8"/>
        <v>5.2942905587435043E-2</v>
      </c>
      <c r="G21" s="176">
        <f t="shared" si="2"/>
        <v>43.378869986884027</v>
      </c>
      <c r="H21" s="67">
        <f t="shared" si="3"/>
        <v>10557.766271757768</v>
      </c>
      <c r="I21" s="67">
        <f t="shared" si="4"/>
        <v>191336.76627175778</v>
      </c>
      <c r="J21" s="69">
        <f t="shared" si="5"/>
        <v>786.14855587549675</v>
      </c>
      <c r="K21" s="68">
        <f t="shared" si="6"/>
        <v>0.99217894070837154</v>
      </c>
      <c r="L21" s="175">
        <f t="shared" si="7"/>
        <v>4.0191788209350508E-2</v>
      </c>
      <c r="M21" s="265">
        <v>10557.766271757768</v>
      </c>
      <c r="N21" s="304">
        <v>243385</v>
      </c>
      <c r="P21" s="27">
        <f t="shared" si="9"/>
        <v>5.3159262236825239E-2</v>
      </c>
      <c r="Q21" s="27">
        <f t="shared" si="10"/>
        <v>4.040552478407447E-2</v>
      </c>
      <c r="S21" s="266">
        <v>171654</v>
      </c>
      <c r="T21" s="267">
        <v>705.42256559886573</v>
      </c>
      <c r="U21" s="267">
        <v>183905.94985687698</v>
      </c>
      <c r="V21" s="266">
        <v>755.77269959881221</v>
      </c>
      <c r="X21" s="16"/>
    </row>
    <row r="22" spans="1:24" ht="13.8">
      <c r="A22" s="80">
        <v>19</v>
      </c>
      <c r="B22" s="80" t="s">
        <v>50</v>
      </c>
      <c r="C22" s="196">
        <v>132854</v>
      </c>
      <c r="D22" s="67">
        <f t="shared" si="0"/>
        <v>794.57183526512836</v>
      </c>
      <c r="E22" s="68">
        <f t="shared" si="1"/>
        <v>1.0028097564233327</v>
      </c>
      <c r="F22" s="175">
        <f t="shared" si="8"/>
        <v>5.4524857517106624E-2</v>
      </c>
      <c r="G22" s="176">
        <f t="shared" si="2"/>
        <v>-1.9480107175671861</v>
      </c>
      <c r="H22" s="67">
        <f t="shared" si="3"/>
        <v>-325.71128799866869</v>
      </c>
      <c r="I22" s="67">
        <f t="shared" si="4"/>
        <v>132528.28871200132</v>
      </c>
      <c r="J22" s="69">
        <f t="shared" si="5"/>
        <v>792.62382454756118</v>
      </c>
      <c r="K22" s="68">
        <f t="shared" si="6"/>
        <v>1.0003512195529167</v>
      </c>
      <c r="L22" s="175">
        <f t="shared" si="7"/>
        <v>4.0487947834595667E-2</v>
      </c>
      <c r="M22" s="265">
        <v>-325.71128799866869</v>
      </c>
      <c r="N22" s="304">
        <v>167202</v>
      </c>
      <c r="P22" s="27">
        <f t="shared" si="9"/>
        <v>5.8977322545932805E-2</v>
      </c>
      <c r="Q22" s="27">
        <f t="shared" si="10"/>
        <v>4.4881145555469119E-2</v>
      </c>
      <c r="S22" s="266">
        <v>125455</v>
      </c>
      <c r="T22" s="267">
        <v>753.48800893699058</v>
      </c>
      <c r="U22" s="267">
        <v>126835.75474179695</v>
      </c>
      <c r="V22" s="266">
        <v>761.78088001607784</v>
      </c>
      <c r="X22" s="16"/>
    </row>
    <row r="23" spans="1:24" ht="13.8">
      <c r="A23" s="80">
        <v>20</v>
      </c>
      <c r="B23" s="80" t="s">
        <v>51</v>
      </c>
      <c r="C23" s="196">
        <v>57850</v>
      </c>
      <c r="D23" s="67">
        <f t="shared" si="0"/>
        <v>762.53872009490544</v>
      </c>
      <c r="E23" s="68">
        <f t="shared" si="1"/>
        <v>0.96238154213782001</v>
      </c>
      <c r="F23" s="175">
        <f t="shared" si="8"/>
        <v>5.9221393931914418E-2</v>
      </c>
      <c r="G23" s="176">
        <f t="shared" si="2"/>
        <v>26.080965056377863</v>
      </c>
      <c r="H23" s="67">
        <f t="shared" si="3"/>
        <v>1978.6324140021065</v>
      </c>
      <c r="I23" s="67">
        <f t="shared" si="4"/>
        <v>59828.63241400211</v>
      </c>
      <c r="J23" s="69">
        <f t="shared" si="5"/>
        <v>788.61968515128342</v>
      </c>
      <c r="K23" s="68">
        <f t="shared" si="6"/>
        <v>0.99529769276722768</v>
      </c>
      <c r="L23" s="175">
        <f t="shared" si="7"/>
        <v>4.0968036712392568E-2</v>
      </c>
      <c r="M23" s="265">
        <v>1978.6324140021065</v>
      </c>
      <c r="N23" s="304">
        <v>75865</v>
      </c>
      <c r="P23" s="27">
        <f t="shared" si="9"/>
        <v>5.502161107362355E-2</v>
      </c>
      <c r="Q23" s="27">
        <f t="shared" si="10"/>
        <v>3.6840627899033015E-2</v>
      </c>
      <c r="S23" s="266">
        <v>54833</v>
      </c>
      <c r="T23" s="267">
        <v>719.90494571139732</v>
      </c>
      <c r="U23" s="267">
        <v>57702.824141096629</v>
      </c>
      <c r="V23" s="266">
        <v>757.58299711287862</v>
      </c>
      <c r="X23" s="16"/>
    </row>
    <row r="24" spans="1:24" ht="13.8">
      <c r="A24" s="310">
        <v>50</v>
      </c>
      <c r="B24" s="310" t="s">
        <v>510</v>
      </c>
      <c r="C24" s="196">
        <v>346475</v>
      </c>
      <c r="D24" s="67">
        <f t="shared" si="0"/>
        <v>746.61681679093226</v>
      </c>
      <c r="E24" s="68">
        <f t="shared" ref="E24" si="11">D24/D$26</f>
        <v>0.94228689585737946</v>
      </c>
      <c r="F24" s="175">
        <f t="shared" ref="F24" si="12">(D24-T24)/T24</f>
        <v>5.7352204816932817E-2</v>
      </c>
      <c r="G24" s="176">
        <f t="shared" ref="G24" si="13">($D$26-D24)*0.875</f>
        <v>40.012630447354397</v>
      </c>
      <c r="H24" s="67">
        <f t="shared" ref="H24" si="14">(G24*N24)/1000</f>
        <v>18568.26128539928</v>
      </c>
      <c r="I24" s="67">
        <f t="shared" ref="I24" si="15">H24+C24</f>
        <v>365043.26128539926</v>
      </c>
      <c r="J24" s="69">
        <f t="shared" ref="J24" si="16">I24*1000/N24</f>
        <v>786.6294472382865</v>
      </c>
      <c r="K24" s="68">
        <f t="shared" ref="K24" si="17">J24/J$26</f>
        <v>0.99278586198217222</v>
      </c>
      <c r="L24" s="175">
        <f t="shared" ref="L24" si="18">(J24-V24)/V24</f>
        <v>4.0708149799747483E-2</v>
      </c>
      <c r="M24" s="265">
        <v>18568.26128539928</v>
      </c>
      <c r="N24" s="304">
        <v>464060</v>
      </c>
      <c r="P24" s="27">
        <f t="shared" ref="P24" si="19">(C24-S24)/S24</f>
        <v>6.9604973944827245E-2</v>
      </c>
      <c r="Q24" s="27">
        <f t="shared" ref="Q24" si="20">(I24-U24)/U24</f>
        <v>5.2768044914093253E-2</v>
      </c>
      <c r="S24" s="266">
        <v>323928</v>
      </c>
      <c r="T24" s="267">
        <v>706.1193170918857</v>
      </c>
      <c r="U24" s="267">
        <v>346746.14512562176</v>
      </c>
      <c r="V24" s="266">
        <v>755.85979353543962</v>
      </c>
      <c r="X24" s="16"/>
    </row>
    <row r="25" spans="1:24">
      <c r="A25" s="82"/>
      <c r="B25" s="83"/>
      <c r="C25" s="181"/>
      <c r="D25" s="67"/>
      <c r="E25" s="68"/>
      <c r="F25" s="175"/>
      <c r="G25" s="84"/>
      <c r="H25" s="67"/>
      <c r="I25" s="67"/>
      <c r="J25" s="69"/>
      <c r="K25" s="68"/>
      <c r="L25" s="175"/>
      <c r="M25" s="177"/>
      <c r="N25" s="250"/>
      <c r="P25" s="27"/>
      <c r="Q25" s="27"/>
      <c r="S25" s="16"/>
      <c r="T25" s="16"/>
      <c r="U25" s="16"/>
      <c r="V25" s="223"/>
      <c r="X25" s="16"/>
    </row>
    <row r="26" spans="1:24">
      <c r="A26" s="90" t="s">
        <v>52</v>
      </c>
      <c r="B26" s="91"/>
      <c r="C26" s="92">
        <f>SUM(C7:C24)</f>
        <v>4221785</v>
      </c>
      <c r="D26" s="92">
        <f>C26*1000/N26</f>
        <v>792.34553730219443</v>
      </c>
      <c r="E26" s="93">
        <f>D26/D$26</f>
        <v>1</v>
      </c>
      <c r="F26" s="178">
        <f t="shared" si="8"/>
        <v>3.8507584544184507E-2</v>
      </c>
      <c r="G26" s="94"/>
      <c r="H26" s="92">
        <f>SUM(H7:H24)</f>
        <v>-5.0931703299283981E-11</v>
      </c>
      <c r="I26" s="92">
        <f>SUM(I7:I25)</f>
        <v>4221785</v>
      </c>
      <c r="J26" s="95">
        <f>I26*1000/N26</f>
        <v>792.34553730219443</v>
      </c>
      <c r="K26" s="93">
        <f>J26/J$26</f>
        <v>1</v>
      </c>
      <c r="L26" s="178">
        <f>(J26-V26)/V26</f>
        <v>3.8507584544184507E-2</v>
      </c>
      <c r="M26" s="179">
        <f>SUM(M7:M24)</f>
        <v>-5.0931703299283981E-11</v>
      </c>
      <c r="N26" s="251">
        <f>SUM(N7:N24)</f>
        <v>5328212</v>
      </c>
      <c r="P26" s="232">
        <f t="shared" si="9"/>
        <v>4.4899297713702317E-2</v>
      </c>
      <c r="Q26" s="232">
        <f t="shared" si="10"/>
        <v>4.4899297713702317E-2</v>
      </c>
      <c r="S26" s="224">
        <f>SUM(S7:S24)</f>
        <v>4040375</v>
      </c>
      <c r="T26" s="296">
        <v>762.9655758845189</v>
      </c>
      <c r="U26" s="224">
        <f>SUM(U7:U24)</f>
        <v>4040375</v>
      </c>
      <c r="V26" s="296">
        <v>762.9655758845189</v>
      </c>
      <c r="X26" s="256"/>
    </row>
    <row r="27" spans="1:24">
      <c r="S27" s="222"/>
      <c r="T27" s="222"/>
      <c r="U27" s="222"/>
      <c r="V27" s="222"/>
    </row>
    <row r="28" spans="1:24">
      <c r="A28" s="183" t="s">
        <v>491</v>
      </c>
      <c r="B28" s="283" t="s">
        <v>511</v>
      </c>
      <c r="C28" s="180"/>
      <c r="D28" s="180"/>
    </row>
  </sheetData>
  <sheetProtection sheet="1" objects="1" scenarios="1"/>
  <mergeCells count="14">
    <mergeCell ref="C3:D3"/>
    <mergeCell ref="I3:J3"/>
    <mergeCell ref="C1:E1"/>
    <mergeCell ref="I1:K1"/>
    <mergeCell ref="C2:E2"/>
    <mergeCell ref="G2:H2"/>
    <mergeCell ref="I2:K2"/>
    <mergeCell ref="G1:H1"/>
    <mergeCell ref="P1:Q1"/>
    <mergeCell ref="P2:Q2"/>
    <mergeCell ref="S2:T2"/>
    <mergeCell ref="U2:V2"/>
    <mergeCell ref="S3:T3"/>
    <mergeCell ref="U3:V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3"/>
  <sheetViews>
    <sheetView topLeftCell="A22" workbookViewId="0">
      <selection activeCell="I32" sqref="I32"/>
    </sheetView>
  </sheetViews>
  <sheetFormatPr baseColWidth="10" defaultColWidth="9.21875" defaultRowHeight="13.2"/>
  <cols>
    <col min="1" max="1" width="4.21875" style="83" customWidth="1"/>
    <col min="2" max="2" width="16.21875" style="83" bestFit="1" customWidth="1"/>
    <col min="3" max="3" width="11.5546875" style="61" customWidth="1"/>
    <col min="4" max="7" width="7.77734375" style="61" customWidth="1"/>
    <col min="8" max="8" width="10.21875" style="61" customWidth="1"/>
    <col min="9" max="9" width="7.77734375" style="61" customWidth="1"/>
    <col min="10" max="10" width="9.5546875" style="61" bestFit="1" customWidth="1"/>
    <col min="11" max="11" width="9.77734375" style="61" customWidth="1"/>
    <col min="12" max="12" width="9.21875" style="61" customWidth="1"/>
    <col min="13" max="14" width="11.21875" style="61" customWidth="1"/>
    <col min="15" max="15" width="12.77734375" style="61" bestFit="1" customWidth="1"/>
    <col min="16" max="16" width="10.21875" style="61" customWidth="1"/>
    <col min="17" max="17" width="10.77734375" style="37" customWidth="1"/>
    <col min="18" max="18" width="13.77734375" style="37" bestFit="1" customWidth="1"/>
    <col min="19" max="19" width="4.77734375" style="37" customWidth="1"/>
    <col min="20" max="20" width="9.21875" style="37" bestFit="1" customWidth="1"/>
    <col min="21" max="21" width="7.77734375" style="37" customWidth="1"/>
    <col min="22" max="22" width="11.21875" style="37" bestFit="1" customWidth="1"/>
    <col min="23" max="24" width="7.77734375" style="37" customWidth="1"/>
    <col min="25" max="25" width="11.5546875" style="37" customWidth="1"/>
    <col min="26" max="26" width="7.77734375" style="36" customWidth="1"/>
    <col min="27" max="27" width="7.77734375" style="37" customWidth="1"/>
    <col min="28" max="28" width="10.77734375" style="37" bestFit="1" customWidth="1"/>
    <col min="29" max="29" width="7.77734375" style="37" customWidth="1"/>
    <col min="30" max="30" width="8.77734375" style="37" customWidth="1"/>
    <col min="31" max="31" width="6.77734375" style="37" customWidth="1"/>
    <col min="32" max="32" width="9.44140625" style="37" customWidth="1"/>
    <col min="33" max="33" width="8.44140625" style="37" bestFit="1" customWidth="1"/>
    <col min="34" max="34" width="9.44140625" style="102" customWidth="1"/>
    <col min="35" max="35" width="7.44140625" style="102" customWidth="1"/>
    <col min="36" max="36" width="7.77734375" style="37" customWidth="1"/>
    <col min="37" max="37" width="8.77734375" style="37" customWidth="1"/>
    <col min="38" max="38" width="11.77734375" style="102" customWidth="1"/>
    <col min="39" max="39" width="11" style="37" customWidth="1"/>
    <col min="40" max="40" width="9.21875" style="41" customWidth="1"/>
    <col min="41" max="41" width="8.44140625" style="75" customWidth="1"/>
    <col min="42" max="42" width="9.21875" style="41" customWidth="1"/>
    <col min="43" max="44" width="7.77734375" style="75" customWidth="1"/>
    <col min="45" max="45" width="9.21875" style="41" customWidth="1"/>
    <col min="46" max="46" width="8.77734375" style="75" customWidth="1"/>
    <col min="47" max="48" width="5.21875" style="75" customWidth="1"/>
    <col min="49" max="49" width="4.77734375" style="75" customWidth="1"/>
    <col min="50" max="50" width="4.77734375" style="77" customWidth="1"/>
    <col min="51" max="51" width="8.77734375" style="43" customWidth="1"/>
    <col min="52" max="52" width="8.5546875" style="43" customWidth="1"/>
    <col min="53" max="60" width="9.21875" style="43" customWidth="1"/>
    <col min="61" max="16384" width="9.21875" style="45"/>
  </cols>
  <sheetData>
    <row r="1" spans="1:54">
      <c r="A1" s="31" t="s">
        <v>18</v>
      </c>
      <c r="B1" s="32" t="s">
        <v>19</v>
      </c>
      <c r="C1" s="344" t="s">
        <v>486</v>
      </c>
      <c r="D1" s="344"/>
      <c r="E1" s="344"/>
      <c r="F1" s="344"/>
      <c r="G1" s="206" t="s">
        <v>494</v>
      </c>
      <c r="H1" s="206"/>
      <c r="I1" s="206"/>
      <c r="J1" s="206"/>
      <c r="K1" s="206" t="s">
        <v>487</v>
      </c>
      <c r="L1" s="206"/>
      <c r="M1" s="206"/>
      <c r="N1" s="206"/>
      <c r="O1" s="207" t="s">
        <v>20</v>
      </c>
      <c r="P1" s="138" t="s">
        <v>21</v>
      </c>
      <c r="Q1" s="47"/>
      <c r="R1" s="48"/>
      <c r="S1" s="48"/>
      <c r="T1" s="345"/>
      <c r="U1" s="345"/>
      <c r="V1" s="48"/>
      <c r="W1" s="48"/>
      <c r="X1" s="35"/>
      <c r="Y1" s="35"/>
      <c r="AB1" s="35"/>
      <c r="AC1" s="35"/>
      <c r="AD1" s="35"/>
      <c r="AE1" s="38"/>
      <c r="AF1" s="39"/>
      <c r="AG1" s="39"/>
      <c r="AH1" s="39"/>
      <c r="AI1" s="39"/>
      <c r="AJ1" s="35"/>
      <c r="AK1" s="35"/>
      <c r="AL1" s="38"/>
      <c r="AM1" s="39"/>
      <c r="AN1" s="39"/>
      <c r="AO1" s="39"/>
      <c r="AP1" s="39"/>
      <c r="AQ1" s="35"/>
      <c r="AR1" s="40"/>
      <c r="AT1" s="38"/>
      <c r="AU1" s="38"/>
      <c r="AV1" s="42"/>
      <c r="AW1" s="42"/>
      <c r="AX1" s="42"/>
    </row>
    <row r="2" spans="1:54">
      <c r="A2" s="44"/>
      <c r="B2" s="44"/>
      <c r="C2" s="208"/>
      <c r="D2" s="208"/>
      <c r="E2" s="209"/>
      <c r="F2" s="208"/>
      <c r="G2" s="210" t="s">
        <v>3</v>
      </c>
      <c r="H2" s="211"/>
      <c r="I2" s="211"/>
      <c r="J2" s="211"/>
      <c r="K2" s="346" t="str">
        <f>G2</f>
        <v>Januar</v>
      </c>
      <c r="L2" s="347"/>
      <c r="M2" s="347"/>
      <c r="N2" s="208"/>
      <c r="O2" s="207" t="s">
        <v>23</v>
      </c>
      <c r="P2" s="139" t="s">
        <v>24</v>
      </c>
      <c r="Q2" s="47"/>
      <c r="R2" s="48"/>
      <c r="S2" s="48"/>
      <c r="T2" s="348"/>
      <c r="U2" s="348"/>
      <c r="V2" s="43"/>
      <c r="W2" s="43"/>
      <c r="Y2" s="35"/>
      <c r="AB2" s="35"/>
      <c r="AC2" s="35"/>
      <c r="AD2" s="35"/>
      <c r="AE2" s="38"/>
      <c r="AF2" s="39"/>
      <c r="AG2" s="39"/>
      <c r="AH2" s="39"/>
      <c r="AI2" s="39"/>
      <c r="AJ2" s="35"/>
      <c r="AK2" s="35"/>
      <c r="AL2" s="38"/>
      <c r="AM2" s="39"/>
      <c r="AN2" s="39"/>
      <c r="AO2" s="39"/>
      <c r="AP2" s="39"/>
      <c r="AQ2" s="35"/>
      <c r="AR2" s="40"/>
      <c r="AT2" s="38"/>
      <c r="AU2" s="38"/>
      <c r="AV2" s="42"/>
      <c r="AW2" s="42"/>
      <c r="AX2" s="42"/>
    </row>
    <row r="3" spans="1:54" ht="15" customHeight="1">
      <c r="A3" s="44"/>
      <c r="B3" s="44"/>
      <c r="C3" s="212"/>
      <c r="D3" s="212"/>
      <c r="E3" s="208" t="s">
        <v>25</v>
      </c>
      <c r="F3" s="212"/>
      <c r="G3" s="211" t="s">
        <v>26</v>
      </c>
      <c r="H3" s="211"/>
      <c r="I3" s="211" t="s">
        <v>27</v>
      </c>
      <c r="J3" s="211"/>
      <c r="K3" s="347"/>
      <c r="L3" s="347"/>
      <c r="M3" s="213" t="s">
        <v>28</v>
      </c>
      <c r="N3" s="212"/>
      <c r="O3" s="214" t="s">
        <v>495</v>
      </c>
      <c r="P3" s="162" t="s">
        <v>485</v>
      </c>
      <c r="Q3" s="50"/>
      <c r="R3" s="50"/>
      <c r="S3" s="188"/>
      <c r="T3" s="40"/>
      <c r="U3" s="40"/>
      <c r="V3" s="185"/>
      <c r="W3" s="43"/>
      <c r="Y3" s="51"/>
      <c r="AB3" s="51"/>
      <c r="AC3" s="51"/>
      <c r="AD3" s="51"/>
      <c r="AE3" s="40"/>
      <c r="AF3" s="39"/>
      <c r="AG3" s="52"/>
      <c r="AH3" s="52"/>
      <c r="AI3" s="52"/>
      <c r="AJ3" s="51"/>
      <c r="AK3" s="51"/>
      <c r="AL3" s="40"/>
      <c r="AM3" s="39"/>
      <c r="AN3" s="52"/>
      <c r="AO3" s="52"/>
      <c r="AP3" s="52"/>
      <c r="AQ3" s="51"/>
      <c r="AR3" s="40"/>
      <c r="AT3" s="51"/>
      <c r="AU3" s="40"/>
      <c r="AV3" s="40"/>
      <c r="AW3" s="35"/>
      <c r="AX3" s="48"/>
    </row>
    <row r="4" spans="1:54">
      <c r="A4" s="44"/>
      <c r="B4" s="44"/>
      <c r="C4" s="213" t="s">
        <v>29</v>
      </c>
      <c r="D4" s="213" t="s">
        <v>14</v>
      </c>
      <c r="E4" s="212" t="s">
        <v>30</v>
      </c>
      <c r="F4" s="213"/>
      <c r="G4" s="213" t="s">
        <v>14</v>
      </c>
      <c r="H4" s="213" t="s">
        <v>29</v>
      </c>
      <c r="I4" s="213" t="s">
        <v>14</v>
      </c>
      <c r="J4" s="213" t="s">
        <v>29</v>
      </c>
      <c r="K4" s="213" t="s">
        <v>29</v>
      </c>
      <c r="L4" s="213" t="s">
        <v>14</v>
      </c>
      <c r="M4" s="213" t="s">
        <v>32</v>
      </c>
      <c r="N4" s="213"/>
      <c r="O4" s="207" t="s">
        <v>29</v>
      </c>
      <c r="P4" s="163"/>
      <c r="Q4" s="184"/>
      <c r="R4" s="184"/>
      <c r="S4" s="47"/>
      <c r="T4" s="47"/>
      <c r="U4" s="47"/>
      <c r="V4" s="47"/>
      <c r="W4" s="43"/>
      <c r="Y4" s="47"/>
      <c r="AB4" s="47"/>
      <c r="AC4" s="47"/>
      <c r="AD4" s="40"/>
      <c r="AE4" s="40"/>
      <c r="AF4" s="47"/>
      <c r="AG4" s="47"/>
      <c r="AH4" s="47"/>
      <c r="AI4" s="47"/>
      <c r="AJ4" s="47"/>
      <c r="AK4" s="40"/>
      <c r="AL4" s="40"/>
      <c r="AM4" s="47"/>
      <c r="AN4" s="47"/>
      <c r="AO4" s="47"/>
      <c r="AP4" s="47"/>
      <c r="AQ4" s="40"/>
      <c r="AR4" s="40"/>
      <c r="AT4" s="40"/>
      <c r="AU4" s="40"/>
      <c r="AV4" s="40"/>
      <c r="AW4" s="53"/>
      <c r="AX4" s="54"/>
    </row>
    <row r="5" spans="1:54">
      <c r="A5" s="55"/>
      <c r="B5" s="55"/>
      <c r="C5" s="215">
        <v>1</v>
      </c>
      <c r="D5" s="215">
        <v>2</v>
      </c>
      <c r="E5" s="215">
        <v>3</v>
      </c>
      <c r="F5" s="215"/>
      <c r="G5" s="215">
        <v>5</v>
      </c>
      <c r="H5" s="215">
        <v>6</v>
      </c>
      <c r="I5" s="215">
        <v>7</v>
      </c>
      <c r="J5" s="215">
        <v>8</v>
      </c>
      <c r="K5" s="215">
        <v>9</v>
      </c>
      <c r="L5" s="215">
        <v>10</v>
      </c>
      <c r="M5" s="215">
        <v>11</v>
      </c>
      <c r="N5" s="215"/>
      <c r="O5" s="215">
        <v>13</v>
      </c>
      <c r="P5" s="140">
        <v>14</v>
      </c>
      <c r="Q5" s="184"/>
      <c r="R5" s="184"/>
      <c r="S5" s="57"/>
      <c r="T5" s="57"/>
      <c r="U5" s="57"/>
      <c r="V5" s="57"/>
      <c r="W5" s="43"/>
      <c r="X5" s="43"/>
      <c r="Y5" s="57"/>
      <c r="Z5" s="43"/>
      <c r="AA5" s="43"/>
      <c r="AB5" s="57"/>
      <c r="AC5" s="57"/>
      <c r="AD5" s="58"/>
      <c r="AE5" s="57"/>
      <c r="AF5" s="58"/>
      <c r="AG5" s="57"/>
      <c r="AH5" s="58"/>
      <c r="AI5" s="57"/>
      <c r="AJ5" s="57"/>
      <c r="AK5" s="58"/>
      <c r="AL5" s="57"/>
      <c r="AM5" s="58"/>
      <c r="AN5" s="57"/>
      <c r="AO5" s="58"/>
      <c r="AP5" s="57"/>
      <c r="AQ5" s="57"/>
      <c r="AR5" s="57"/>
      <c r="AT5" s="57"/>
      <c r="AU5" s="57"/>
      <c r="AV5" s="57"/>
      <c r="AW5" s="57"/>
      <c r="AX5" s="57"/>
    </row>
    <row r="6" spans="1:54">
      <c r="A6" s="59"/>
      <c r="B6" s="60"/>
      <c r="O6" s="37"/>
      <c r="P6" s="164"/>
      <c r="Q6" s="43"/>
      <c r="R6" s="43"/>
      <c r="S6" s="43"/>
      <c r="T6" s="43"/>
      <c r="U6" s="43"/>
      <c r="V6" s="43"/>
      <c r="W6" s="43"/>
      <c r="AD6" s="62"/>
      <c r="AE6" s="63"/>
      <c r="AH6" s="37"/>
      <c r="AI6" s="37"/>
      <c r="AK6" s="62"/>
      <c r="AL6" s="63"/>
      <c r="AN6" s="37"/>
      <c r="AO6" s="37"/>
      <c r="AP6" s="37"/>
      <c r="AQ6" s="62"/>
      <c r="AR6" s="63"/>
      <c r="AT6" s="62"/>
      <c r="AU6" s="63"/>
      <c r="AV6" s="63"/>
      <c r="AW6" s="62"/>
      <c r="AX6" s="64"/>
    </row>
    <row r="7" spans="1:54" ht="14.4">
      <c r="A7" s="65">
        <v>1</v>
      </c>
      <c r="B7" s="66" t="s">
        <v>33</v>
      </c>
      <c r="C7" s="196">
        <v>161408</v>
      </c>
      <c r="D7" s="181">
        <f t="shared" ref="D7:D25" si="0">C7*1000/P7</f>
        <v>562.00948474571555</v>
      </c>
      <c r="E7" s="197">
        <f t="shared" ref="E7:E25" si="1">D7/D$27</f>
        <v>0.82670302020816766</v>
      </c>
      <c r="F7" s="197"/>
      <c r="G7" s="198">
        <f>IF(D7&lt;D$27*1.2,(D$27*1.2-D7)*0.9,0)</f>
        <v>228.39737405991391</v>
      </c>
      <c r="H7" s="181">
        <f t="shared" ref="H7:H25" si="2">(G7*P7/1000)</f>
        <v>65595.26903525916</v>
      </c>
      <c r="I7" s="198">
        <f t="shared" ref="I7:I25" si="3">G7+G$29</f>
        <v>105.86350365210089</v>
      </c>
      <c r="J7" s="181">
        <f t="shared" ref="J7:J25" si="4">I7*P7/1000</f>
        <v>30403.786521876071</v>
      </c>
      <c r="K7" s="181">
        <f t="shared" ref="K7:K25" si="5">J7+C7</f>
        <v>191811.78652187606</v>
      </c>
      <c r="L7" s="198">
        <f t="shared" ref="L7:L25" si="6">K7*1000/P7</f>
        <v>667.87298839781636</v>
      </c>
      <c r="M7" s="197">
        <f t="shared" ref="M7:M25" si="7">L7/L$27</f>
        <v>0.98242579815845088</v>
      </c>
      <c r="N7" s="197"/>
      <c r="O7" s="199">
        <v>30016.370026907858</v>
      </c>
      <c r="P7" s="165">
        <v>287198</v>
      </c>
      <c r="Q7" s="189"/>
      <c r="R7" s="190"/>
      <c r="S7" s="189"/>
      <c r="T7" s="191"/>
      <c r="U7" s="192"/>
      <c r="V7" s="191"/>
      <c r="W7" s="43"/>
      <c r="Y7" s="149"/>
      <c r="Z7" s="142"/>
      <c r="AB7" s="71"/>
      <c r="AC7" s="72"/>
      <c r="AD7" s="72"/>
      <c r="AE7" s="73"/>
      <c r="AF7" s="72"/>
      <c r="AG7" s="72"/>
      <c r="AH7" s="72"/>
      <c r="AI7" s="72"/>
      <c r="AJ7" s="72"/>
      <c r="AK7" s="71"/>
      <c r="AL7" s="73"/>
      <c r="AM7" s="72"/>
      <c r="AN7" s="72"/>
      <c r="AO7" s="72"/>
      <c r="AP7" s="72"/>
      <c r="AQ7" s="74"/>
      <c r="AT7" s="74"/>
      <c r="AU7" s="76"/>
      <c r="AV7" s="53"/>
      <c r="AW7" s="53"/>
      <c r="AY7" s="78"/>
      <c r="AZ7" s="78"/>
      <c r="BA7" s="78"/>
      <c r="BB7" s="79"/>
    </row>
    <row r="8" spans="1:54" ht="14.4">
      <c r="A8" s="65">
        <v>2</v>
      </c>
      <c r="B8" s="66" t="s">
        <v>34</v>
      </c>
      <c r="C8" s="196">
        <v>450229</v>
      </c>
      <c r="D8" s="181">
        <f t="shared" si="0"/>
        <v>769.75512011475485</v>
      </c>
      <c r="E8" s="197">
        <f t="shared" si="1"/>
        <v>1.1322920696035814</v>
      </c>
      <c r="F8" s="197"/>
      <c r="G8" s="198">
        <f t="shared" ref="G8:G25" si="8">IF(D8&lt;D$27*1.2,(D$27*1.2-D8)*0.9,0)</f>
        <v>41.426302227778557</v>
      </c>
      <c r="H8" s="181">
        <f t="shared" si="2"/>
        <v>24230.202746725452</v>
      </c>
      <c r="I8" s="198">
        <f t="shared" si="3"/>
        <v>-81.107568180034463</v>
      </c>
      <c r="J8" s="181">
        <f t="shared" si="4"/>
        <v>-47439.73552093398</v>
      </c>
      <c r="K8" s="181">
        <f t="shared" si="5"/>
        <v>402789.26447906601</v>
      </c>
      <c r="L8" s="198">
        <f t="shared" si="6"/>
        <v>688.64755193472035</v>
      </c>
      <c r="M8" s="197">
        <f t="shared" si="7"/>
        <v>1.0129847030979924</v>
      </c>
      <c r="N8" s="197"/>
      <c r="O8" s="199">
        <v>-40367.289556915013</v>
      </c>
      <c r="P8" s="165">
        <v>584899</v>
      </c>
      <c r="Q8" s="189"/>
      <c r="R8" s="190"/>
      <c r="S8" s="189"/>
      <c r="T8" s="191"/>
      <c r="U8" s="192"/>
      <c r="V8" s="191"/>
      <c r="W8" s="43"/>
      <c r="Y8" s="149"/>
      <c r="Z8" s="142"/>
      <c r="AB8" s="71"/>
      <c r="AC8" s="72"/>
      <c r="AD8" s="72"/>
      <c r="AE8" s="73"/>
      <c r="AF8" s="72"/>
      <c r="AG8" s="72"/>
      <c r="AH8" s="72"/>
      <c r="AI8" s="72"/>
      <c r="AJ8" s="72"/>
      <c r="AK8" s="71"/>
      <c r="AL8" s="73"/>
      <c r="AM8" s="72"/>
      <c r="AN8" s="72"/>
      <c r="AO8" s="72"/>
      <c r="AP8" s="72"/>
      <c r="AQ8" s="74"/>
      <c r="AT8" s="74"/>
      <c r="AU8" s="76"/>
      <c r="AV8" s="53"/>
      <c r="AW8" s="53"/>
      <c r="AY8" s="78"/>
      <c r="AZ8" s="78"/>
      <c r="BA8" s="78"/>
      <c r="BB8" s="79"/>
    </row>
    <row r="9" spans="1:54" ht="14.4">
      <c r="A9" s="80">
        <v>3</v>
      </c>
      <c r="B9" s="80" t="s">
        <v>35</v>
      </c>
      <c r="C9" s="196">
        <v>529318</v>
      </c>
      <c r="D9" s="181">
        <f t="shared" si="0"/>
        <v>817.25739412916334</v>
      </c>
      <c r="E9" s="197">
        <f t="shared" si="1"/>
        <v>1.2021668216502228</v>
      </c>
      <c r="F9" s="197"/>
      <c r="G9" s="198">
        <f t="shared" si="8"/>
        <v>0</v>
      </c>
      <c r="H9" s="181">
        <f t="shared" si="2"/>
        <v>0</v>
      </c>
      <c r="I9" s="198">
        <f t="shared" si="3"/>
        <v>-122.53387040781303</v>
      </c>
      <c r="J9" s="181">
        <f t="shared" si="4"/>
        <v>-79362.247050250706</v>
      </c>
      <c r="K9" s="181">
        <f t="shared" si="5"/>
        <v>449955.75294974929</v>
      </c>
      <c r="L9" s="198">
        <f t="shared" si="6"/>
        <v>694.72352372135038</v>
      </c>
      <c r="M9" s="197">
        <f t="shared" si="7"/>
        <v>1.0219223177878571</v>
      </c>
      <c r="N9" s="197"/>
      <c r="O9" s="199">
        <v>-76195.11466339996</v>
      </c>
      <c r="P9" s="165">
        <v>647676</v>
      </c>
      <c r="Q9" s="189"/>
      <c r="R9" s="190"/>
      <c r="S9" s="189"/>
      <c r="T9" s="191"/>
      <c r="U9" s="192"/>
      <c r="V9" s="191"/>
      <c r="W9" s="43"/>
      <c r="Y9" s="149"/>
      <c r="Z9" s="142"/>
      <c r="AB9" s="71"/>
      <c r="AC9" s="72"/>
      <c r="AD9" s="72"/>
      <c r="AE9" s="73"/>
      <c r="AF9" s="72"/>
      <c r="AG9" s="72"/>
      <c r="AH9" s="72"/>
      <c r="AI9" s="72"/>
      <c r="AJ9" s="72"/>
      <c r="AK9" s="71"/>
      <c r="AL9" s="73"/>
      <c r="AM9" s="72"/>
      <c r="AN9" s="72"/>
      <c r="AO9" s="72"/>
      <c r="AP9" s="72"/>
      <c r="AQ9" s="74"/>
      <c r="AT9" s="74"/>
      <c r="AU9" s="76"/>
      <c r="AV9" s="53"/>
      <c r="AW9" s="53"/>
      <c r="AY9" s="78"/>
      <c r="AZ9" s="78"/>
      <c r="BA9" s="78"/>
      <c r="BB9" s="79"/>
    </row>
    <row r="10" spans="1:54" ht="14.4">
      <c r="A10" s="80">
        <v>4</v>
      </c>
      <c r="B10" s="80" t="s">
        <v>36</v>
      </c>
      <c r="C10" s="196">
        <v>105524</v>
      </c>
      <c r="D10" s="181">
        <f t="shared" si="0"/>
        <v>540.72445722074474</v>
      </c>
      <c r="E10" s="197">
        <f t="shared" si="1"/>
        <v>0.7953932344879695</v>
      </c>
      <c r="F10" s="197"/>
      <c r="G10" s="198">
        <f t="shared" si="8"/>
        <v>247.55389883238766</v>
      </c>
      <c r="H10" s="181">
        <f t="shared" si="2"/>
        <v>48310.886018836944</v>
      </c>
      <c r="I10" s="198">
        <f t="shared" si="3"/>
        <v>125.02002842457463</v>
      </c>
      <c r="J10" s="181">
        <f t="shared" si="4"/>
        <v>24398.033607141013</v>
      </c>
      <c r="K10" s="181">
        <f t="shared" si="5"/>
        <v>129922.03360714101</v>
      </c>
      <c r="L10" s="198">
        <f t="shared" si="6"/>
        <v>665.7444856453194</v>
      </c>
      <c r="M10" s="197">
        <f t="shared" si="7"/>
        <v>0.97929481958643128</v>
      </c>
      <c r="N10" s="197"/>
      <c r="O10" s="199">
        <v>23865.746784981064</v>
      </c>
      <c r="P10" s="165">
        <v>195153</v>
      </c>
      <c r="Q10" s="189"/>
      <c r="R10" s="190"/>
      <c r="S10" s="189"/>
      <c r="T10" s="191"/>
      <c r="U10" s="192"/>
      <c r="V10" s="191"/>
      <c r="W10" s="43"/>
      <c r="Y10" s="149"/>
      <c r="Z10" s="142"/>
      <c r="AB10" s="71"/>
      <c r="AC10" s="72"/>
      <c r="AD10" s="72"/>
      <c r="AE10" s="73"/>
      <c r="AF10" s="72"/>
      <c r="AG10" s="72"/>
      <c r="AH10" s="72"/>
      <c r="AI10" s="72"/>
      <c r="AJ10" s="72"/>
      <c r="AK10" s="71"/>
      <c r="AL10" s="73"/>
      <c r="AM10" s="72"/>
      <c r="AN10" s="72"/>
      <c r="AO10" s="72"/>
      <c r="AP10" s="72"/>
      <c r="AQ10" s="74"/>
      <c r="AT10" s="74"/>
      <c r="AU10" s="76"/>
      <c r="AV10" s="53"/>
      <c r="AW10" s="53"/>
      <c r="AY10" s="78"/>
      <c r="AZ10" s="78"/>
      <c r="BA10" s="78"/>
      <c r="BB10" s="79"/>
    </row>
    <row r="11" spans="1:54" ht="14.4">
      <c r="A11" s="80">
        <v>5</v>
      </c>
      <c r="B11" s="80" t="s">
        <v>37</v>
      </c>
      <c r="C11" s="196">
        <v>103829</v>
      </c>
      <c r="D11" s="181">
        <f t="shared" si="0"/>
        <v>549.92134825509652</v>
      </c>
      <c r="E11" s="197">
        <f t="shared" si="1"/>
        <v>0.80892164957880042</v>
      </c>
      <c r="F11" s="197"/>
      <c r="G11" s="198">
        <f t="shared" si="8"/>
        <v>239.27669690147107</v>
      </c>
      <c r="H11" s="181">
        <f t="shared" si="2"/>
        <v>45177.115311876049</v>
      </c>
      <c r="I11" s="198">
        <f t="shared" si="3"/>
        <v>116.74282649365804</v>
      </c>
      <c r="J11" s="181">
        <f t="shared" si="4"/>
        <v>22041.862841788094</v>
      </c>
      <c r="K11" s="181">
        <f t="shared" si="5"/>
        <v>125870.8628417881</v>
      </c>
      <c r="L11" s="198">
        <f t="shared" si="6"/>
        <v>666.66417474875459</v>
      </c>
      <c r="M11" s="197">
        <f t="shared" si="7"/>
        <v>0.98064766109551438</v>
      </c>
      <c r="N11" s="197"/>
      <c r="O11" s="199">
        <v>21375.290247309589</v>
      </c>
      <c r="P11" s="165">
        <v>188807</v>
      </c>
      <c r="Q11" s="189"/>
      <c r="R11" s="190"/>
      <c r="S11" s="189"/>
      <c r="T11" s="191"/>
      <c r="U11" s="192"/>
      <c r="V11" s="191"/>
      <c r="W11" s="43"/>
      <c r="Y11" s="149"/>
      <c r="Z11" s="142"/>
      <c r="AB11" s="71"/>
      <c r="AC11" s="72"/>
      <c r="AD11" s="72"/>
      <c r="AE11" s="73"/>
      <c r="AF11" s="72"/>
      <c r="AG11" s="72"/>
      <c r="AH11" s="72"/>
      <c r="AI11" s="72"/>
      <c r="AJ11" s="72"/>
      <c r="AK11" s="71"/>
      <c r="AL11" s="73"/>
      <c r="AM11" s="72"/>
      <c r="AN11" s="72"/>
      <c r="AO11" s="72"/>
      <c r="AP11" s="72"/>
      <c r="AQ11" s="74"/>
      <c r="AT11" s="74"/>
      <c r="AU11" s="76"/>
      <c r="AV11" s="53"/>
      <c r="AW11" s="53"/>
      <c r="AY11" s="78"/>
      <c r="AZ11" s="78"/>
      <c r="BA11" s="78"/>
      <c r="BB11" s="79"/>
    </row>
    <row r="12" spans="1:54" ht="14.4">
      <c r="A12" s="80">
        <v>6</v>
      </c>
      <c r="B12" s="80" t="s">
        <v>38</v>
      </c>
      <c r="C12" s="196">
        <v>180486</v>
      </c>
      <c r="D12" s="181">
        <f t="shared" si="0"/>
        <v>656.94100175804499</v>
      </c>
      <c r="E12" s="197">
        <f t="shared" si="1"/>
        <v>0.96634509735664254</v>
      </c>
      <c r="F12" s="197"/>
      <c r="G12" s="198">
        <f t="shared" si="8"/>
        <v>142.95900874881744</v>
      </c>
      <c r="H12" s="181">
        <f t="shared" si="2"/>
        <v>39276.129186623853</v>
      </c>
      <c r="I12" s="198">
        <f t="shared" si="3"/>
        <v>20.425138341004413</v>
      </c>
      <c r="J12" s="181">
        <f t="shared" si="4"/>
        <v>5611.5412323925293</v>
      </c>
      <c r="K12" s="181">
        <f t="shared" si="5"/>
        <v>186097.54123239254</v>
      </c>
      <c r="L12" s="198">
        <f t="shared" si="6"/>
        <v>677.3661400990494</v>
      </c>
      <c r="M12" s="197">
        <f t="shared" si="7"/>
        <v>0.99639000587329851</v>
      </c>
      <c r="N12" s="197"/>
      <c r="O12" s="199">
        <v>6703.554368249359</v>
      </c>
      <c r="P12" s="165">
        <v>274737</v>
      </c>
      <c r="Q12" s="189"/>
      <c r="R12" s="190"/>
      <c r="S12" s="189"/>
      <c r="T12" s="191"/>
      <c r="U12" s="192"/>
      <c r="V12" s="191"/>
      <c r="W12" s="43"/>
      <c r="Y12" s="149"/>
      <c r="Z12" s="142"/>
      <c r="AB12" s="71"/>
      <c r="AC12" s="72"/>
      <c r="AD12" s="72"/>
      <c r="AE12" s="73"/>
      <c r="AF12" s="72"/>
      <c r="AG12" s="72"/>
      <c r="AH12" s="72"/>
      <c r="AI12" s="72"/>
      <c r="AJ12" s="72"/>
      <c r="AK12" s="71"/>
      <c r="AL12" s="73"/>
      <c r="AM12" s="72"/>
      <c r="AN12" s="72"/>
      <c r="AO12" s="72"/>
      <c r="AP12" s="72"/>
      <c r="AQ12" s="74"/>
      <c r="AT12" s="74"/>
      <c r="AU12" s="76"/>
      <c r="AV12" s="53"/>
      <c r="AW12" s="53"/>
      <c r="AY12" s="78"/>
      <c r="AZ12" s="78"/>
      <c r="BA12" s="78"/>
      <c r="BB12" s="79"/>
    </row>
    <row r="13" spans="1:54" ht="14.4">
      <c r="A13" s="80">
        <v>7</v>
      </c>
      <c r="B13" s="80" t="s">
        <v>39</v>
      </c>
      <c r="C13" s="196">
        <v>146372</v>
      </c>
      <c r="D13" s="181">
        <f t="shared" si="0"/>
        <v>603.19291854513688</v>
      </c>
      <c r="E13" s="197">
        <f t="shared" si="1"/>
        <v>0.88728290369523954</v>
      </c>
      <c r="F13" s="197"/>
      <c r="G13" s="198">
        <f t="shared" si="8"/>
        <v>191.33228364043472</v>
      </c>
      <c r="H13" s="181">
        <f t="shared" si="2"/>
        <v>46429.074612755168</v>
      </c>
      <c r="I13" s="198">
        <f t="shared" si="3"/>
        <v>68.798413232621698</v>
      </c>
      <c r="J13" s="181">
        <f t="shared" si="4"/>
        <v>16694.760551854448</v>
      </c>
      <c r="K13" s="181">
        <f t="shared" si="5"/>
        <v>163066.76055185444</v>
      </c>
      <c r="L13" s="198">
        <f t="shared" si="6"/>
        <v>671.99133177775855</v>
      </c>
      <c r="M13" s="197">
        <f t="shared" si="7"/>
        <v>0.98848378650715818</v>
      </c>
      <c r="N13" s="197"/>
      <c r="O13" s="199">
        <v>16239.748338659283</v>
      </c>
      <c r="P13" s="165">
        <v>242662</v>
      </c>
      <c r="Q13" s="189"/>
      <c r="R13" s="190"/>
      <c r="S13" s="189"/>
      <c r="T13" s="191"/>
      <c r="U13" s="192"/>
      <c r="V13" s="191"/>
      <c r="W13" s="43"/>
      <c r="Y13" s="149"/>
      <c r="Z13" s="142"/>
      <c r="AB13" s="71"/>
      <c r="AC13" s="72"/>
      <c r="AD13" s="72"/>
      <c r="AE13" s="73"/>
      <c r="AF13" s="72"/>
      <c r="AG13" s="72"/>
      <c r="AH13" s="72"/>
      <c r="AI13" s="72"/>
      <c r="AJ13" s="72"/>
      <c r="AK13" s="71"/>
      <c r="AL13" s="73"/>
      <c r="AM13" s="72"/>
      <c r="AN13" s="72"/>
      <c r="AO13" s="72"/>
      <c r="AP13" s="72"/>
      <c r="AQ13" s="74"/>
      <c r="AT13" s="74"/>
      <c r="AU13" s="76"/>
      <c r="AV13" s="53"/>
      <c r="AW13" s="53"/>
      <c r="AY13" s="78"/>
      <c r="AZ13" s="78"/>
      <c r="BA13" s="78"/>
      <c r="BB13" s="79"/>
    </row>
    <row r="14" spans="1:54" ht="14.4">
      <c r="A14" s="80">
        <v>8</v>
      </c>
      <c r="B14" s="80" t="s">
        <v>40</v>
      </c>
      <c r="C14" s="196">
        <v>101416</v>
      </c>
      <c r="D14" s="181">
        <f t="shared" si="0"/>
        <v>589.78907026920149</v>
      </c>
      <c r="E14" s="197">
        <f t="shared" si="1"/>
        <v>0.86756615130423409</v>
      </c>
      <c r="F14" s="197"/>
      <c r="G14" s="198">
        <f t="shared" si="8"/>
        <v>203.39574708877657</v>
      </c>
      <c r="H14" s="181">
        <f t="shared" si="2"/>
        <v>34974.508899156397</v>
      </c>
      <c r="I14" s="198">
        <f t="shared" si="3"/>
        <v>80.861876680963547</v>
      </c>
      <c r="J14" s="181">
        <f t="shared" si="4"/>
        <v>13904.442280921725</v>
      </c>
      <c r="K14" s="181">
        <f t="shared" si="5"/>
        <v>115320.44228092172</v>
      </c>
      <c r="L14" s="198">
        <f t="shared" si="6"/>
        <v>670.65094695016501</v>
      </c>
      <c r="M14" s="197">
        <f t="shared" si="7"/>
        <v>0.9865121112680576</v>
      </c>
      <c r="N14" s="197"/>
      <c r="O14" s="199">
        <v>13413.239718432158</v>
      </c>
      <c r="P14" s="165">
        <v>171953</v>
      </c>
      <c r="Q14" s="189"/>
      <c r="R14" s="190"/>
      <c r="S14" s="189"/>
      <c r="T14" s="191"/>
      <c r="U14" s="192"/>
      <c r="V14" s="191"/>
      <c r="W14" s="43"/>
      <c r="Y14" s="149"/>
      <c r="Z14" s="142"/>
      <c r="AB14" s="71"/>
      <c r="AC14" s="72"/>
      <c r="AD14" s="72"/>
      <c r="AE14" s="73"/>
      <c r="AF14" s="72"/>
      <c r="AG14" s="72"/>
      <c r="AH14" s="72"/>
      <c r="AI14" s="72"/>
      <c r="AJ14" s="72"/>
      <c r="AK14" s="71"/>
      <c r="AL14" s="73"/>
      <c r="AM14" s="72"/>
      <c r="AN14" s="72"/>
      <c r="AO14" s="72"/>
      <c r="AP14" s="72"/>
      <c r="AQ14" s="74"/>
      <c r="AT14" s="74"/>
      <c r="AU14" s="76"/>
      <c r="AV14" s="53"/>
      <c r="AW14" s="53"/>
      <c r="AY14" s="78"/>
      <c r="AZ14" s="78"/>
      <c r="BA14" s="78"/>
      <c r="BB14" s="79"/>
    </row>
    <row r="15" spans="1:54" ht="14.4">
      <c r="A15" s="80">
        <v>9</v>
      </c>
      <c r="B15" s="80" t="s">
        <v>41</v>
      </c>
      <c r="C15" s="196">
        <v>67038</v>
      </c>
      <c r="D15" s="181">
        <f t="shared" si="0"/>
        <v>584.1226136432947</v>
      </c>
      <c r="E15" s="197">
        <f t="shared" si="1"/>
        <v>0.85923092399283874</v>
      </c>
      <c r="F15" s="197"/>
      <c r="G15" s="198">
        <f t="shared" si="8"/>
        <v>208.49555805209269</v>
      </c>
      <c r="H15" s="181">
        <f t="shared" si="2"/>
        <v>23928.409710964523</v>
      </c>
      <c r="I15" s="198">
        <f t="shared" si="3"/>
        <v>85.961687644279664</v>
      </c>
      <c r="J15" s="181">
        <f t="shared" si="4"/>
        <v>9865.5650058710453</v>
      </c>
      <c r="K15" s="181">
        <f t="shared" si="5"/>
        <v>76903.565005871045</v>
      </c>
      <c r="L15" s="198">
        <f t="shared" si="6"/>
        <v>670.08430128757436</v>
      </c>
      <c r="M15" s="197">
        <f t="shared" si="7"/>
        <v>0.98567858853691814</v>
      </c>
      <c r="N15" s="197"/>
      <c r="O15" s="199">
        <v>9931.3675926989872</v>
      </c>
      <c r="P15" s="165">
        <v>114767</v>
      </c>
      <c r="Q15" s="189"/>
      <c r="R15" s="190"/>
      <c r="S15" s="189"/>
      <c r="T15" s="191"/>
      <c r="U15" s="192"/>
      <c r="V15" s="191"/>
      <c r="W15" s="43"/>
      <c r="Y15" s="149"/>
      <c r="Z15" s="142"/>
      <c r="AB15" s="71"/>
      <c r="AC15" s="72"/>
      <c r="AD15" s="72"/>
      <c r="AE15" s="73"/>
      <c r="AF15" s="72"/>
      <c r="AG15" s="72"/>
      <c r="AH15" s="72"/>
      <c r="AI15" s="72"/>
      <c r="AJ15" s="72"/>
      <c r="AK15" s="71"/>
      <c r="AL15" s="73"/>
      <c r="AM15" s="72"/>
      <c r="AN15" s="72"/>
      <c r="AO15" s="72"/>
      <c r="AP15" s="72"/>
      <c r="AQ15" s="74"/>
      <c r="AT15" s="74"/>
      <c r="AU15" s="76"/>
      <c r="AV15" s="53"/>
      <c r="AW15" s="53"/>
      <c r="AY15" s="78"/>
      <c r="AZ15" s="78"/>
      <c r="BA15" s="78"/>
      <c r="BB15" s="79"/>
    </row>
    <row r="16" spans="1:54" ht="14.4">
      <c r="A16" s="80">
        <v>10</v>
      </c>
      <c r="B16" s="80" t="s">
        <v>42</v>
      </c>
      <c r="C16" s="196">
        <v>108947</v>
      </c>
      <c r="D16" s="181">
        <f t="shared" si="0"/>
        <v>602.32644283131629</v>
      </c>
      <c r="E16" s="197">
        <f t="shared" si="1"/>
        <v>0.88600833785783806</v>
      </c>
      <c r="F16" s="197"/>
      <c r="G16" s="198">
        <f t="shared" si="8"/>
        <v>192.11211178287326</v>
      </c>
      <c r="H16" s="181">
        <f t="shared" si="2"/>
        <v>34748.662442950765</v>
      </c>
      <c r="I16" s="198">
        <f t="shared" si="3"/>
        <v>69.57824137506023</v>
      </c>
      <c r="J16" s="181">
        <f t="shared" si="4"/>
        <v>12585.103565196769</v>
      </c>
      <c r="K16" s="181">
        <f t="shared" si="5"/>
        <v>121532.10356519677</v>
      </c>
      <c r="L16" s="198">
        <f t="shared" si="6"/>
        <v>671.90468420637649</v>
      </c>
      <c r="M16" s="197">
        <f t="shared" si="7"/>
        <v>0.98835632992341804</v>
      </c>
      <c r="N16" s="197"/>
      <c r="O16" s="199">
        <v>11394.130762215533</v>
      </c>
      <c r="P16" s="165">
        <v>180877</v>
      </c>
      <c r="Q16" s="189"/>
      <c r="R16" s="190"/>
      <c r="S16" s="189"/>
      <c r="T16" s="191"/>
      <c r="U16" s="192"/>
      <c r="V16" s="191"/>
      <c r="W16" s="43"/>
      <c r="Y16" s="149"/>
      <c r="Z16" s="142"/>
      <c r="AB16" s="71"/>
      <c r="AC16" s="72"/>
      <c r="AD16" s="72"/>
      <c r="AE16" s="73"/>
      <c r="AF16" s="72"/>
      <c r="AG16" s="72"/>
      <c r="AH16" s="72"/>
      <c r="AI16" s="72"/>
      <c r="AJ16" s="72"/>
      <c r="AK16" s="71"/>
      <c r="AL16" s="73"/>
      <c r="AM16" s="72"/>
      <c r="AN16" s="72"/>
      <c r="AO16" s="72"/>
      <c r="AP16" s="72"/>
      <c r="AQ16" s="74"/>
      <c r="AT16" s="74"/>
      <c r="AU16" s="76"/>
      <c r="AV16" s="53"/>
      <c r="AW16" s="53"/>
      <c r="AY16" s="78"/>
      <c r="AZ16" s="78"/>
      <c r="BA16" s="78"/>
      <c r="BB16" s="79"/>
    </row>
    <row r="17" spans="1:54" ht="14.4">
      <c r="A17" s="80">
        <v>11</v>
      </c>
      <c r="B17" s="80" t="s">
        <v>43</v>
      </c>
      <c r="C17" s="196">
        <v>366735</v>
      </c>
      <c r="D17" s="181">
        <f t="shared" si="0"/>
        <v>786.47528854690734</v>
      </c>
      <c r="E17" s="197">
        <f t="shared" si="1"/>
        <v>1.1568870526357697</v>
      </c>
      <c r="F17" s="197"/>
      <c r="G17" s="198">
        <f t="shared" si="8"/>
        <v>26.378150638841316</v>
      </c>
      <c r="H17" s="181">
        <f t="shared" si="2"/>
        <v>12300.184399192984</v>
      </c>
      <c r="I17" s="198">
        <f t="shared" si="3"/>
        <v>-96.155719768971707</v>
      </c>
      <c r="J17" s="181">
        <f t="shared" si="4"/>
        <v>-44837.604439711038</v>
      </c>
      <c r="K17" s="181">
        <f t="shared" si="5"/>
        <v>321897.39556028898</v>
      </c>
      <c r="L17" s="198">
        <f t="shared" si="6"/>
        <v>690.31956877793573</v>
      </c>
      <c r="M17" s="197">
        <f t="shared" si="7"/>
        <v>1.0154442014012113</v>
      </c>
      <c r="N17" s="197"/>
      <c r="O17" s="199">
        <v>-53398.451334151476</v>
      </c>
      <c r="P17" s="165">
        <v>466302</v>
      </c>
      <c r="Q17" s="189"/>
      <c r="R17" s="190"/>
      <c r="S17" s="189"/>
      <c r="T17" s="191"/>
      <c r="U17" s="192"/>
      <c r="V17" s="191"/>
      <c r="W17" s="43"/>
      <c r="Y17" s="149"/>
      <c r="Z17" s="142"/>
      <c r="AB17" s="71"/>
      <c r="AC17" s="72"/>
      <c r="AD17" s="72"/>
      <c r="AE17" s="73"/>
      <c r="AF17" s="72"/>
      <c r="AG17" s="72"/>
      <c r="AH17" s="72"/>
      <c r="AI17" s="72"/>
      <c r="AJ17" s="72"/>
      <c r="AK17" s="71"/>
      <c r="AL17" s="73"/>
      <c r="AM17" s="72"/>
      <c r="AN17" s="72"/>
      <c r="AO17" s="72"/>
      <c r="AP17" s="72"/>
      <c r="AQ17" s="74"/>
      <c r="AT17" s="74"/>
      <c r="AU17" s="76"/>
      <c r="AV17" s="53"/>
      <c r="AW17" s="53"/>
      <c r="AY17" s="78"/>
      <c r="AZ17" s="78"/>
      <c r="BA17" s="78"/>
      <c r="BB17" s="79"/>
    </row>
    <row r="18" spans="1:54" ht="14.4">
      <c r="A18" s="80">
        <v>12</v>
      </c>
      <c r="B18" s="80" t="s">
        <v>44</v>
      </c>
      <c r="C18" s="196">
        <v>362489</v>
      </c>
      <c r="D18" s="181">
        <f t="shared" si="0"/>
        <v>708.87657742047145</v>
      </c>
      <c r="E18" s="197">
        <f t="shared" si="1"/>
        <v>1.0427411341171327</v>
      </c>
      <c r="F18" s="197"/>
      <c r="G18" s="198">
        <f t="shared" si="8"/>
        <v>96.216990652633612</v>
      </c>
      <c r="H18" s="181">
        <f t="shared" si="2"/>
        <v>49201.231689158769</v>
      </c>
      <c r="I18" s="198">
        <f t="shared" si="3"/>
        <v>-26.316879755179414</v>
      </c>
      <c r="J18" s="181">
        <f t="shared" si="4"/>
        <v>-13457.32068096928</v>
      </c>
      <c r="K18" s="181">
        <f t="shared" si="5"/>
        <v>349031.67931903072</v>
      </c>
      <c r="L18" s="198">
        <f t="shared" si="6"/>
        <v>682.55969766529199</v>
      </c>
      <c r="M18" s="197">
        <f t="shared" si="7"/>
        <v>1.0040296095493475</v>
      </c>
      <c r="N18" s="197"/>
      <c r="O18" s="199">
        <v>-16521.29880048889</v>
      </c>
      <c r="P18" s="165">
        <v>511357</v>
      </c>
      <c r="Q18" s="189"/>
      <c r="R18" s="190"/>
      <c r="S18" s="189"/>
      <c r="T18" s="191"/>
      <c r="U18" s="192"/>
      <c r="V18" s="191"/>
      <c r="W18" s="43"/>
      <c r="Y18" s="149"/>
      <c r="Z18" s="142"/>
      <c r="AB18" s="71"/>
      <c r="AC18" s="72"/>
      <c r="AD18" s="72"/>
      <c r="AE18" s="73"/>
      <c r="AF18" s="72"/>
      <c r="AG18" s="72"/>
      <c r="AH18" s="72"/>
      <c r="AI18" s="72"/>
      <c r="AJ18" s="72"/>
      <c r="AK18" s="71"/>
      <c r="AL18" s="73"/>
      <c r="AM18" s="72"/>
      <c r="AN18" s="72"/>
      <c r="AO18" s="72"/>
      <c r="AP18" s="72"/>
      <c r="AQ18" s="74"/>
      <c r="AT18" s="74"/>
      <c r="AU18" s="76"/>
      <c r="AV18" s="53"/>
      <c r="AW18" s="53"/>
      <c r="AY18" s="78"/>
      <c r="AZ18" s="78"/>
      <c r="BA18" s="78"/>
      <c r="BB18" s="79"/>
    </row>
    <row r="19" spans="1:54" ht="14.4">
      <c r="A19" s="80">
        <v>14</v>
      </c>
      <c r="B19" s="80" t="s">
        <v>45</v>
      </c>
      <c r="C19" s="196">
        <v>68179</v>
      </c>
      <c r="D19" s="181">
        <f t="shared" si="0"/>
        <v>624.5213886598882</v>
      </c>
      <c r="E19" s="197">
        <f t="shared" si="1"/>
        <v>0.91865659246538978</v>
      </c>
      <c r="F19" s="197"/>
      <c r="G19" s="198">
        <f t="shared" si="8"/>
        <v>172.13666053715855</v>
      </c>
      <c r="H19" s="181">
        <f t="shared" si="2"/>
        <v>18792.1592308416</v>
      </c>
      <c r="I19" s="198">
        <f t="shared" si="3"/>
        <v>49.602790129345522</v>
      </c>
      <c r="J19" s="181">
        <f t="shared" si="4"/>
        <v>5415.1365984206504</v>
      </c>
      <c r="K19" s="181">
        <f t="shared" si="5"/>
        <v>73594.13659842065</v>
      </c>
      <c r="L19" s="198">
        <f t="shared" si="6"/>
        <v>674.12417878923372</v>
      </c>
      <c r="M19" s="197">
        <f t="shared" si="7"/>
        <v>0.99162115538417328</v>
      </c>
      <c r="N19" s="197"/>
      <c r="O19" s="199">
        <v>4707.3963598024093</v>
      </c>
      <c r="P19" s="165">
        <v>109170</v>
      </c>
      <c r="Q19" s="189"/>
      <c r="R19" s="190"/>
      <c r="S19" s="189"/>
      <c r="T19" s="191"/>
      <c r="U19" s="192"/>
      <c r="V19" s="191"/>
      <c r="W19" s="43"/>
      <c r="Y19" s="149"/>
      <c r="Z19" s="142"/>
      <c r="AB19" s="71"/>
      <c r="AC19" s="72"/>
      <c r="AD19" s="72"/>
      <c r="AE19" s="73"/>
      <c r="AF19" s="72"/>
      <c r="AG19" s="72"/>
      <c r="AH19" s="72"/>
      <c r="AI19" s="72"/>
      <c r="AJ19" s="72"/>
      <c r="AK19" s="71"/>
      <c r="AL19" s="73"/>
      <c r="AM19" s="72"/>
      <c r="AN19" s="72"/>
      <c r="AO19" s="72"/>
      <c r="AP19" s="72"/>
      <c r="AQ19" s="74"/>
      <c r="AT19" s="74"/>
      <c r="AU19" s="76"/>
      <c r="AV19" s="53"/>
      <c r="AW19" s="53"/>
      <c r="AY19" s="78"/>
      <c r="AZ19" s="78"/>
      <c r="BA19" s="78"/>
      <c r="BB19" s="79"/>
    </row>
    <row r="20" spans="1:54" ht="14.4">
      <c r="A20" s="80">
        <v>15</v>
      </c>
      <c r="B20" s="80" t="s">
        <v>46</v>
      </c>
      <c r="C20" s="196">
        <v>176584</v>
      </c>
      <c r="D20" s="181">
        <f t="shared" si="0"/>
        <v>669.59149701007516</v>
      </c>
      <c r="E20" s="197">
        <f t="shared" si="1"/>
        <v>0.98495368478415601</v>
      </c>
      <c r="F20" s="197"/>
      <c r="G20" s="198">
        <f t="shared" si="8"/>
        <v>131.57356302199028</v>
      </c>
      <c r="H20" s="181">
        <f t="shared" si="2"/>
        <v>34698.448466596252</v>
      </c>
      <c r="I20" s="198">
        <f t="shared" si="3"/>
        <v>9.0396926141772553</v>
      </c>
      <c r="J20" s="181">
        <f t="shared" si="4"/>
        <v>2383.9386965182116</v>
      </c>
      <c r="K20" s="181">
        <f t="shared" si="5"/>
        <v>178967.93869651822</v>
      </c>
      <c r="L20" s="198">
        <f t="shared" si="6"/>
        <v>678.63118962425233</v>
      </c>
      <c r="M20" s="197">
        <f t="shared" si="7"/>
        <v>0.99825086461604973</v>
      </c>
      <c r="N20" s="197"/>
      <c r="O20" s="199">
        <v>3695.731271317622</v>
      </c>
      <c r="P20" s="165">
        <v>263719</v>
      </c>
      <c r="Q20" s="189"/>
      <c r="R20" s="190"/>
      <c r="S20" s="189"/>
      <c r="T20" s="191"/>
      <c r="U20" s="192"/>
      <c r="V20" s="191"/>
      <c r="W20" s="43"/>
      <c r="Y20" s="149"/>
      <c r="Z20" s="142"/>
      <c r="AB20" s="71"/>
      <c r="AC20" s="72"/>
      <c r="AD20" s="72"/>
      <c r="AE20" s="73"/>
      <c r="AF20" s="72"/>
      <c r="AG20" s="72"/>
      <c r="AH20" s="72"/>
      <c r="AI20" s="72"/>
      <c r="AJ20" s="72"/>
      <c r="AK20" s="71"/>
      <c r="AL20" s="73"/>
      <c r="AM20" s="72"/>
      <c r="AN20" s="72"/>
      <c r="AO20" s="72"/>
      <c r="AP20" s="72"/>
      <c r="AQ20" s="74"/>
      <c r="AT20" s="74"/>
      <c r="AU20" s="76"/>
      <c r="AV20" s="53"/>
      <c r="AW20" s="53"/>
      <c r="AY20" s="78"/>
      <c r="AZ20" s="78"/>
      <c r="BA20" s="78"/>
      <c r="BB20" s="79"/>
    </row>
    <row r="21" spans="1:54" ht="14.4">
      <c r="A21" s="80">
        <v>16</v>
      </c>
      <c r="B21" s="80" t="s">
        <v>47</v>
      </c>
      <c r="C21" s="196">
        <v>204782</v>
      </c>
      <c r="D21" s="181">
        <f t="shared" si="0"/>
        <v>660.48695842888333</v>
      </c>
      <c r="E21" s="197">
        <f t="shared" si="1"/>
        <v>0.97156111802689105</v>
      </c>
      <c r="F21" s="197"/>
      <c r="G21" s="198">
        <f t="shared" si="8"/>
        <v>139.76764774506293</v>
      </c>
      <c r="H21" s="181">
        <f t="shared" si="2"/>
        <v>43334.539880413526</v>
      </c>
      <c r="I21" s="198">
        <f t="shared" si="3"/>
        <v>17.233777337249904</v>
      </c>
      <c r="J21" s="181">
        <f t="shared" si="4"/>
        <v>5343.2809620823209</v>
      </c>
      <c r="K21" s="181">
        <f t="shared" si="5"/>
        <v>210125.28096208232</v>
      </c>
      <c r="L21" s="198">
        <f t="shared" si="6"/>
        <v>677.72073576613332</v>
      </c>
      <c r="M21" s="197">
        <f t="shared" si="7"/>
        <v>0.99691160794032352</v>
      </c>
      <c r="N21" s="197"/>
      <c r="O21" s="199">
        <v>5571.446131165224</v>
      </c>
      <c r="P21" s="165">
        <v>310047</v>
      </c>
      <c r="Q21" s="189"/>
      <c r="R21" s="190"/>
      <c r="S21" s="189"/>
      <c r="T21" s="191"/>
      <c r="U21" s="192"/>
      <c r="V21" s="191"/>
      <c r="W21" s="43"/>
      <c r="Y21" s="149"/>
      <c r="Z21" s="142"/>
      <c r="AB21" s="71"/>
      <c r="AC21" s="72"/>
      <c r="AD21" s="72"/>
      <c r="AE21" s="73"/>
      <c r="AF21" s="72"/>
      <c r="AG21" s="72"/>
      <c r="AH21" s="72"/>
      <c r="AI21" s="72"/>
      <c r="AJ21" s="72"/>
      <c r="AK21" s="71"/>
      <c r="AL21" s="73"/>
      <c r="AM21" s="72"/>
      <c r="AN21" s="72"/>
      <c r="AO21" s="72"/>
      <c r="AP21" s="72"/>
      <c r="AQ21" s="74"/>
      <c r="AT21" s="74"/>
      <c r="AU21" s="76"/>
      <c r="AV21" s="53"/>
      <c r="AW21" s="53"/>
      <c r="AY21" s="78"/>
      <c r="AZ21" s="78"/>
      <c r="BA21" s="78"/>
      <c r="BB21" s="79"/>
    </row>
    <row r="22" spans="1:54" ht="14.4">
      <c r="A22" s="80">
        <v>17</v>
      </c>
      <c r="B22" s="80" t="s">
        <v>48</v>
      </c>
      <c r="C22" s="196">
        <v>75035</v>
      </c>
      <c r="D22" s="181">
        <f t="shared" si="0"/>
        <v>552.79288040195081</v>
      </c>
      <c r="E22" s="197">
        <f t="shared" si="1"/>
        <v>0.81314560729279406</v>
      </c>
      <c r="F22" s="197"/>
      <c r="G22" s="198">
        <f t="shared" si="8"/>
        <v>236.6923179693022</v>
      </c>
      <c r="H22" s="181">
        <f t="shared" si="2"/>
        <v>32128.141856517141</v>
      </c>
      <c r="I22" s="198">
        <f t="shared" si="3"/>
        <v>114.15844756148917</v>
      </c>
      <c r="J22" s="181">
        <f t="shared" si="4"/>
        <v>15495.639355101415</v>
      </c>
      <c r="K22" s="181">
        <f t="shared" si="5"/>
        <v>90530.639355101419</v>
      </c>
      <c r="L22" s="198">
        <f t="shared" si="6"/>
        <v>666.95132796344001</v>
      </c>
      <c r="M22" s="197">
        <f t="shared" si="7"/>
        <v>0.98107005686691373</v>
      </c>
      <c r="N22" s="197"/>
      <c r="O22" s="199">
        <v>15561.215214577329</v>
      </c>
      <c r="P22" s="165">
        <v>135738</v>
      </c>
      <c r="Q22" s="189"/>
      <c r="R22" s="190"/>
      <c r="S22" s="189"/>
      <c r="T22" s="191"/>
      <c r="U22" s="192"/>
      <c r="V22" s="191"/>
      <c r="W22" s="43"/>
      <c r="Y22" s="149"/>
      <c r="Z22" s="142"/>
      <c r="AB22" s="71"/>
      <c r="AC22" s="72"/>
      <c r="AD22" s="72"/>
      <c r="AE22" s="73"/>
      <c r="AF22" s="72"/>
      <c r="AG22" s="72"/>
      <c r="AH22" s="72"/>
      <c r="AI22" s="72"/>
      <c r="AJ22" s="72"/>
      <c r="AK22" s="71"/>
      <c r="AL22" s="73"/>
      <c r="AM22" s="72"/>
      <c r="AN22" s="72"/>
      <c r="AO22" s="72"/>
      <c r="AP22" s="72"/>
      <c r="AQ22" s="74"/>
      <c r="AT22" s="74"/>
      <c r="AU22" s="76"/>
      <c r="AV22" s="53"/>
      <c r="AW22" s="53"/>
      <c r="AY22" s="78"/>
      <c r="AZ22" s="78"/>
      <c r="BA22" s="78"/>
      <c r="BB22" s="79"/>
    </row>
    <row r="23" spans="1:54" ht="14.4">
      <c r="A23" s="80">
        <v>18</v>
      </c>
      <c r="B23" s="80" t="s">
        <v>49</v>
      </c>
      <c r="C23" s="196">
        <v>148643</v>
      </c>
      <c r="D23" s="181">
        <f t="shared" si="0"/>
        <v>615.03545981910111</v>
      </c>
      <c r="E23" s="197">
        <f t="shared" si="1"/>
        <v>0.90470300941205994</v>
      </c>
      <c r="F23" s="197"/>
      <c r="G23" s="198">
        <f t="shared" si="8"/>
        <v>180.67399649386692</v>
      </c>
      <c r="H23" s="181">
        <f t="shared" si="2"/>
        <v>43665.652820630741</v>
      </c>
      <c r="I23" s="198">
        <f t="shared" si="3"/>
        <v>58.140126086053897</v>
      </c>
      <c r="J23" s="181">
        <f t="shared" si="4"/>
        <v>14051.421952729677</v>
      </c>
      <c r="K23" s="181">
        <f t="shared" si="5"/>
        <v>162694.42195272967</v>
      </c>
      <c r="L23" s="198">
        <f t="shared" si="6"/>
        <v>673.175585905155</v>
      </c>
      <c r="M23" s="197">
        <f t="shared" si="7"/>
        <v>0.99022579707884029</v>
      </c>
      <c r="N23" s="197"/>
      <c r="O23" s="199">
        <v>14982.724062406525</v>
      </c>
      <c r="P23" s="165">
        <v>241682</v>
      </c>
      <c r="Q23" s="189"/>
      <c r="R23" s="190"/>
      <c r="S23" s="189"/>
      <c r="T23" s="191"/>
      <c r="U23" s="192"/>
      <c r="V23" s="191"/>
      <c r="W23" s="43"/>
      <c r="Y23" s="149"/>
      <c r="Z23" s="142"/>
      <c r="AB23" s="71"/>
      <c r="AC23" s="72"/>
      <c r="AD23" s="72"/>
      <c r="AE23" s="73"/>
      <c r="AF23" s="72"/>
      <c r="AG23" s="72"/>
      <c r="AH23" s="72"/>
      <c r="AI23" s="72"/>
      <c r="AJ23" s="72"/>
      <c r="AK23" s="71"/>
      <c r="AL23" s="73"/>
      <c r="AM23" s="72"/>
      <c r="AN23" s="72"/>
      <c r="AO23" s="72"/>
      <c r="AP23" s="72"/>
      <c r="AQ23" s="74"/>
      <c r="AT23" s="74"/>
      <c r="AU23" s="76"/>
      <c r="AV23" s="53"/>
      <c r="AW23" s="53"/>
      <c r="AY23" s="78"/>
      <c r="AZ23" s="78"/>
      <c r="BA23" s="78"/>
      <c r="BB23" s="79"/>
    </row>
    <row r="24" spans="1:54" ht="14.4">
      <c r="A24" s="80">
        <v>19</v>
      </c>
      <c r="B24" s="80" t="s">
        <v>50</v>
      </c>
      <c r="C24" s="196">
        <v>106098</v>
      </c>
      <c r="D24" s="181">
        <f t="shared" si="0"/>
        <v>649.10402378665424</v>
      </c>
      <c r="E24" s="197">
        <f t="shared" si="1"/>
        <v>0.95481708308979252</v>
      </c>
      <c r="F24" s="197"/>
      <c r="G24" s="198">
        <f t="shared" si="8"/>
        <v>150.01228892306912</v>
      </c>
      <c r="H24" s="181">
        <f t="shared" si="2"/>
        <v>24519.958661342414</v>
      </c>
      <c r="I24" s="198">
        <f t="shared" si="3"/>
        <v>27.478418515256095</v>
      </c>
      <c r="J24" s="181">
        <f t="shared" si="4"/>
        <v>4491.4299415741543</v>
      </c>
      <c r="K24" s="181">
        <f t="shared" si="5"/>
        <v>110589.42994157416</v>
      </c>
      <c r="L24" s="198">
        <f t="shared" si="6"/>
        <v>676.58244230191042</v>
      </c>
      <c r="M24" s="197">
        <f t="shared" si="7"/>
        <v>0.99523720444661368</v>
      </c>
      <c r="N24" s="197"/>
      <c r="O24" s="199">
        <v>6702.4901904830167</v>
      </c>
      <c r="P24" s="165">
        <v>163453</v>
      </c>
      <c r="Q24" s="189"/>
      <c r="R24" s="190"/>
      <c r="S24" s="189"/>
      <c r="T24" s="191"/>
      <c r="U24" s="192"/>
      <c r="V24" s="191"/>
      <c r="W24" s="43"/>
      <c r="Y24" s="149"/>
      <c r="Z24" s="142"/>
      <c r="AB24" s="71"/>
      <c r="AC24" s="72"/>
      <c r="AD24" s="72"/>
      <c r="AE24" s="73"/>
      <c r="AF24" s="72"/>
      <c r="AG24" s="72"/>
      <c r="AH24" s="72"/>
      <c r="AI24" s="72"/>
      <c r="AJ24" s="72"/>
      <c r="AK24" s="71"/>
      <c r="AL24" s="73"/>
      <c r="AM24" s="72"/>
      <c r="AN24" s="72"/>
      <c r="AO24" s="72"/>
      <c r="AP24" s="72"/>
      <c r="AQ24" s="74"/>
      <c r="AT24" s="74"/>
      <c r="AU24" s="76"/>
      <c r="AV24" s="53"/>
      <c r="AW24" s="53"/>
      <c r="AY24" s="78"/>
      <c r="AZ24" s="78"/>
      <c r="BA24" s="78"/>
      <c r="BB24" s="79"/>
    </row>
    <row r="25" spans="1:54" ht="14.4">
      <c r="A25" s="80">
        <v>20</v>
      </c>
      <c r="B25" s="80" t="s">
        <v>51</v>
      </c>
      <c r="C25" s="196">
        <v>48705</v>
      </c>
      <c r="D25" s="181">
        <f t="shared" si="0"/>
        <v>644.20342569935849</v>
      </c>
      <c r="E25" s="197">
        <f t="shared" si="1"/>
        <v>0.94760841606626922</v>
      </c>
      <c r="F25" s="197"/>
      <c r="G25" s="198">
        <f t="shared" si="8"/>
        <v>154.42282720163527</v>
      </c>
      <c r="H25" s="181">
        <f t="shared" si="2"/>
        <v>11675.137850579635</v>
      </c>
      <c r="I25" s="198">
        <f t="shared" si="3"/>
        <v>31.888956793822246</v>
      </c>
      <c r="J25" s="181">
        <f t="shared" si="4"/>
        <v>2410.9645783969308</v>
      </c>
      <c r="K25" s="181">
        <f t="shared" si="5"/>
        <v>51115.964578396932</v>
      </c>
      <c r="L25" s="198">
        <f t="shared" si="6"/>
        <v>676.09238249318071</v>
      </c>
      <c r="M25" s="197">
        <f t="shared" si="7"/>
        <v>0.99451633774426118</v>
      </c>
      <c r="N25" s="197"/>
      <c r="O25" s="199">
        <v>2321.7032857491859</v>
      </c>
      <c r="P25" s="165">
        <v>75605</v>
      </c>
      <c r="Q25" s="189"/>
      <c r="R25" s="190"/>
      <c r="S25" s="189"/>
      <c r="T25" s="191"/>
      <c r="U25" s="192"/>
      <c r="V25" s="191"/>
      <c r="W25" s="43"/>
      <c r="Y25" s="149"/>
      <c r="Z25" s="142"/>
      <c r="AB25" s="71"/>
      <c r="AC25" s="72"/>
      <c r="AD25" s="72"/>
      <c r="AE25" s="73"/>
      <c r="AF25" s="72"/>
      <c r="AG25" s="72"/>
      <c r="AH25" s="72"/>
      <c r="AI25" s="72"/>
      <c r="AJ25" s="72"/>
      <c r="AK25" s="71"/>
      <c r="AL25" s="73"/>
      <c r="AM25" s="72"/>
      <c r="AN25" s="72"/>
      <c r="AO25" s="72"/>
      <c r="AP25" s="72"/>
      <c r="AQ25" s="74"/>
      <c r="AT25" s="74"/>
      <c r="AU25" s="76"/>
      <c r="AV25" s="53"/>
      <c r="AW25" s="53"/>
      <c r="AY25" s="78"/>
      <c r="AZ25" s="78"/>
      <c r="BA25" s="81"/>
      <c r="BB25" s="79"/>
    </row>
    <row r="26" spans="1:54">
      <c r="A26" s="82"/>
      <c r="C26" s="67"/>
      <c r="D26" s="181"/>
      <c r="E26" s="197"/>
      <c r="F26" s="197"/>
      <c r="G26" s="200"/>
      <c r="H26" s="181"/>
      <c r="I26" s="200"/>
      <c r="J26" s="200"/>
      <c r="K26" s="181"/>
      <c r="L26" s="198"/>
      <c r="M26" s="197"/>
      <c r="N26" s="197"/>
      <c r="O26" s="201"/>
      <c r="P26" s="166"/>
      <c r="Q26" s="193"/>
      <c r="R26" s="194"/>
      <c r="S26" s="43"/>
      <c r="T26" s="195"/>
      <c r="U26" s="192"/>
      <c r="V26" s="195"/>
      <c r="W26" s="96"/>
      <c r="X26" s="36"/>
      <c r="Y26" s="86"/>
      <c r="Z26" s="142"/>
      <c r="AA26" s="36"/>
      <c r="AB26" s="88"/>
      <c r="AC26" s="87"/>
      <c r="AD26" s="74"/>
      <c r="AE26" s="73"/>
      <c r="AF26" s="87"/>
      <c r="AG26" s="87"/>
      <c r="AH26" s="89"/>
      <c r="AI26" s="89"/>
      <c r="AJ26" s="87"/>
      <c r="AK26" s="74"/>
      <c r="AL26" s="73"/>
      <c r="AO26" s="74"/>
      <c r="AQ26" s="74"/>
      <c r="AT26" s="74"/>
      <c r="AU26" s="76"/>
      <c r="AV26" s="53"/>
      <c r="AW26" s="53"/>
      <c r="AY26" s="78"/>
      <c r="AZ26" s="78"/>
      <c r="BA26" s="81"/>
      <c r="BB26" s="79"/>
    </row>
    <row r="27" spans="1:54" ht="13.8">
      <c r="A27" s="90" t="s">
        <v>52</v>
      </c>
      <c r="B27" s="91"/>
      <c r="C27" s="154">
        <f>SUM(C7:C25)</f>
        <v>3511817</v>
      </c>
      <c r="D27" s="182">
        <f>C27*1000/P27</f>
        <v>679.8202873435722</v>
      </c>
      <c r="E27" s="202">
        <f>D27/D$27</f>
        <v>1</v>
      </c>
      <c r="F27" s="202"/>
      <c r="G27" s="203"/>
      <c r="H27" s="182">
        <f>SUM(H7:H25)</f>
        <v>632985.71282042132</v>
      </c>
      <c r="I27" s="203"/>
      <c r="J27" s="203">
        <f>SUM(J7:J25)</f>
        <v>6.3664629124104977E-11</v>
      </c>
      <c r="K27" s="182">
        <f>J27+C27</f>
        <v>3511817</v>
      </c>
      <c r="L27" s="204">
        <f>K27*1000/P27</f>
        <v>679.8202873435722</v>
      </c>
      <c r="M27" s="202">
        <f>L27/L$27</f>
        <v>1</v>
      </c>
      <c r="N27" s="202"/>
      <c r="O27" s="205">
        <f>SUM(O7:O25)</f>
        <v>-1.9736035028472543E-10</v>
      </c>
      <c r="P27" s="167">
        <f>SUM(P7:P26)</f>
        <v>5165802</v>
      </c>
      <c r="Q27" s="189"/>
      <c r="R27" s="189"/>
      <c r="S27" s="96"/>
      <c r="T27" s="195"/>
      <c r="U27" s="192"/>
      <c r="V27" s="195"/>
      <c r="W27" s="96"/>
      <c r="X27" s="96"/>
      <c r="Y27" s="150"/>
      <c r="Z27" s="142"/>
      <c r="AA27" s="96"/>
      <c r="AB27" s="96"/>
      <c r="AC27" s="78"/>
      <c r="AD27" s="78"/>
      <c r="AE27" s="73"/>
      <c r="AF27" s="78"/>
      <c r="AG27" s="78"/>
      <c r="AH27" s="78"/>
      <c r="AI27" s="78"/>
      <c r="AJ27" s="78"/>
      <c r="AK27" s="78"/>
      <c r="AL27" s="73"/>
      <c r="AM27" s="78"/>
      <c r="AN27" s="78"/>
      <c r="AO27" s="78"/>
      <c r="AP27" s="78"/>
      <c r="AT27" s="97"/>
      <c r="AU27" s="76"/>
      <c r="AV27" s="53"/>
      <c r="AW27" s="53"/>
    </row>
    <row r="28" spans="1:54">
      <c r="C28" s="84"/>
      <c r="D28" s="84"/>
      <c r="E28" s="84"/>
      <c r="F28" s="84"/>
      <c r="G28" s="84"/>
      <c r="H28" s="85"/>
      <c r="I28" s="84"/>
      <c r="J28" s="84"/>
      <c r="K28" s="84"/>
      <c r="L28" s="84"/>
      <c r="M28" s="84"/>
      <c r="N28" s="84"/>
      <c r="O28" s="84"/>
      <c r="Q28" s="43"/>
      <c r="R28" s="43"/>
      <c r="S28" s="43"/>
      <c r="T28" s="43"/>
      <c r="U28" s="43"/>
      <c r="V28" s="96"/>
      <c r="W28" s="96"/>
      <c r="X28" s="36"/>
      <c r="Y28" s="87"/>
      <c r="AA28" s="87"/>
      <c r="AC28" s="87"/>
      <c r="AD28" s="87"/>
      <c r="AE28" s="87"/>
      <c r="AF28" s="87"/>
      <c r="AG28" s="87"/>
      <c r="AH28" s="89"/>
      <c r="AI28" s="89"/>
      <c r="AJ28" s="87"/>
      <c r="AK28" s="87"/>
      <c r="AL28" s="89"/>
      <c r="AM28" s="87"/>
      <c r="AT28" s="98"/>
      <c r="AW28" s="53"/>
    </row>
    <row r="29" spans="1:54">
      <c r="A29" s="153" t="s">
        <v>478</v>
      </c>
      <c r="B29" s="153"/>
      <c r="C29" s="216"/>
      <c r="D29" s="216"/>
      <c r="E29" s="216"/>
      <c r="F29" s="216"/>
      <c r="G29" s="217">
        <f>-H27*1000/P27</f>
        <v>-122.53387040781303</v>
      </c>
      <c r="H29" s="85"/>
      <c r="I29" s="84"/>
      <c r="J29" s="84"/>
      <c r="K29" s="84"/>
      <c r="L29" s="84"/>
      <c r="M29" s="84"/>
      <c r="N29" s="84"/>
      <c r="O29" s="84"/>
      <c r="Q29" s="43"/>
      <c r="R29" s="43"/>
      <c r="S29" s="43"/>
      <c r="T29" s="43"/>
      <c r="U29" s="43"/>
      <c r="V29" s="96"/>
      <c r="W29" s="96"/>
      <c r="X29" s="36"/>
      <c r="Y29" s="87"/>
      <c r="AA29" s="87"/>
      <c r="AC29" s="87"/>
      <c r="AD29" s="87"/>
      <c r="AE29" s="87"/>
      <c r="AF29" s="87"/>
      <c r="AG29" s="87"/>
      <c r="AH29" s="89"/>
      <c r="AI29" s="89"/>
      <c r="AJ29" s="87"/>
      <c r="AK29" s="87"/>
      <c r="AL29" s="89"/>
      <c r="AM29" s="87"/>
      <c r="AT29" s="98"/>
      <c r="AW29" s="53"/>
    </row>
    <row r="30" spans="1:54">
      <c r="A30" s="153" t="s">
        <v>53</v>
      </c>
      <c r="B30" s="153"/>
      <c r="C30" s="218"/>
      <c r="D30" s="218"/>
      <c r="E30" s="218"/>
      <c r="F30" s="218"/>
      <c r="G30" s="218"/>
      <c r="H30" s="101"/>
      <c r="I30" s="84"/>
      <c r="J30" s="84"/>
      <c r="K30" s="84"/>
      <c r="L30" s="84"/>
      <c r="M30" s="84"/>
      <c r="N30" s="84"/>
      <c r="O30" s="84"/>
      <c r="Q30" s="43"/>
      <c r="R30" s="43"/>
      <c r="S30" s="43"/>
      <c r="T30" s="43"/>
      <c r="U30" s="43"/>
      <c r="V30" s="96"/>
      <c r="W30" s="96"/>
      <c r="X30" s="36"/>
      <c r="Y30" s="87"/>
      <c r="AA30" s="87"/>
      <c r="AC30" s="87"/>
      <c r="AD30" s="87"/>
      <c r="AE30" s="87"/>
      <c r="AF30" s="87"/>
      <c r="AG30" s="87"/>
      <c r="AH30" s="89"/>
      <c r="AI30" s="89"/>
      <c r="AJ30" s="87"/>
      <c r="AK30" s="87"/>
      <c r="AL30" s="89"/>
      <c r="AM30" s="87"/>
      <c r="AT30" s="98"/>
      <c r="AW30" s="53"/>
    </row>
    <row r="31" spans="1:54">
      <c r="A31" s="43"/>
      <c r="B31" s="43"/>
      <c r="C31" s="43"/>
      <c r="D31" s="43"/>
      <c r="E31" s="43"/>
      <c r="F31" s="43"/>
      <c r="G31" s="43"/>
      <c r="I31" s="84"/>
      <c r="J31" s="84"/>
      <c r="K31" s="84"/>
      <c r="L31" s="84"/>
      <c r="M31" s="84"/>
      <c r="N31" s="84"/>
      <c r="O31" s="84"/>
      <c r="Q31" s="43"/>
      <c r="R31" s="43"/>
      <c r="S31" s="43"/>
      <c r="T31" s="96"/>
      <c r="U31" s="43"/>
      <c r="V31" s="96"/>
      <c r="W31" s="96"/>
      <c r="X31" s="36"/>
      <c r="Y31" s="72"/>
      <c r="AB31" s="72"/>
      <c r="AC31" s="72"/>
      <c r="AD31" s="72"/>
      <c r="AE31" s="72"/>
      <c r="AF31" s="72"/>
      <c r="AG31" s="99"/>
      <c r="AH31" s="100"/>
      <c r="AI31" s="100"/>
      <c r="AJ31" s="72"/>
      <c r="AK31" s="72"/>
      <c r="AL31" s="100"/>
      <c r="AM31" s="72"/>
      <c r="AN31" s="99"/>
      <c r="AT31" s="98"/>
      <c r="AW31" s="53"/>
    </row>
    <row r="32" spans="1:54" ht="21.75" customHeight="1">
      <c r="B32" s="219" t="s">
        <v>496</v>
      </c>
      <c r="C32" s="220"/>
      <c r="D32" s="220"/>
      <c r="E32" s="220"/>
      <c r="F32" s="220"/>
      <c r="G32" s="220"/>
      <c r="Q32" s="43"/>
      <c r="R32" s="43"/>
      <c r="S32" s="43"/>
      <c r="T32" s="43"/>
      <c r="U32" s="43"/>
      <c r="V32" s="43"/>
      <c r="W32" s="43"/>
      <c r="AG32" s="103"/>
    </row>
    <row r="33" spans="2:33" ht="13.8">
      <c r="B33" s="221" t="str">
        <f>C1</f>
        <v>Skatt januar 2015</v>
      </c>
      <c r="C33" s="220"/>
      <c r="D33" s="220"/>
      <c r="E33" s="220"/>
      <c r="F33" s="220"/>
      <c r="G33" s="220"/>
      <c r="AG33" s="87"/>
    </row>
  </sheetData>
  <mergeCells count="5">
    <mergeCell ref="C1:F1"/>
    <mergeCell ref="T1:U1"/>
    <mergeCell ref="K2:M2"/>
    <mergeCell ref="T2:U2"/>
    <mergeCell ref="K3:L3"/>
  </mergeCells>
  <printOptions gridLines="1"/>
  <pageMargins left="0.19685039370078741" right="0.19685039370078741" top="0.74803149606299213" bottom="0.55118110236220474" header="0.39370078740157483" footer="0.51181102362204722"/>
  <pageSetup paperSize="9" pageOrder="overThenDown" orientation="landscape" horizontalDpi="4294967292" verticalDpi="4294967292" r:id="rId1"/>
  <headerFooter alignWithMargins="0">
    <oddHeader xml:space="preserve">&amp;CInntektsutjevnende tilskudd januar - mars </oddHeader>
    <oddFooter>&amp;LKS&amp;C&amp;P&amp;R&amp;F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tabSelected="1" workbookViewId="0">
      <selection activeCell="O8" sqref="O8"/>
    </sheetView>
  </sheetViews>
  <sheetFormatPr baseColWidth="10" defaultRowHeight="13.2"/>
  <cols>
    <col min="1" max="1" width="16" customWidth="1"/>
    <col min="2" max="3" width="12.21875" bestFit="1" customWidth="1"/>
    <col min="4" max="4" width="13.21875" customWidth="1"/>
    <col min="5" max="5" width="10.21875" customWidth="1"/>
    <col min="6" max="6" width="13.77734375" bestFit="1" customWidth="1"/>
    <col min="7" max="7" width="12.77734375" bestFit="1" customWidth="1"/>
    <col min="8" max="8" width="11.77734375" bestFit="1" customWidth="1"/>
    <col min="9" max="9" width="10.5546875" customWidth="1"/>
    <col min="10" max="11" width="12.21875" bestFit="1" customWidth="1"/>
    <col min="12" max="12" width="12.77734375" bestFit="1" customWidth="1"/>
    <col min="13" max="13" width="8.44140625" customWidth="1"/>
    <col min="14" max="14" width="15.77734375" bestFit="1" customWidth="1"/>
  </cols>
  <sheetData>
    <row r="1" spans="1:14" ht="13.8">
      <c r="A1" s="1" t="s">
        <v>0</v>
      </c>
      <c r="B1" s="350" t="s">
        <v>1</v>
      </c>
      <c r="C1" s="350"/>
      <c r="D1" s="350"/>
      <c r="E1" s="2"/>
      <c r="F1" s="350" t="s">
        <v>2</v>
      </c>
      <c r="G1" s="350"/>
      <c r="H1" s="350"/>
      <c r="I1" s="2"/>
      <c r="J1" s="350" t="s">
        <v>482</v>
      </c>
      <c r="K1" s="350"/>
      <c r="L1" s="350"/>
    </row>
    <row r="2" spans="1:14" ht="13.8">
      <c r="A2" s="3"/>
      <c r="B2" s="4">
        <v>2017</v>
      </c>
      <c r="C2" s="4">
        <v>2018</v>
      </c>
      <c r="D2" s="4">
        <v>2019</v>
      </c>
      <c r="E2" s="4"/>
      <c r="F2" s="4">
        <f>B2</f>
        <v>2017</v>
      </c>
      <c r="G2" s="4">
        <f>C2</f>
        <v>2018</v>
      </c>
      <c r="H2" s="4">
        <f>D2</f>
        <v>2019</v>
      </c>
      <c r="I2" s="4"/>
      <c r="J2" s="4">
        <f>F2</f>
        <v>2017</v>
      </c>
      <c r="K2" s="4">
        <f>G2</f>
        <v>2018</v>
      </c>
      <c r="L2" s="4">
        <f>H2</f>
        <v>2019</v>
      </c>
    </row>
    <row r="3" spans="1:14" ht="13.8">
      <c r="A3" s="5" t="s">
        <v>3</v>
      </c>
      <c r="B3" s="156">
        <v>18409325</v>
      </c>
      <c r="C3" s="157">
        <v>19313287</v>
      </c>
      <c r="D3" s="230">
        <v>20271993</v>
      </c>
      <c r="E3" s="5"/>
      <c r="F3" s="239">
        <v>3880051</v>
      </c>
      <c r="G3" s="240">
        <v>4040375</v>
      </c>
      <c r="H3" s="230">
        <v>4221785</v>
      </c>
      <c r="I3" s="5"/>
      <c r="J3" s="5">
        <f t="shared" ref="J3:L15" si="0">B3+F3</f>
        <v>22289376</v>
      </c>
      <c r="K3" s="5">
        <f t="shared" si="0"/>
        <v>23353662</v>
      </c>
      <c r="L3" s="5">
        <f t="shared" si="0"/>
        <v>24493778</v>
      </c>
    </row>
    <row r="4" spans="1:14" ht="13.8">
      <c r="A4" s="5" t="s">
        <v>4</v>
      </c>
      <c r="B4" s="156">
        <v>19471152</v>
      </c>
      <c r="C4" s="157">
        <v>20364201</v>
      </c>
      <c r="D4" s="157"/>
      <c r="E4" s="5"/>
      <c r="F4" s="156">
        <v>4084860</v>
      </c>
      <c r="G4" s="160">
        <v>4242229</v>
      </c>
      <c r="H4" s="160"/>
      <c r="I4" s="5"/>
      <c r="J4" s="5">
        <f t="shared" si="0"/>
        <v>23556012</v>
      </c>
      <c r="K4" s="5">
        <f t="shared" si="0"/>
        <v>24606430</v>
      </c>
      <c r="L4" s="5">
        <f t="shared" si="0"/>
        <v>0</v>
      </c>
    </row>
    <row r="5" spans="1:14" ht="13.8">
      <c r="A5" s="5" t="s">
        <v>5</v>
      </c>
      <c r="B5" s="157">
        <v>44864413</v>
      </c>
      <c r="C5" s="157">
        <v>46625258</v>
      </c>
      <c r="D5" s="268"/>
      <c r="E5" s="5"/>
      <c r="F5" s="160">
        <v>9392147</v>
      </c>
      <c r="G5" s="160">
        <v>9704024</v>
      </c>
      <c r="H5" s="268"/>
      <c r="I5" s="5"/>
      <c r="J5" s="5">
        <f t="shared" si="0"/>
        <v>54256560</v>
      </c>
      <c r="K5" s="5">
        <f t="shared" si="0"/>
        <v>56329282</v>
      </c>
      <c r="L5" s="159">
        <f t="shared" si="0"/>
        <v>0</v>
      </c>
    </row>
    <row r="6" spans="1:14" ht="13.8">
      <c r="A6" s="5" t="s">
        <v>6</v>
      </c>
      <c r="B6" s="169">
        <v>46101752</v>
      </c>
      <c r="C6" s="169">
        <v>48227379</v>
      </c>
      <c r="D6" s="169"/>
      <c r="E6" s="5"/>
      <c r="F6" s="160">
        <v>9633281</v>
      </c>
      <c r="G6" s="160">
        <v>10019862</v>
      </c>
      <c r="H6" s="160"/>
      <c r="I6" s="5"/>
      <c r="J6" s="5">
        <f t="shared" si="0"/>
        <v>55735033</v>
      </c>
      <c r="K6" s="5">
        <f t="shared" si="0"/>
        <v>58247241</v>
      </c>
      <c r="L6" s="159">
        <f t="shared" si="0"/>
        <v>0</v>
      </c>
    </row>
    <row r="7" spans="1:14" ht="13.8">
      <c r="A7" s="5" t="s">
        <v>7</v>
      </c>
      <c r="B7" s="169">
        <v>75541209</v>
      </c>
      <c r="C7" s="169">
        <v>78513905</v>
      </c>
      <c r="D7" s="169"/>
      <c r="E7" s="5"/>
      <c r="F7" s="160">
        <v>15785171</v>
      </c>
      <c r="G7" s="160">
        <v>16312337</v>
      </c>
      <c r="H7" s="160"/>
      <c r="I7" s="5"/>
      <c r="J7" s="5">
        <f t="shared" si="0"/>
        <v>91326380</v>
      </c>
      <c r="K7" s="5">
        <f t="shared" si="0"/>
        <v>94826242</v>
      </c>
      <c r="L7" s="159">
        <f t="shared" si="0"/>
        <v>0</v>
      </c>
    </row>
    <row r="8" spans="1:14" ht="13.8">
      <c r="A8" s="5" t="s">
        <v>8</v>
      </c>
      <c r="B8" s="157">
        <v>76550314</v>
      </c>
      <c r="C8" s="157">
        <v>79445797</v>
      </c>
      <c r="D8" s="157"/>
      <c r="E8" s="5"/>
      <c r="F8" s="160">
        <v>15999811</v>
      </c>
      <c r="G8" s="160">
        <v>16506621</v>
      </c>
      <c r="H8" s="160"/>
      <c r="I8" s="5"/>
      <c r="J8" s="5">
        <f t="shared" si="0"/>
        <v>92550125</v>
      </c>
      <c r="K8" s="5">
        <f t="shared" si="0"/>
        <v>95952418</v>
      </c>
      <c r="L8" s="159">
        <f t="shared" si="0"/>
        <v>0</v>
      </c>
    </row>
    <row r="9" spans="1:14" ht="13.8">
      <c r="A9" s="5" t="s">
        <v>9</v>
      </c>
      <c r="B9" s="157">
        <v>93866508</v>
      </c>
      <c r="C9" s="157">
        <v>97645185</v>
      </c>
      <c r="D9" s="157"/>
      <c r="E9" s="5"/>
      <c r="F9" s="160">
        <v>19624756</v>
      </c>
      <c r="G9" s="160">
        <v>20298391</v>
      </c>
      <c r="H9" s="157"/>
      <c r="I9" s="5"/>
      <c r="J9" s="5">
        <f t="shared" si="0"/>
        <v>113491264</v>
      </c>
      <c r="K9" s="5">
        <f t="shared" si="0"/>
        <v>117943576</v>
      </c>
      <c r="L9" s="159">
        <f t="shared" si="0"/>
        <v>0</v>
      </c>
    </row>
    <row r="10" spans="1:14" ht="13.8">
      <c r="A10" s="5" t="s">
        <v>10</v>
      </c>
      <c r="B10" s="157">
        <v>96504707</v>
      </c>
      <c r="C10" s="157">
        <v>99660960</v>
      </c>
      <c r="D10" s="157"/>
      <c r="E10" s="5"/>
      <c r="F10" s="230">
        <v>20176847</v>
      </c>
      <c r="G10" s="157">
        <v>20717558</v>
      </c>
      <c r="H10" s="157"/>
      <c r="I10" s="5"/>
      <c r="J10" s="5">
        <f t="shared" si="0"/>
        <v>116681554</v>
      </c>
      <c r="K10" s="5">
        <f t="shared" si="0"/>
        <v>120378518</v>
      </c>
      <c r="L10" s="5">
        <f t="shared" si="0"/>
        <v>0</v>
      </c>
    </row>
    <row r="11" spans="1:14" ht="13.8">
      <c r="A11" s="5" t="s">
        <v>11</v>
      </c>
      <c r="B11" s="157">
        <v>123424890</v>
      </c>
      <c r="C11" s="157">
        <v>128150735</v>
      </c>
      <c r="D11" s="157"/>
      <c r="E11" s="5"/>
      <c r="F11" s="269">
        <v>25805570</v>
      </c>
      <c r="G11" s="269">
        <v>26641580</v>
      </c>
      <c r="H11" s="269"/>
      <c r="I11" s="5"/>
      <c r="J11" s="5">
        <f t="shared" si="0"/>
        <v>149230460</v>
      </c>
      <c r="K11" s="5">
        <f t="shared" si="0"/>
        <v>154792315</v>
      </c>
      <c r="L11" s="5">
        <f t="shared" si="0"/>
        <v>0</v>
      </c>
    </row>
    <row r="12" spans="1:14" ht="14.4" thickBot="1">
      <c r="A12" s="5" t="s">
        <v>12</v>
      </c>
      <c r="B12" s="157">
        <v>124566434</v>
      </c>
      <c r="C12" s="237">
        <v>130264358</v>
      </c>
      <c r="D12" s="238"/>
      <c r="E12" s="5"/>
      <c r="F12" s="157">
        <v>26047122</v>
      </c>
      <c r="G12" s="241">
        <v>27082312</v>
      </c>
      <c r="H12" s="242"/>
      <c r="I12" s="5"/>
      <c r="J12" s="5">
        <f t="shared" si="0"/>
        <v>150613556</v>
      </c>
      <c r="K12" s="5">
        <f t="shared" si="0"/>
        <v>157346670</v>
      </c>
      <c r="L12" s="5">
        <f t="shared" si="0"/>
        <v>0</v>
      </c>
    </row>
    <row r="13" spans="1:14" ht="13.8">
      <c r="A13" s="5" t="s">
        <v>13</v>
      </c>
      <c r="B13" s="157">
        <v>155288285</v>
      </c>
      <c r="C13" s="157">
        <v>161332377</v>
      </c>
      <c r="D13" s="157"/>
      <c r="E13" s="248" t="s">
        <v>14</v>
      </c>
      <c r="F13" s="269">
        <v>32080493</v>
      </c>
      <c r="G13" s="242">
        <v>33204350</v>
      </c>
      <c r="H13" s="270"/>
      <c r="I13" s="248" t="s">
        <v>14</v>
      </c>
      <c r="J13" s="5">
        <f t="shared" si="0"/>
        <v>187368778</v>
      </c>
      <c r="K13" s="5">
        <f t="shared" si="0"/>
        <v>194536727</v>
      </c>
      <c r="L13" s="159">
        <f t="shared" si="0"/>
        <v>0</v>
      </c>
      <c r="M13" s="7"/>
      <c r="N13" s="307"/>
    </row>
    <row r="14" spans="1:14" ht="13.8">
      <c r="A14" s="8" t="s">
        <v>15</v>
      </c>
      <c r="B14" s="161">
        <v>156585214</v>
      </c>
      <c r="C14" s="161">
        <v>162536856</v>
      </c>
      <c r="D14" s="161"/>
      <c r="E14" s="249">
        <f>D14*1000/$N$15</f>
        <v>0</v>
      </c>
      <c r="F14" s="158">
        <v>32347334</v>
      </c>
      <c r="G14" s="161">
        <v>33450177</v>
      </c>
      <c r="H14" s="158"/>
      <c r="I14" s="249">
        <f>H14*1000/$N$15</f>
        <v>0</v>
      </c>
      <c r="J14" s="8">
        <f t="shared" si="0"/>
        <v>188932548</v>
      </c>
      <c r="K14" s="8">
        <f t="shared" si="0"/>
        <v>195987033</v>
      </c>
      <c r="L14" s="158">
        <f t="shared" si="0"/>
        <v>0</v>
      </c>
      <c r="N14" s="250" t="s">
        <v>529</v>
      </c>
    </row>
    <row r="15" spans="1:14" s="10" customFormat="1" ht="13.8">
      <c r="A15" s="11" t="s">
        <v>518</v>
      </c>
      <c r="B15" s="9"/>
      <c r="C15" s="9"/>
      <c r="D15" s="300">
        <v>163165000</v>
      </c>
      <c r="E15" s="243">
        <f>D15*1000/$N$15</f>
        <v>30622.84308507244</v>
      </c>
      <c r="F15" s="9"/>
      <c r="G15" s="9"/>
      <c r="H15" s="231">
        <v>33993000</v>
      </c>
      <c r="I15" s="243">
        <f>H15*1000/$N$15</f>
        <v>6379.8137161209052</v>
      </c>
      <c r="J15" s="9"/>
      <c r="K15" s="9"/>
      <c r="L15" s="244">
        <f t="shared" si="0"/>
        <v>197158000</v>
      </c>
      <c r="N15" s="312">
        <v>5328212</v>
      </c>
    </row>
    <row r="16" spans="1:14" s="10" customFormat="1" ht="12">
      <c r="A16" s="6" t="s">
        <v>526</v>
      </c>
      <c r="B16" s="6"/>
      <c r="C16" s="245"/>
      <c r="D16" s="9"/>
      <c r="E16" s="243">
        <f>D16*1000/$N$15</f>
        <v>0</v>
      </c>
      <c r="F16" s="6"/>
      <c r="G16" s="245"/>
      <c r="H16" s="9"/>
      <c r="I16" s="243">
        <f>H16*1000/$N$15</f>
        <v>0</v>
      </c>
      <c r="K16" s="245"/>
      <c r="L16" s="9">
        <f>D16+H16</f>
        <v>0</v>
      </c>
    </row>
    <row r="17" spans="1:15" s="10" customFormat="1" ht="12.6" thickBot="1">
      <c r="A17" s="11" t="s">
        <v>527</v>
      </c>
      <c r="B17" s="170"/>
      <c r="C17" s="245"/>
      <c r="D17" s="246"/>
      <c r="E17" s="247">
        <f>D17*1000/$N$15</f>
        <v>0</v>
      </c>
      <c r="F17" s="170"/>
      <c r="G17" s="245"/>
      <c r="H17" s="9"/>
      <c r="I17" s="247">
        <f>H17*1000/$N$15</f>
        <v>0</v>
      </c>
      <c r="K17" s="245"/>
      <c r="L17" s="9">
        <f>D17+H17</f>
        <v>0</v>
      </c>
    </row>
    <row r="18" spans="1:15" s="10" customFormat="1" ht="12">
      <c r="A18" s="13"/>
      <c r="C18" s="12"/>
      <c r="D18" s="14"/>
      <c r="E18" s="9"/>
      <c r="G18" s="12"/>
      <c r="H18" s="14"/>
      <c r="I18" s="9"/>
      <c r="K18" s="12"/>
      <c r="L18" s="15"/>
      <c r="M18" s="16"/>
    </row>
    <row r="19" spans="1:15" s="10" customFormat="1" ht="12">
      <c r="A19" s="13"/>
      <c r="C19" s="12"/>
      <c r="D19" s="14"/>
      <c r="E19" s="9"/>
      <c r="G19" s="12"/>
      <c r="H19" s="14"/>
      <c r="I19" s="9"/>
      <c r="K19" s="12"/>
      <c r="L19" s="15"/>
      <c r="M19" s="17"/>
    </row>
    <row r="20" spans="1:15" s="10" customFormat="1" ht="12">
      <c r="A20" s="13"/>
      <c r="C20" s="12"/>
      <c r="D20" s="14"/>
      <c r="E20" s="9"/>
      <c r="G20" s="12"/>
      <c r="H20" s="14"/>
      <c r="I20" s="9"/>
      <c r="K20" s="12"/>
      <c r="L20" s="15"/>
      <c r="M20" s="16"/>
    </row>
    <row r="21" spans="1:15" ht="13.8">
      <c r="A21" s="18" t="s">
        <v>481</v>
      </c>
      <c r="B21" s="350" t="s">
        <v>1</v>
      </c>
      <c r="C21" s="350"/>
      <c r="D21" s="350"/>
      <c r="E21" s="19"/>
      <c r="F21" s="350" t="s">
        <v>2</v>
      </c>
      <c r="G21" s="350"/>
      <c r="H21" s="350"/>
      <c r="I21" s="19"/>
      <c r="J21" s="350" t="s">
        <v>482</v>
      </c>
      <c r="K21" s="350"/>
      <c r="L21" s="350"/>
    </row>
    <row r="22" spans="1:15" ht="13.8">
      <c r="A22" s="20" t="s">
        <v>480</v>
      </c>
      <c r="B22" s="4">
        <f>B2</f>
        <v>2017</v>
      </c>
      <c r="C22" s="4">
        <f t="shared" ref="C22:L22" si="1">C2</f>
        <v>2018</v>
      </c>
      <c r="D22" s="4">
        <f t="shared" si="1"/>
        <v>2019</v>
      </c>
      <c r="E22" s="4"/>
      <c r="F22" s="4">
        <f t="shared" si="1"/>
        <v>2017</v>
      </c>
      <c r="G22" s="4">
        <f t="shared" si="1"/>
        <v>2018</v>
      </c>
      <c r="H22" s="4">
        <f t="shared" si="1"/>
        <v>2019</v>
      </c>
      <c r="I22" s="4"/>
      <c r="J22" s="4">
        <f t="shared" si="1"/>
        <v>2017</v>
      </c>
      <c r="K22" s="4">
        <f t="shared" si="1"/>
        <v>2018</v>
      </c>
      <c r="L22" s="4">
        <f t="shared" si="1"/>
        <v>2019</v>
      </c>
    </row>
    <row r="23" spans="1:15" ht="13.8">
      <c r="A23" s="5" t="s">
        <v>3</v>
      </c>
      <c r="B23" s="21">
        <v>9.5845794497390446E-2</v>
      </c>
      <c r="C23" s="21">
        <f>(C3-B3)/B3</f>
        <v>4.9103484239644855E-2</v>
      </c>
      <c r="D23" s="21">
        <f>(D3-C3)/C3</f>
        <v>4.9639711769415534E-2</v>
      </c>
      <c r="E23" s="5"/>
      <c r="F23" s="21">
        <v>7.6452359286221586E-2</v>
      </c>
      <c r="G23" s="21">
        <f>(G3-F3)/F3</f>
        <v>4.1320075431998185E-2</v>
      </c>
      <c r="H23" s="21">
        <f>(H3-G3)/G3</f>
        <v>4.4899297713702317E-2</v>
      </c>
      <c r="I23" s="5"/>
      <c r="J23" s="21">
        <v>9.2419781477580037E-2</v>
      </c>
      <c r="K23" s="21">
        <f>(K3-J3)/J3</f>
        <v>4.7748577618323636E-2</v>
      </c>
      <c r="L23" s="21">
        <f>(L3-K3)/K3</f>
        <v>4.8819581271665233E-2</v>
      </c>
      <c r="N23" s="28"/>
      <c r="O23" s="28"/>
    </row>
    <row r="24" spans="1:15" ht="13.8">
      <c r="A24" s="5" t="s">
        <v>4</v>
      </c>
      <c r="B24" s="21">
        <v>9.7699820708361793E-2</v>
      </c>
      <c r="C24" s="21">
        <f t="shared" ref="C24:C34" si="2">(C4-B4)/B4</f>
        <v>4.5865236941296537E-2</v>
      </c>
      <c r="D24" s="21"/>
      <c r="E24" s="5"/>
      <c r="F24" s="21">
        <v>7.9185328494401644E-2</v>
      </c>
      <c r="G24" s="21">
        <f t="shared" ref="G24:G34" si="3">(G4-F4)/F4</f>
        <v>3.8524943327311094E-2</v>
      </c>
      <c r="H24" s="306"/>
      <c r="I24" s="5"/>
      <c r="J24" s="21">
        <v>9.4443818765102258E-2</v>
      </c>
      <c r="K24" s="21">
        <f t="shared" ref="K24:K34" si="4">(K4-J4)/J4</f>
        <v>4.4592352899124013E-2</v>
      </c>
      <c r="L24" s="21"/>
      <c r="N24" s="28"/>
      <c r="O24" s="28"/>
    </row>
    <row r="25" spans="1:15" ht="13.8">
      <c r="A25" s="5" t="s">
        <v>5</v>
      </c>
      <c r="B25" s="21">
        <v>6.9409710057340562E-2</v>
      </c>
      <c r="C25" s="21">
        <f t="shared" si="2"/>
        <v>3.9248145295024808E-2</v>
      </c>
      <c r="D25" s="306"/>
      <c r="E25" s="5"/>
      <c r="F25" s="21">
        <v>5.7089003430083073E-2</v>
      </c>
      <c r="G25" s="21">
        <f t="shared" si="3"/>
        <v>3.3206145517100619E-2</v>
      </c>
      <c r="H25" s="306"/>
      <c r="I25" s="5"/>
      <c r="J25" s="21">
        <v>6.7256405508241981E-2</v>
      </c>
      <c r="K25" s="21">
        <f t="shared" si="4"/>
        <v>3.8202237664901717E-2</v>
      </c>
      <c r="L25" s="21"/>
      <c r="N25" s="28"/>
      <c r="O25" s="28"/>
    </row>
    <row r="26" spans="1:15" ht="13.8">
      <c r="A26" s="5" t="s">
        <v>6</v>
      </c>
      <c r="B26" s="21">
        <v>6.4231993388438754E-2</v>
      </c>
      <c r="C26" s="21">
        <f t="shared" si="2"/>
        <v>4.6107293275969206E-2</v>
      </c>
      <c r="D26" s="306"/>
      <c r="E26" s="5"/>
      <c r="F26" s="21">
        <v>5.2098833900468655E-2</v>
      </c>
      <c r="G26" s="21">
        <f t="shared" si="3"/>
        <v>4.012973357675334E-2</v>
      </c>
      <c r="H26" s="21"/>
      <c r="I26" s="5"/>
      <c r="J26" s="21">
        <v>6.2114925207029867E-2</v>
      </c>
      <c r="K26" s="21">
        <f t="shared" si="4"/>
        <v>4.507412779319607E-2</v>
      </c>
      <c r="L26" s="21"/>
      <c r="N26" s="28"/>
      <c r="O26" s="28"/>
    </row>
    <row r="27" spans="1:15" ht="13.8">
      <c r="A27" s="5" t="s">
        <v>7</v>
      </c>
      <c r="B27" s="21">
        <v>3.913011977468047E-2</v>
      </c>
      <c r="C27" s="21">
        <f t="shared" si="2"/>
        <v>3.9351978070671333E-2</v>
      </c>
      <c r="D27" s="21"/>
      <c r="E27" s="5"/>
      <c r="F27" s="21">
        <v>2.8736868187421119E-2</v>
      </c>
      <c r="G27" s="21">
        <f t="shared" si="3"/>
        <v>3.339628059778383E-2</v>
      </c>
      <c r="H27" s="21"/>
      <c r="I27" s="5"/>
      <c r="J27" s="21">
        <v>3.7318727954896463E-2</v>
      </c>
      <c r="K27" s="21">
        <f t="shared" si="4"/>
        <v>3.8322574485050213E-2</v>
      </c>
      <c r="L27" s="21"/>
      <c r="N27" s="28"/>
      <c r="O27" s="28"/>
    </row>
    <row r="28" spans="1:15" ht="13.8">
      <c r="A28" s="5" t="s">
        <v>8</v>
      </c>
      <c r="B28" s="21">
        <v>3.6579431361261808E-2</v>
      </c>
      <c r="C28" s="21">
        <f t="shared" si="2"/>
        <v>3.7824573782937063E-2</v>
      </c>
      <c r="D28" s="21"/>
      <c r="E28" s="5"/>
      <c r="F28" s="21">
        <v>2.6385738150381016E-2</v>
      </c>
      <c r="G28" s="21">
        <f t="shared" si="3"/>
        <v>3.1675999172740228E-2</v>
      </c>
      <c r="H28" s="21"/>
      <c r="I28" s="5"/>
      <c r="J28" s="21">
        <v>3.4802722143556453E-2</v>
      </c>
      <c r="K28" s="21">
        <f t="shared" si="4"/>
        <v>3.6761625119360992E-2</v>
      </c>
      <c r="L28" s="21"/>
      <c r="N28" s="28"/>
      <c r="O28" s="28"/>
    </row>
    <row r="29" spans="1:15" ht="13.8">
      <c r="A29" s="5" t="s">
        <v>9</v>
      </c>
      <c r="B29" s="21">
        <v>3.9094843542162229E-2</v>
      </c>
      <c r="C29" s="21">
        <f t="shared" si="2"/>
        <v>4.0255859949535996E-2</v>
      </c>
      <c r="D29" s="21"/>
      <c r="E29" s="5"/>
      <c r="F29" s="21">
        <v>2.9303979928716209E-2</v>
      </c>
      <c r="G29" s="21">
        <f t="shared" si="3"/>
        <v>3.4325777095012035E-2</v>
      </c>
      <c r="H29" s="21"/>
      <c r="I29" s="5"/>
      <c r="J29" s="21">
        <v>3.7388522994663893E-2</v>
      </c>
      <c r="K29" s="21">
        <f t="shared" si="4"/>
        <v>3.9230438036182237E-2</v>
      </c>
      <c r="L29" s="21"/>
      <c r="N29" s="28"/>
      <c r="O29" s="28"/>
    </row>
    <row r="30" spans="1:15" ht="13.8">
      <c r="A30" s="5" t="s">
        <v>10</v>
      </c>
      <c r="B30" s="21">
        <v>3.9478401177084552E-2</v>
      </c>
      <c r="C30" s="21">
        <f t="shared" si="2"/>
        <v>3.2705689682058718E-2</v>
      </c>
      <c r="D30" s="21"/>
      <c r="E30" s="5"/>
      <c r="F30" s="21">
        <v>2.949610077372242E-2</v>
      </c>
      <c r="G30" s="21">
        <f t="shared" si="3"/>
        <v>2.679858750973331E-2</v>
      </c>
      <c r="H30" s="21"/>
      <c r="I30" s="5"/>
      <c r="J30" s="21">
        <v>3.7738418515895517E-2</v>
      </c>
      <c r="K30" s="21">
        <f t="shared" si="4"/>
        <v>3.1684219769647567E-2</v>
      </c>
      <c r="L30" s="21"/>
      <c r="N30" s="28"/>
      <c r="O30" s="28"/>
    </row>
    <row r="31" spans="1:15" ht="13.8">
      <c r="A31" s="5" t="s">
        <v>11</v>
      </c>
      <c r="B31" s="21">
        <v>4.0183944969622978E-2</v>
      </c>
      <c r="C31" s="21">
        <f t="shared" si="2"/>
        <v>3.8289238094520478E-2</v>
      </c>
      <c r="D31" s="301"/>
      <c r="E31" s="5"/>
      <c r="F31" s="21">
        <v>3.0452894109078248E-2</v>
      </c>
      <c r="G31" s="21">
        <f t="shared" si="3"/>
        <v>3.239649424523465E-2</v>
      </c>
      <c r="H31" s="21"/>
      <c r="I31" s="5"/>
      <c r="J31" s="21">
        <v>3.8488088481612476E-2</v>
      </c>
      <c r="K31" s="21">
        <f t="shared" si="4"/>
        <v>3.7270239601218141E-2</v>
      </c>
      <c r="L31" s="21"/>
      <c r="N31" s="28"/>
      <c r="O31" s="28"/>
    </row>
    <row r="32" spans="1:15" ht="13.8">
      <c r="A32" s="5" t="s">
        <v>12</v>
      </c>
      <c r="B32" s="21">
        <v>3.9988359010351575E-2</v>
      </c>
      <c r="C32" s="21">
        <f t="shared" si="2"/>
        <v>4.5742049579744731E-2</v>
      </c>
      <c r="D32" s="301"/>
      <c r="E32" s="5"/>
      <c r="F32" s="21">
        <v>3.0189509368364332E-2</v>
      </c>
      <c r="G32" s="21">
        <f t="shared" si="3"/>
        <v>3.9742970451783502E-2</v>
      </c>
      <c r="H32" s="21"/>
      <c r="I32" s="5"/>
      <c r="J32" s="21">
        <v>3.8280435868122235E-2</v>
      </c>
      <c r="K32" s="21">
        <f t="shared" si="4"/>
        <v>4.4704568292644256E-2</v>
      </c>
      <c r="L32" s="21"/>
      <c r="N32" s="28"/>
      <c r="O32" s="28"/>
    </row>
    <row r="33" spans="1:15" ht="13.8">
      <c r="A33" s="5" t="s">
        <v>13</v>
      </c>
      <c r="B33" s="21">
        <v>4.4299100249288223E-2</v>
      </c>
      <c r="C33" s="21">
        <f t="shared" si="2"/>
        <v>3.8921751244789651E-2</v>
      </c>
      <c r="D33" s="302"/>
      <c r="E33" s="278"/>
      <c r="F33" s="275">
        <v>2.9815658446726075E-2</v>
      </c>
      <c r="G33" s="21">
        <f t="shared" si="3"/>
        <v>3.5032410505661492E-2</v>
      </c>
      <c r="H33" s="275"/>
      <c r="I33" s="278"/>
      <c r="J33" s="275">
        <v>4.179047102285971E-2</v>
      </c>
      <c r="K33" s="21">
        <f t="shared" si="4"/>
        <v>3.8255834704755347E-2</v>
      </c>
      <c r="L33" s="275"/>
      <c r="N33" s="28"/>
      <c r="O33" s="28"/>
    </row>
    <row r="34" spans="1:15" ht="13.8">
      <c r="A34" s="8" t="s">
        <v>15</v>
      </c>
      <c r="B34" s="22">
        <v>4.5197597110795705E-2</v>
      </c>
      <c r="C34" s="22">
        <f t="shared" si="2"/>
        <v>3.800896552084413E-2</v>
      </c>
      <c r="D34" s="22"/>
      <c r="E34" s="8"/>
      <c r="F34" s="22">
        <v>3.0674377872225992E-2</v>
      </c>
      <c r="G34" s="22">
        <f t="shared" si="3"/>
        <v>3.4093783432044202E-2</v>
      </c>
      <c r="H34" s="22"/>
      <c r="I34" s="8"/>
      <c r="J34" s="22">
        <v>4.2682092951131435E-2</v>
      </c>
      <c r="K34" s="22">
        <f t="shared" si="4"/>
        <v>3.73386432072043E-2</v>
      </c>
      <c r="L34" s="22"/>
      <c r="N34" s="28"/>
      <c r="O34" s="28"/>
    </row>
    <row r="35" spans="1:15">
      <c r="A35" s="11" t="s">
        <v>518</v>
      </c>
      <c r="D35" s="23">
        <f>(D15-C$14)/C$14</f>
        <v>3.8646250177252106E-3</v>
      </c>
      <c r="H35" s="23">
        <f>(H15-G$14)/G$14</f>
        <v>1.6227806507570948E-2</v>
      </c>
      <c r="L35" s="23">
        <f>(L15-K$14)/K$14</f>
        <v>5.9747167048546527E-3</v>
      </c>
      <c r="O35" s="28"/>
    </row>
    <row r="36" spans="1:15">
      <c r="A36" s="6" t="s">
        <v>526</v>
      </c>
      <c r="D36" s="23"/>
      <c r="H36" s="23"/>
      <c r="L36" s="23"/>
    </row>
    <row r="37" spans="1:15">
      <c r="A37" s="11" t="s">
        <v>527</v>
      </c>
      <c r="D37" s="23"/>
      <c r="H37" s="23"/>
      <c r="L37" s="23"/>
    </row>
    <row r="38" spans="1:15">
      <c r="A38" s="13"/>
      <c r="D38" s="23"/>
      <c r="G38" s="11"/>
      <c r="H38" s="23"/>
      <c r="L38" s="23"/>
    </row>
    <row r="39" spans="1:15">
      <c r="A39" s="14"/>
      <c r="B39" s="24"/>
      <c r="C39" s="24"/>
      <c r="D39" s="25"/>
      <c r="E39" s="24"/>
      <c r="F39" s="24"/>
      <c r="G39" s="24"/>
      <c r="H39" s="25"/>
      <c r="I39" s="24"/>
      <c r="J39" s="24"/>
      <c r="K39" s="24"/>
      <c r="L39" s="25"/>
    </row>
    <row r="40" spans="1:15">
      <c r="A40" s="6" t="s">
        <v>16</v>
      </c>
      <c r="B40" s="349" t="s">
        <v>1</v>
      </c>
      <c r="C40" s="349"/>
      <c r="D40" s="349"/>
      <c r="E40" s="349"/>
      <c r="F40" s="349" t="s">
        <v>2</v>
      </c>
      <c r="G40" s="349"/>
      <c r="H40" s="349"/>
      <c r="I40" s="349"/>
      <c r="J40" s="349" t="s">
        <v>482</v>
      </c>
      <c r="K40" s="349"/>
      <c r="L40" s="349"/>
      <c r="M40" s="349"/>
    </row>
    <row r="41" spans="1:15" ht="13.8">
      <c r="A41" s="26"/>
      <c r="B41" s="274">
        <f>B22</f>
        <v>2017</v>
      </c>
      <c r="C41" s="274">
        <f>C22</f>
        <v>2018</v>
      </c>
      <c r="D41" s="274">
        <f>D22</f>
        <v>2019</v>
      </c>
      <c r="E41" s="305" t="s">
        <v>528</v>
      </c>
      <c r="F41" s="274">
        <f>F22</f>
        <v>2017</v>
      </c>
      <c r="G41" s="274">
        <f>G22</f>
        <v>2018</v>
      </c>
      <c r="H41" s="274">
        <f>H22</f>
        <v>2019</v>
      </c>
      <c r="I41" s="279" t="str">
        <f>E41</f>
        <v>endr 18-19</v>
      </c>
      <c r="J41" s="274">
        <f>J22</f>
        <v>2017</v>
      </c>
      <c r="K41" s="274">
        <f>K22</f>
        <v>2018</v>
      </c>
      <c r="L41" s="274">
        <f>L22</f>
        <v>2019</v>
      </c>
      <c r="M41" s="279" t="str">
        <f>I41</f>
        <v>endr 18-19</v>
      </c>
      <c r="O41" s="279"/>
    </row>
    <row r="42" spans="1:15">
      <c r="A42" s="19" t="str">
        <f>A3</f>
        <v>Januar</v>
      </c>
      <c r="B42" s="19">
        <f>B3</f>
        <v>18409325</v>
      </c>
      <c r="C42" s="19">
        <f>C3</f>
        <v>19313287</v>
      </c>
      <c r="D42" s="19">
        <f>D3</f>
        <v>20271993</v>
      </c>
      <c r="E42" s="280">
        <f>(D42-C42)/C42</f>
        <v>4.9639711769415534E-2</v>
      </c>
      <c r="F42" s="19">
        <f>F3</f>
        <v>3880051</v>
      </c>
      <c r="G42" s="19">
        <f>G3</f>
        <v>4040375</v>
      </c>
      <c r="H42" s="19">
        <f>H3</f>
        <v>4221785</v>
      </c>
      <c r="I42" s="280">
        <f>(H42-G42)/G42</f>
        <v>4.4899297713702317E-2</v>
      </c>
      <c r="J42" s="19">
        <f t="shared" ref="J42:L54" si="5">B42+F42</f>
        <v>22289376</v>
      </c>
      <c r="K42" s="19">
        <f t="shared" si="5"/>
        <v>23353662</v>
      </c>
      <c r="L42" s="19">
        <f t="shared" si="5"/>
        <v>24493778</v>
      </c>
      <c r="M42" s="280">
        <f>(L42-K42)/K42</f>
        <v>4.8819581271665233E-2</v>
      </c>
    </row>
    <row r="43" spans="1:15">
      <c r="A43" s="272" t="str">
        <f t="shared" ref="A43:A53" si="6">A4</f>
        <v>Februar</v>
      </c>
      <c r="B43" s="272">
        <f t="shared" ref="B43:C53" si="7">B4-B3</f>
        <v>1061827</v>
      </c>
      <c r="C43" s="272">
        <f t="shared" si="7"/>
        <v>1050914</v>
      </c>
      <c r="D43" s="272"/>
      <c r="E43" s="281"/>
      <c r="F43" s="272">
        <f t="shared" ref="F43:G53" si="8">F4-F3</f>
        <v>204809</v>
      </c>
      <c r="G43" s="272">
        <f t="shared" si="8"/>
        <v>201854</v>
      </c>
      <c r="H43" s="272"/>
      <c r="I43" s="281"/>
      <c r="J43" s="272">
        <f t="shared" si="5"/>
        <v>1266636</v>
      </c>
      <c r="K43" s="272">
        <f t="shared" si="5"/>
        <v>1252768</v>
      </c>
      <c r="L43" s="272"/>
      <c r="M43" s="281"/>
    </row>
    <row r="44" spans="1:15">
      <c r="A44" s="272" t="str">
        <f t="shared" si="6"/>
        <v>Mars</v>
      </c>
      <c r="B44" s="272">
        <f t="shared" si="7"/>
        <v>25393261</v>
      </c>
      <c r="C44" s="272">
        <f t="shared" si="7"/>
        <v>26261057</v>
      </c>
      <c r="D44" s="272"/>
      <c r="E44" s="281"/>
      <c r="F44" s="272">
        <f t="shared" si="8"/>
        <v>5307287</v>
      </c>
      <c r="G44" s="272">
        <f t="shared" si="8"/>
        <v>5461795</v>
      </c>
      <c r="H44" s="272"/>
      <c r="I44" s="281"/>
      <c r="J44" s="272">
        <f t="shared" si="5"/>
        <v>30700548</v>
      </c>
      <c r="K44" s="272">
        <f t="shared" si="5"/>
        <v>31722852</v>
      </c>
      <c r="L44" s="272"/>
      <c r="M44" s="281"/>
    </row>
    <row r="45" spans="1:15">
      <c r="A45" s="272" t="str">
        <f t="shared" si="6"/>
        <v>April</v>
      </c>
      <c r="B45" s="272">
        <f t="shared" si="7"/>
        <v>1237339</v>
      </c>
      <c r="C45" s="272">
        <f t="shared" si="7"/>
        <v>1602121</v>
      </c>
      <c r="D45" s="272"/>
      <c r="E45" s="281"/>
      <c r="F45" s="272">
        <f t="shared" si="8"/>
        <v>241134</v>
      </c>
      <c r="G45" s="272">
        <f t="shared" si="8"/>
        <v>315838</v>
      </c>
      <c r="H45" s="272"/>
      <c r="I45" s="281"/>
      <c r="J45" s="272">
        <f t="shared" si="5"/>
        <v>1478473</v>
      </c>
      <c r="K45" s="272">
        <f t="shared" si="5"/>
        <v>1917959</v>
      </c>
      <c r="L45" s="272"/>
      <c r="M45" s="281"/>
    </row>
    <row r="46" spans="1:15">
      <c r="A46" s="272" t="str">
        <f t="shared" si="6"/>
        <v>Mai</v>
      </c>
      <c r="B46" s="272">
        <f t="shared" si="7"/>
        <v>29439457</v>
      </c>
      <c r="C46" s="272">
        <f t="shared" si="7"/>
        <v>30286526</v>
      </c>
      <c r="D46" s="272"/>
      <c r="E46" s="281"/>
      <c r="F46" s="272">
        <f t="shared" si="8"/>
        <v>6151890</v>
      </c>
      <c r="G46" s="272">
        <f t="shared" si="8"/>
        <v>6292475</v>
      </c>
      <c r="H46" s="272"/>
      <c r="I46" s="281"/>
      <c r="J46" s="272">
        <f t="shared" si="5"/>
        <v>35591347</v>
      </c>
      <c r="K46" s="272">
        <f t="shared" si="5"/>
        <v>36579001</v>
      </c>
      <c r="L46" s="272"/>
      <c r="M46" s="281"/>
    </row>
    <row r="47" spans="1:15">
      <c r="A47" s="272" t="str">
        <f t="shared" si="6"/>
        <v>Juni</v>
      </c>
      <c r="B47" s="272">
        <f t="shared" si="7"/>
        <v>1009105</v>
      </c>
      <c r="C47" s="272">
        <f t="shared" si="7"/>
        <v>931892</v>
      </c>
      <c r="D47" s="272"/>
      <c r="E47" s="281"/>
      <c r="F47" s="272">
        <f t="shared" si="8"/>
        <v>214640</v>
      </c>
      <c r="G47" s="272">
        <f t="shared" si="8"/>
        <v>194284</v>
      </c>
      <c r="H47" s="272"/>
      <c r="I47" s="281"/>
      <c r="J47" s="272">
        <f t="shared" si="5"/>
        <v>1223745</v>
      </c>
      <c r="K47" s="272">
        <f t="shared" si="5"/>
        <v>1126176</v>
      </c>
      <c r="L47" s="272"/>
      <c r="M47" s="281"/>
    </row>
    <row r="48" spans="1:15">
      <c r="A48" s="272" t="str">
        <f t="shared" si="6"/>
        <v>Juli</v>
      </c>
      <c r="B48" s="272">
        <f t="shared" si="7"/>
        <v>17316194</v>
      </c>
      <c r="C48" s="272">
        <f t="shared" si="7"/>
        <v>18199388</v>
      </c>
      <c r="D48" s="272"/>
      <c r="E48" s="281"/>
      <c r="F48" s="272">
        <f t="shared" si="8"/>
        <v>3624945</v>
      </c>
      <c r="G48" s="272">
        <f t="shared" si="8"/>
        <v>3791770</v>
      </c>
      <c r="H48" s="272"/>
      <c r="I48" s="281"/>
      <c r="J48" s="272">
        <f t="shared" si="5"/>
        <v>20941139</v>
      </c>
      <c r="K48" s="272">
        <f t="shared" si="5"/>
        <v>21991158</v>
      </c>
      <c r="L48" s="272"/>
      <c r="M48" s="281"/>
    </row>
    <row r="49" spans="1:13">
      <c r="A49" s="272" t="str">
        <f t="shared" si="6"/>
        <v>August</v>
      </c>
      <c r="B49" s="272">
        <f t="shared" si="7"/>
        <v>2638199</v>
      </c>
      <c r="C49" s="272">
        <f t="shared" si="7"/>
        <v>2015775</v>
      </c>
      <c r="D49" s="272"/>
      <c r="E49" s="281"/>
      <c r="F49" s="272">
        <f t="shared" si="8"/>
        <v>552091</v>
      </c>
      <c r="G49" s="272">
        <f t="shared" si="8"/>
        <v>419167</v>
      </c>
      <c r="H49" s="272"/>
      <c r="I49" s="281"/>
      <c r="J49" s="272">
        <f t="shared" si="5"/>
        <v>3190290</v>
      </c>
      <c r="K49" s="272">
        <f t="shared" si="5"/>
        <v>2434942</v>
      </c>
      <c r="L49" s="272"/>
      <c r="M49" s="281"/>
    </row>
    <row r="50" spans="1:13">
      <c r="A50" s="272" t="str">
        <f t="shared" si="6"/>
        <v>September</v>
      </c>
      <c r="B50" s="272">
        <f t="shared" si="7"/>
        <v>26920183</v>
      </c>
      <c r="C50" s="272">
        <f t="shared" si="7"/>
        <v>28489775</v>
      </c>
      <c r="D50" s="272"/>
      <c r="E50" s="281"/>
      <c r="F50" s="272">
        <f t="shared" si="8"/>
        <v>5628723</v>
      </c>
      <c r="G50" s="272">
        <f t="shared" si="8"/>
        <v>5924022</v>
      </c>
      <c r="H50" s="272"/>
      <c r="I50" s="281"/>
      <c r="J50" s="272">
        <f t="shared" si="5"/>
        <v>32548906</v>
      </c>
      <c r="K50" s="272">
        <f t="shared" si="5"/>
        <v>34413797</v>
      </c>
      <c r="L50" s="272"/>
      <c r="M50" s="281"/>
    </row>
    <row r="51" spans="1:13">
      <c r="A51" s="272" t="str">
        <f t="shared" si="6"/>
        <v>Oktober</v>
      </c>
      <c r="B51" s="272">
        <f t="shared" si="7"/>
        <v>1141544</v>
      </c>
      <c r="C51" s="272">
        <f t="shared" si="7"/>
        <v>2113623</v>
      </c>
      <c r="D51" s="272"/>
      <c r="E51" s="281"/>
      <c r="F51" s="272">
        <f t="shared" si="8"/>
        <v>241552</v>
      </c>
      <c r="G51" s="272">
        <f t="shared" si="8"/>
        <v>440732</v>
      </c>
      <c r="H51" s="272"/>
      <c r="I51" s="281"/>
      <c r="J51" s="272">
        <f t="shared" si="5"/>
        <v>1383096</v>
      </c>
      <c r="K51" s="272">
        <f t="shared" si="5"/>
        <v>2554355</v>
      </c>
      <c r="L51" s="272"/>
      <c r="M51" s="281"/>
    </row>
    <row r="52" spans="1:13">
      <c r="A52" s="272" t="str">
        <f t="shared" si="6"/>
        <v>November</v>
      </c>
      <c r="B52" s="272">
        <f t="shared" si="7"/>
        <v>30721851</v>
      </c>
      <c r="C52" s="272">
        <f t="shared" si="7"/>
        <v>31068019</v>
      </c>
      <c r="D52" s="272"/>
      <c r="E52" s="281"/>
      <c r="F52" s="272">
        <f t="shared" si="8"/>
        <v>6033371</v>
      </c>
      <c r="G52" s="272">
        <f t="shared" si="8"/>
        <v>6122038</v>
      </c>
      <c r="H52" s="272"/>
      <c r="I52" s="281"/>
      <c r="J52" s="272">
        <f t="shared" si="5"/>
        <v>36755222</v>
      </c>
      <c r="K52" s="272">
        <f t="shared" si="5"/>
        <v>37190057</v>
      </c>
      <c r="L52" s="272"/>
      <c r="M52" s="281"/>
    </row>
    <row r="53" spans="1:13">
      <c r="A53" s="272" t="str">
        <f t="shared" si="6"/>
        <v>Desember</v>
      </c>
      <c r="B53" s="272">
        <f t="shared" si="7"/>
        <v>1296929</v>
      </c>
      <c r="C53" s="272">
        <f t="shared" si="7"/>
        <v>1204479</v>
      </c>
      <c r="D53" s="272"/>
      <c r="E53" s="281"/>
      <c r="F53" s="272">
        <f t="shared" si="8"/>
        <v>266841</v>
      </c>
      <c r="G53" s="272">
        <f t="shared" si="8"/>
        <v>245827</v>
      </c>
      <c r="H53" s="272"/>
      <c r="I53" s="281"/>
      <c r="J53" s="272">
        <f t="shared" si="5"/>
        <v>1563770</v>
      </c>
      <c r="K53" s="272">
        <f t="shared" si="5"/>
        <v>1450306</v>
      </c>
      <c r="L53" s="272"/>
      <c r="M53" s="281"/>
    </row>
    <row r="54" spans="1:13">
      <c r="A54" s="277" t="s">
        <v>17</v>
      </c>
      <c r="B54" s="277">
        <f>SUM(B42:B53)</f>
        <v>156585214</v>
      </c>
      <c r="C54" s="277">
        <f>SUM(C42:C53)</f>
        <v>162536856</v>
      </c>
      <c r="D54" s="277"/>
      <c r="E54" s="273"/>
      <c r="F54" s="277">
        <f>SUM(F42:F53)</f>
        <v>32347334</v>
      </c>
      <c r="G54" s="277">
        <f>SUM(G42:G53)</f>
        <v>33450177</v>
      </c>
      <c r="H54" s="277"/>
      <c r="I54" s="273"/>
      <c r="J54" s="277">
        <f t="shared" si="5"/>
        <v>188932548</v>
      </c>
      <c r="K54" s="277">
        <f t="shared" si="5"/>
        <v>195987033</v>
      </c>
      <c r="L54" s="277"/>
      <c r="M54" s="273"/>
    </row>
    <row r="55" spans="1:13">
      <c r="A55" s="7"/>
      <c r="B55" s="7"/>
      <c r="D55" s="7"/>
      <c r="E55" s="28"/>
      <c r="H55" s="7"/>
      <c r="I55" s="28"/>
      <c r="L55" s="7"/>
      <c r="M55" s="28"/>
    </row>
    <row r="56" spans="1:13">
      <c r="A56" s="7"/>
      <c r="D56" s="7"/>
      <c r="H56" s="7"/>
      <c r="L56" s="7"/>
    </row>
    <row r="57" spans="1:13">
      <c r="A57" s="7"/>
      <c r="E57" s="29"/>
      <c r="F57" s="29"/>
      <c r="G57" s="29"/>
      <c r="H57" s="29"/>
      <c r="I57" s="29"/>
      <c r="J57" s="29"/>
      <c r="K57" s="29"/>
      <c r="L57" s="30"/>
    </row>
    <row r="58" spans="1:13">
      <c r="A58" s="7"/>
      <c r="E58" s="27"/>
      <c r="H58" s="7"/>
      <c r="I58" s="27"/>
      <c r="L58" s="27"/>
    </row>
    <row r="59" spans="1:13">
      <c r="A59" s="7"/>
      <c r="E59" s="27"/>
      <c r="I59" s="27"/>
      <c r="L59" s="27"/>
    </row>
    <row r="60" spans="1:13">
      <c r="A60" s="7"/>
      <c r="E60" s="27"/>
      <c r="I60" s="27"/>
      <c r="L60" s="27"/>
    </row>
    <row r="61" spans="1:13">
      <c r="A61" s="7"/>
      <c r="E61" s="27"/>
      <c r="I61" s="27"/>
      <c r="L61" s="27"/>
    </row>
    <row r="62" spans="1:13">
      <c r="A62" s="7"/>
      <c r="E62" s="27"/>
      <c r="I62" s="27"/>
      <c r="L62" s="27"/>
    </row>
    <row r="63" spans="1:13">
      <c r="A63" s="7"/>
      <c r="E63" s="27"/>
      <c r="I63" s="27"/>
      <c r="L63" s="27"/>
    </row>
    <row r="64" spans="1:13">
      <c r="A64" s="7"/>
      <c r="E64" s="27"/>
      <c r="I64" s="27"/>
      <c r="L64" s="27"/>
    </row>
    <row r="65" spans="1:12">
      <c r="A65" s="7"/>
      <c r="E65" s="27"/>
      <c r="I65" s="27"/>
      <c r="L65" s="27"/>
    </row>
    <row r="66" spans="1:12">
      <c r="A66" s="7"/>
      <c r="E66" s="27"/>
      <c r="I66" s="27"/>
      <c r="L66" s="27"/>
    </row>
    <row r="67" spans="1:12">
      <c r="A67" s="7"/>
      <c r="E67" s="27"/>
      <c r="I67" s="27"/>
      <c r="L67" s="27"/>
    </row>
    <row r="68" spans="1:12">
      <c r="A68" s="7"/>
      <c r="D68" s="7"/>
      <c r="E68" s="27"/>
      <c r="I68" s="27"/>
      <c r="L68" s="27"/>
    </row>
    <row r="69" spans="1:12">
      <c r="A69" s="7"/>
      <c r="E69" s="27"/>
      <c r="I69" s="27"/>
      <c r="L69" s="27"/>
    </row>
    <row r="70" spans="1:12">
      <c r="A70" s="7"/>
      <c r="E70" s="27"/>
      <c r="I70" s="27"/>
      <c r="L70" s="27"/>
    </row>
    <row r="74" spans="1:12">
      <c r="D74" s="7"/>
      <c r="H74" s="7"/>
    </row>
    <row r="75" spans="1:12">
      <c r="D75" s="7"/>
      <c r="H75" s="7"/>
    </row>
    <row r="76" spans="1:12">
      <c r="D76" s="7"/>
      <c r="H76" s="7"/>
    </row>
  </sheetData>
  <sheetProtection sheet="1" objects="1" scenarios="1"/>
  <mergeCells count="9">
    <mergeCell ref="B40:E40"/>
    <mergeCell ref="F40:I40"/>
    <mergeCell ref="J40:M40"/>
    <mergeCell ref="B1:D1"/>
    <mergeCell ref="F1:H1"/>
    <mergeCell ref="J1:L1"/>
    <mergeCell ref="B21:D21"/>
    <mergeCell ref="F21:H21"/>
    <mergeCell ref="J21:L21"/>
  </mergeCells>
  <printOptions gridLines="1"/>
  <pageMargins left="0.19685039370078741" right="0.15748031496062992" top="0.59055118110236227" bottom="0.39370078740157483" header="0.19685039370078741" footer="0.23622047244094491"/>
  <pageSetup paperSize="9" scale="90" orientation="landscape" r:id="rId1"/>
  <headerFooter alignWithMargins="0">
    <oddHeader xml:space="preserve">&amp;L&amp;"Arial,Halvfet"FORELØPIGE TALL&amp;CSkatteinngangen i kommunesektoren etter måned </oddHeader>
    <oddFooter>&amp;LKS&amp;R&amp;F</oddFooter>
  </headerFooter>
  <rowBreaks count="2" manualBreakCount="2">
    <brk id="38" max="12" man="1"/>
    <brk id="71" max="16383" man="1"/>
  </rowBreaks>
  <ignoredErrors>
    <ignoredError sqref="E42 I4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Regneark</vt:lpstr>
      </vt:variant>
      <vt:variant>
        <vt:i4>4</vt:i4>
      </vt:variant>
      <vt:variant>
        <vt:lpstr>Diagrammer</vt:lpstr>
      </vt:variant>
      <vt:variant>
        <vt:i4>2</vt:i4>
      </vt:variant>
      <vt:variant>
        <vt:lpstr>Navngitte områder</vt:lpstr>
      </vt:variant>
      <vt:variant>
        <vt:i4>5</vt:i4>
      </vt:variant>
    </vt:vector>
  </HeadingPairs>
  <TitlesOfParts>
    <vt:vector size="11" baseType="lpstr">
      <vt:lpstr>kommuner</vt:lpstr>
      <vt:lpstr>fylker</vt:lpstr>
      <vt:lpstr>fylker gml</vt:lpstr>
      <vt:lpstr>tabellalle</vt:lpstr>
      <vt:lpstr>Diagram K</vt:lpstr>
      <vt:lpstr>Diagram FK</vt:lpstr>
      <vt:lpstr>'fylker gml'!Utskriftsområde</vt:lpstr>
      <vt:lpstr>kommuner!Utskriftsområde</vt:lpstr>
      <vt:lpstr>tabellalle!Utskriftsområde</vt:lpstr>
      <vt:lpstr>'fylker gml'!Utskriftstitler</vt:lpstr>
      <vt:lpstr>kommuner!Utskriftstitler</vt:lpstr>
    </vt:vector>
  </TitlesOfParts>
  <Company>KS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Børre Stolp</dc:creator>
  <cp:lastModifiedBy>Thea Nathalie Finstad</cp:lastModifiedBy>
  <cp:lastPrinted>2013-04-12T08:36:36Z</cp:lastPrinted>
  <dcterms:created xsi:type="dcterms:W3CDTF">2013-03-20T09:44:44Z</dcterms:created>
  <dcterms:modified xsi:type="dcterms:W3CDTF">2019-02-22T09:48:14Z</dcterms:modified>
</cp:coreProperties>
</file>