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6F8469CB-E184-4B0E-B906-AFF927A269C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3" l="1"/>
  <c r="L49" i="4"/>
  <c r="M49" i="4"/>
  <c r="H49" i="4"/>
  <c r="I49" i="4"/>
  <c r="D49" i="4"/>
  <c r="E49" i="4"/>
  <c r="D38" i="4"/>
  <c r="D37" i="4"/>
  <c r="D36" i="4"/>
  <c r="L29" i="4"/>
  <c r="H29" i="4"/>
  <c r="D29" i="4"/>
  <c r="K3" i="3"/>
  <c r="H38" i="4"/>
  <c r="H37" i="4"/>
  <c r="H48" i="4"/>
  <c r="D48" i="4"/>
  <c r="E48" i="4"/>
  <c r="H28" i="4"/>
  <c r="D28" i="4"/>
  <c r="M2" i="1"/>
  <c r="P2" i="1"/>
  <c r="N17" i="4"/>
  <c r="D26" i="4"/>
  <c r="D27" i="4"/>
  <c r="D24" i="4"/>
  <c r="H27" i="4"/>
  <c r="B21" i="3"/>
  <c r="H47" i="4"/>
  <c r="D47" i="4"/>
  <c r="E47" i="4"/>
  <c r="L16" i="4"/>
  <c r="L15" i="4"/>
  <c r="D5" i="4"/>
  <c r="H46" i="4"/>
  <c r="D46" i="4"/>
  <c r="E46" i="4"/>
  <c r="Q7" i="1"/>
  <c r="H26" i="4"/>
  <c r="H25" i="4"/>
  <c r="H24" i="4"/>
  <c r="D25" i="4"/>
  <c r="L5" i="4"/>
  <c r="L26" i="4"/>
  <c r="Q15" i="1"/>
  <c r="D23" i="1"/>
  <c r="R23" i="1"/>
  <c r="Q31" i="1"/>
  <c r="Q42" i="1"/>
  <c r="Q47" i="1"/>
  <c r="D50" i="1"/>
  <c r="R50" i="1"/>
  <c r="D63" i="1"/>
  <c r="R63" i="1"/>
  <c r="Q66" i="1"/>
  <c r="Q71" i="1"/>
  <c r="Q74" i="1"/>
  <c r="Q79" i="1"/>
  <c r="Q82" i="1"/>
  <c r="Q87" i="1"/>
  <c r="D90" i="1"/>
  <c r="R90" i="1"/>
  <c r="D95" i="1"/>
  <c r="R95" i="1"/>
  <c r="Q98" i="1"/>
  <c r="Q106" i="1"/>
  <c r="D111" i="1"/>
  <c r="R111" i="1"/>
  <c r="D114" i="1"/>
  <c r="R114" i="1"/>
  <c r="Q119" i="1"/>
  <c r="D122" i="1"/>
  <c r="R122" i="1"/>
  <c r="D127" i="1"/>
  <c r="R127" i="1"/>
  <c r="D130" i="1"/>
  <c r="R130" i="1"/>
  <c r="Q135" i="1"/>
  <c r="D138" i="1"/>
  <c r="R138" i="1"/>
  <c r="Q143" i="1"/>
  <c r="Q146" i="1"/>
  <c r="D151" i="1"/>
  <c r="R151" i="1"/>
  <c r="Q154" i="1"/>
  <c r="Q159" i="1"/>
  <c r="Q162" i="1"/>
  <c r="Q167" i="1"/>
  <c r="D170" i="1"/>
  <c r="R170" i="1"/>
  <c r="D175" i="1"/>
  <c r="R175" i="1"/>
  <c r="D178" i="1"/>
  <c r="R178" i="1"/>
  <c r="D183" i="1"/>
  <c r="R183" i="1"/>
  <c r="D186" i="1"/>
  <c r="R186" i="1"/>
  <c r="Q191" i="1"/>
  <c r="D194" i="1"/>
  <c r="R194" i="1"/>
  <c r="D199" i="1"/>
  <c r="R199" i="1"/>
  <c r="Q202" i="1"/>
  <c r="D207" i="1"/>
  <c r="R207" i="1"/>
  <c r="D210" i="1"/>
  <c r="R210" i="1"/>
  <c r="D215" i="1"/>
  <c r="R215" i="1"/>
  <c r="D218" i="1"/>
  <c r="R218" i="1"/>
  <c r="D223" i="1"/>
  <c r="R223" i="1"/>
  <c r="D226" i="1"/>
  <c r="R226" i="1"/>
  <c r="Q231" i="1"/>
  <c r="D234" i="1"/>
  <c r="R234" i="1"/>
  <c r="Q239" i="1"/>
  <c r="Q242" i="1"/>
  <c r="Q247" i="1"/>
  <c r="Q250" i="1"/>
  <c r="Q255" i="1"/>
  <c r="Q258" i="1"/>
  <c r="Q263" i="1"/>
  <c r="D266" i="1"/>
  <c r="R266" i="1"/>
  <c r="D271" i="1"/>
  <c r="R271" i="1"/>
  <c r="D274" i="1"/>
  <c r="R274" i="1"/>
  <c r="Q279" i="1"/>
  <c r="D282" i="1"/>
  <c r="R282" i="1"/>
  <c r="Q290" i="1"/>
  <c r="D295" i="1"/>
  <c r="R295" i="1"/>
  <c r="Q297" i="1"/>
  <c r="D298" i="1"/>
  <c r="R298" i="1"/>
  <c r="Q303" i="1"/>
  <c r="D306" i="1"/>
  <c r="R306" i="1"/>
  <c r="Q314" i="1"/>
  <c r="D319" i="1"/>
  <c r="R319" i="1"/>
  <c r="Q322" i="1"/>
  <c r="Q327" i="1"/>
  <c r="D330" i="1"/>
  <c r="R330" i="1"/>
  <c r="Q331" i="1"/>
  <c r="Q332" i="1"/>
  <c r="D334" i="1"/>
  <c r="R334" i="1"/>
  <c r="D335" i="1"/>
  <c r="R335" i="1"/>
  <c r="Q338" i="1"/>
  <c r="Q340" i="1"/>
  <c r="D343" i="1"/>
  <c r="R343" i="1"/>
  <c r="D346" i="1"/>
  <c r="R346" i="1"/>
  <c r="D347" i="1"/>
  <c r="R347" i="1"/>
  <c r="D348" i="1"/>
  <c r="R348" i="1"/>
  <c r="D351" i="1"/>
  <c r="R351" i="1"/>
  <c r="Q354" i="1"/>
  <c r="D356" i="1"/>
  <c r="R356" i="1"/>
  <c r="D358" i="1"/>
  <c r="R358" i="1"/>
  <c r="Q359" i="1"/>
  <c r="D360" i="1"/>
  <c r="R360" i="1"/>
  <c r="D361" i="1"/>
  <c r="R361" i="1"/>
  <c r="D362" i="1"/>
  <c r="R362" i="1"/>
  <c r="T364" i="1"/>
  <c r="Q292" i="1"/>
  <c r="Q316" i="1"/>
  <c r="Q318" i="1"/>
  <c r="Q320" i="1"/>
  <c r="Q334" i="1"/>
  <c r="Q336" i="1"/>
  <c r="Q342" i="1"/>
  <c r="Q344" i="1"/>
  <c r="Q348" i="1"/>
  <c r="Q350" i="1"/>
  <c r="Q356" i="1"/>
  <c r="Q358" i="1"/>
  <c r="D8" i="3"/>
  <c r="D11" i="3"/>
  <c r="O11" i="3"/>
  <c r="N12" i="3"/>
  <c r="D15" i="3"/>
  <c r="N17" i="3"/>
  <c r="N14" i="3"/>
  <c r="F2" i="3"/>
  <c r="P364" i="1"/>
  <c r="C24" i="4"/>
  <c r="H45" i="4"/>
  <c r="I45" i="4"/>
  <c r="G45" i="4"/>
  <c r="F45" i="4"/>
  <c r="D45" i="4"/>
  <c r="E45" i="4"/>
  <c r="C45" i="4"/>
  <c r="B45" i="4"/>
  <c r="D44" i="4"/>
  <c r="E44" i="4"/>
  <c r="C44" i="4"/>
  <c r="B44" i="4"/>
  <c r="N9" i="3"/>
  <c r="D9" i="3"/>
  <c r="T2" i="1"/>
  <c r="N15" i="4"/>
  <c r="I16" i="4"/>
  <c r="I15" i="4"/>
  <c r="E16" i="4"/>
  <c r="E15" i="4"/>
  <c r="H16" i="4"/>
  <c r="D16" i="4"/>
  <c r="E17" i="4"/>
  <c r="I17" i="4"/>
  <c r="L17" i="4"/>
  <c r="D23" i="4"/>
  <c r="D43" i="4"/>
  <c r="D10" i="1"/>
  <c r="R10" i="1"/>
  <c r="S364" i="1"/>
  <c r="Q329" i="1"/>
  <c r="H55" i="4"/>
  <c r="D55" i="4"/>
  <c r="L55" i="4"/>
  <c r="H54" i="4"/>
  <c r="D54" i="4"/>
  <c r="L2" i="1"/>
  <c r="E14" i="4"/>
  <c r="L54" i="4"/>
  <c r="Q22" i="1"/>
  <c r="D30" i="1"/>
  <c r="R30" i="1"/>
  <c r="D39" i="1"/>
  <c r="R39" i="1"/>
  <c r="D46" i="1"/>
  <c r="R46" i="1"/>
  <c r="D54" i="1"/>
  <c r="R54" i="1"/>
  <c r="D71" i="1"/>
  <c r="R71" i="1"/>
  <c r="D78" i="1"/>
  <c r="R78" i="1"/>
  <c r="D86" i="1"/>
  <c r="R86" i="1"/>
  <c r="D94" i="1"/>
  <c r="Q102" i="1"/>
  <c r="D103" i="1"/>
  <c r="R103" i="1"/>
  <c r="D110" i="1"/>
  <c r="R110" i="1"/>
  <c r="D118" i="1"/>
  <c r="R118" i="1"/>
  <c r="D126" i="1"/>
  <c r="R126" i="1"/>
  <c r="Q134" i="1"/>
  <c r="D142" i="1"/>
  <c r="R142" i="1"/>
  <c r="D150" i="1"/>
  <c r="R150" i="1"/>
  <c r="D158" i="1"/>
  <c r="R158" i="1"/>
  <c r="Q166" i="1"/>
  <c r="D174" i="1"/>
  <c r="R174" i="1"/>
  <c r="D182" i="1"/>
  <c r="R182" i="1"/>
  <c r="D190" i="1"/>
  <c r="R190" i="1"/>
  <c r="D191" i="1"/>
  <c r="R191" i="1"/>
  <c r="Q198" i="1"/>
  <c r="Q206" i="1"/>
  <c r="D214" i="1"/>
  <c r="R214" i="1"/>
  <c r="D222" i="1"/>
  <c r="R222" i="1"/>
  <c r="D230" i="1"/>
  <c r="R230" i="1"/>
  <c r="Q246" i="1"/>
  <c r="Q254" i="1"/>
  <c r="D255" i="1"/>
  <c r="R255" i="1"/>
  <c r="D262" i="1"/>
  <c r="R262" i="1"/>
  <c r="Q270" i="1"/>
  <c r="Q286" i="1"/>
  <c r="D302" i="1"/>
  <c r="R302" i="1"/>
  <c r="D310" i="1"/>
  <c r="R310" i="1"/>
  <c r="D311" i="1"/>
  <c r="R311" i="1"/>
  <c r="D321" i="1"/>
  <c r="R321" i="1"/>
  <c r="D326" i="1"/>
  <c r="D329" i="1"/>
  <c r="R329" i="1"/>
  <c r="Q337" i="1"/>
  <c r="D342" i="1"/>
  <c r="R342" i="1"/>
  <c r="Q345" i="1"/>
  <c r="Q357" i="1"/>
  <c r="D359" i="1"/>
  <c r="R359" i="1"/>
  <c r="H53" i="4"/>
  <c r="D53" i="4"/>
  <c r="L53" i="4"/>
  <c r="H52" i="4"/>
  <c r="L52" i="4"/>
  <c r="D52" i="4"/>
  <c r="H51" i="4"/>
  <c r="D51" i="4"/>
  <c r="D17" i="1"/>
  <c r="R17" i="1"/>
  <c r="D25" i="1"/>
  <c r="R25" i="1"/>
  <c r="D69" i="1"/>
  <c r="R69" i="1"/>
  <c r="D73" i="1"/>
  <c r="R73" i="1"/>
  <c r="D133" i="1"/>
  <c r="R133" i="1"/>
  <c r="Q149" i="1"/>
  <c r="D153" i="1"/>
  <c r="R153" i="1"/>
  <c r="Q165" i="1"/>
  <c r="D165" i="1"/>
  <c r="R165" i="1"/>
  <c r="D169" i="1"/>
  <c r="R169" i="1"/>
  <c r="Q181" i="1"/>
  <c r="D181" i="1"/>
  <c r="R181" i="1"/>
  <c r="Q185" i="1"/>
  <c r="D185" i="1"/>
  <c r="R185" i="1"/>
  <c r="D189" i="1"/>
  <c r="R189" i="1"/>
  <c r="Q197" i="1"/>
  <c r="D197" i="1"/>
  <c r="R197" i="1"/>
  <c r="Q201" i="1"/>
  <c r="Q213" i="1"/>
  <c r="Q217" i="1"/>
  <c r="D221" i="1"/>
  <c r="R221" i="1"/>
  <c r="Q225" i="1"/>
  <c r="Q233" i="1"/>
  <c r="D233" i="1"/>
  <c r="Q241" i="1"/>
  <c r="Q249" i="1"/>
  <c r="Q257" i="1"/>
  <c r="Q265" i="1"/>
  <c r="Q273" i="1"/>
  <c r="Q277" i="1"/>
  <c r="D277" i="1"/>
  <c r="R277" i="1"/>
  <c r="D281" i="1"/>
  <c r="R281" i="1"/>
  <c r="Q285" i="1"/>
  <c r="D289" i="1"/>
  <c r="R289" i="1"/>
  <c r="Q293" i="1"/>
  <c r="Q301" i="1"/>
  <c r="Q309" i="1"/>
  <c r="Q317" i="1"/>
  <c r="D317" i="1"/>
  <c r="R317" i="1"/>
  <c r="Q325" i="1"/>
  <c r="Q333" i="1"/>
  <c r="D336" i="1"/>
  <c r="R336" i="1"/>
  <c r="Q341" i="1"/>
  <c r="D341" i="1"/>
  <c r="R341" i="1"/>
  <c r="Q349" i="1"/>
  <c r="D11" i="1"/>
  <c r="R11" i="1"/>
  <c r="Q19" i="1"/>
  <c r="Q23" i="1"/>
  <c r="D27" i="1"/>
  <c r="R27" i="1"/>
  <c r="D35" i="1"/>
  <c r="R35" i="1"/>
  <c r="D43" i="1"/>
  <c r="R43" i="1"/>
  <c r="D51" i="1"/>
  <c r="R51" i="1"/>
  <c r="D59" i="1"/>
  <c r="R59" i="1"/>
  <c r="D67" i="1"/>
  <c r="R67" i="1"/>
  <c r="D75" i="1"/>
  <c r="R75" i="1"/>
  <c r="D83" i="1"/>
  <c r="R83" i="1"/>
  <c r="D91" i="1"/>
  <c r="R91" i="1"/>
  <c r="D99" i="1"/>
  <c r="R99" i="1"/>
  <c r="D107" i="1"/>
  <c r="R107" i="1"/>
  <c r="D115" i="1"/>
  <c r="R115" i="1"/>
  <c r="D123" i="1"/>
  <c r="R123" i="1"/>
  <c r="D131" i="1"/>
  <c r="R131" i="1"/>
  <c r="D139" i="1"/>
  <c r="R139" i="1"/>
  <c r="D147" i="1"/>
  <c r="R147" i="1"/>
  <c r="D155" i="1"/>
  <c r="R155" i="1"/>
  <c r="D163" i="1"/>
  <c r="R163" i="1"/>
  <c r="D167" i="1"/>
  <c r="R167" i="1"/>
  <c r="D171" i="1"/>
  <c r="R171" i="1"/>
  <c r="D179" i="1"/>
  <c r="R179" i="1"/>
  <c r="D187" i="1"/>
  <c r="R187" i="1"/>
  <c r="D195" i="1"/>
  <c r="R195" i="1"/>
  <c r="D203" i="1"/>
  <c r="R203" i="1"/>
  <c r="D211" i="1"/>
  <c r="R211" i="1"/>
  <c r="Q226" i="1"/>
  <c r="D227" i="1"/>
  <c r="R227" i="1"/>
  <c r="D275" i="1"/>
  <c r="R275" i="1"/>
  <c r="D291" i="1"/>
  <c r="R291" i="1"/>
  <c r="Q306" i="1"/>
  <c r="D316" i="1"/>
  <c r="R316" i="1"/>
  <c r="D324" i="1"/>
  <c r="R324" i="1"/>
  <c r="D332" i="1"/>
  <c r="R332" i="1"/>
  <c r="D339" i="1"/>
  <c r="R339" i="1"/>
  <c r="D340" i="1"/>
  <c r="R340" i="1"/>
  <c r="D352" i="1"/>
  <c r="R352" i="1"/>
  <c r="H56" i="4"/>
  <c r="D8" i="1"/>
  <c r="R8" i="1"/>
  <c r="D9" i="1"/>
  <c r="R9" i="1"/>
  <c r="D12" i="1"/>
  <c r="R12" i="1"/>
  <c r="D13" i="1"/>
  <c r="R13" i="1"/>
  <c r="D14" i="1"/>
  <c r="R14" i="1"/>
  <c r="D16" i="1"/>
  <c r="R16" i="1"/>
  <c r="D18" i="1"/>
  <c r="R18" i="1"/>
  <c r="D19" i="1"/>
  <c r="R19" i="1"/>
  <c r="D20" i="1"/>
  <c r="R20" i="1"/>
  <c r="D21" i="1"/>
  <c r="R21" i="1"/>
  <c r="D22" i="1"/>
  <c r="R22" i="1"/>
  <c r="D24" i="1"/>
  <c r="R24" i="1"/>
  <c r="D26" i="1"/>
  <c r="R26" i="1"/>
  <c r="D28" i="1"/>
  <c r="R28" i="1"/>
  <c r="D29" i="1"/>
  <c r="R29" i="1"/>
  <c r="D32" i="1"/>
  <c r="R32" i="1"/>
  <c r="D33" i="1"/>
  <c r="R33" i="1"/>
  <c r="D34" i="1"/>
  <c r="R34" i="1"/>
  <c r="D36" i="1"/>
  <c r="R36" i="1"/>
  <c r="D37" i="1"/>
  <c r="R37" i="1"/>
  <c r="D40" i="1"/>
  <c r="R40" i="1"/>
  <c r="D41" i="1"/>
  <c r="R41" i="1"/>
  <c r="D42" i="1"/>
  <c r="R42" i="1"/>
  <c r="D44" i="1"/>
  <c r="R44" i="1"/>
  <c r="D45" i="1"/>
  <c r="R45" i="1"/>
  <c r="D48" i="1"/>
  <c r="R48" i="1"/>
  <c r="D49" i="1"/>
  <c r="R49" i="1"/>
  <c r="D52" i="1"/>
  <c r="R52" i="1"/>
  <c r="D53" i="1"/>
  <c r="R53" i="1"/>
  <c r="D56" i="1"/>
  <c r="R56" i="1"/>
  <c r="D57" i="1"/>
  <c r="R57" i="1"/>
  <c r="D58" i="1"/>
  <c r="R58" i="1"/>
  <c r="D60" i="1"/>
  <c r="R60" i="1"/>
  <c r="D61" i="1"/>
  <c r="R61" i="1"/>
  <c r="D62" i="1"/>
  <c r="R62" i="1"/>
  <c r="D64" i="1"/>
  <c r="R64" i="1"/>
  <c r="D65" i="1"/>
  <c r="R65" i="1"/>
  <c r="D66" i="1"/>
  <c r="R66" i="1"/>
  <c r="D68" i="1"/>
  <c r="R68" i="1"/>
  <c r="D72" i="1"/>
  <c r="R72" i="1"/>
  <c r="D76" i="1"/>
  <c r="R76" i="1"/>
  <c r="D77" i="1"/>
  <c r="R77" i="1"/>
  <c r="D80" i="1"/>
  <c r="R80" i="1"/>
  <c r="D81" i="1"/>
  <c r="R81" i="1"/>
  <c r="D84" i="1"/>
  <c r="R84" i="1"/>
  <c r="D85" i="1"/>
  <c r="R85" i="1"/>
  <c r="D88" i="1"/>
  <c r="R88" i="1"/>
  <c r="D89" i="1"/>
  <c r="R89" i="1"/>
  <c r="D92" i="1"/>
  <c r="R92" i="1"/>
  <c r="D93" i="1"/>
  <c r="R93" i="1"/>
  <c r="D96" i="1"/>
  <c r="R96" i="1"/>
  <c r="D97" i="1"/>
  <c r="R97" i="1"/>
  <c r="D100" i="1"/>
  <c r="R100" i="1"/>
  <c r="D101" i="1"/>
  <c r="R101" i="1"/>
  <c r="D104" i="1"/>
  <c r="R104" i="1"/>
  <c r="D105" i="1"/>
  <c r="R105" i="1"/>
  <c r="D106" i="1"/>
  <c r="R106" i="1"/>
  <c r="D108" i="1"/>
  <c r="R108" i="1"/>
  <c r="D109" i="1"/>
  <c r="R109" i="1"/>
  <c r="D112" i="1"/>
  <c r="R112" i="1"/>
  <c r="D113" i="1"/>
  <c r="R113" i="1"/>
  <c r="D116" i="1"/>
  <c r="R116" i="1"/>
  <c r="D117" i="1"/>
  <c r="R117" i="1"/>
  <c r="D120" i="1"/>
  <c r="R120" i="1"/>
  <c r="D121" i="1"/>
  <c r="R121" i="1"/>
  <c r="D124" i="1"/>
  <c r="R124" i="1"/>
  <c r="D125" i="1"/>
  <c r="R125" i="1"/>
  <c r="D128" i="1"/>
  <c r="R128" i="1"/>
  <c r="D129" i="1"/>
  <c r="R129" i="1"/>
  <c r="D132" i="1"/>
  <c r="R132" i="1"/>
  <c r="D136" i="1"/>
  <c r="R136" i="1"/>
  <c r="D137" i="1"/>
  <c r="R137" i="1"/>
  <c r="D140" i="1"/>
  <c r="R140" i="1"/>
  <c r="D141" i="1"/>
  <c r="R141" i="1"/>
  <c r="D144" i="1"/>
  <c r="R144" i="1"/>
  <c r="D145" i="1"/>
  <c r="R145" i="1"/>
  <c r="D146" i="1"/>
  <c r="R146" i="1"/>
  <c r="D148" i="1"/>
  <c r="R148" i="1"/>
  <c r="D149" i="1"/>
  <c r="R149" i="1"/>
  <c r="D152" i="1"/>
  <c r="R152" i="1"/>
  <c r="D154" i="1"/>
  <c r="R154" i="1"/>
  <c r="D156" i="1"/>
  <c r="R156" i="1"/>
  <c r="D157" i="1"/>
  <c r="R157" i="1"/>
  <c r="D160" i="1"/>
  <c r="R160" i="1"/>
  <c r="D161" i="1"/>
  <c r="R161" i="1"/>
  <c r="D164" i="1"/>
  <c r="R164" i="1"/>
  <c r="D166" i="1"/>
  <c r="D168" i="1"/>
  <c r="R168" i="1"/>
  <c r="D172" i="1"/>
  <c r="R172" i="1"/>
  <c r="D173" i="1"/>
  <c r="R173" i="1"/>
  <c r="D176" i="1"/>
  <c r="R176" i="1"/>
  <c r="D177" i="1"/>
  <c r="R177" i="1"/>
  <c r="D180" i="1"/>
  <c r="R180" i="1"/>
  <c r="D184" i="1"/>
  <c r="R184" i="1"/>
  <c r="D188" i="1"/>
  <c r="R188" i="1"/>
  <c r="D192" i="1"/>
  <c r="R192" i="1"/>
  <c r="D193" i="1"/>
  <c r="R193" i="1"/>
  <c r="D196" i="1"/>
  <c r="R196" i="1"/>
  <c r="D200" i="1"/>
  <c r="R200" i="1"/>
  <c r="D201" i="1"/>
  <c r="R201" i="1"/>
  <c r="D204" i="1"/>
  <c r="R204" i="1"/>
  <c r="D205" i="1"/>
  <c r="R205" i="1"/>
  <c r="D208" i="1"/>
  <c r="R208" i="1"/>
  <c r="D209" i="1"/>
  <c r="R209" i="1"/>
  <c r="D212" i="1"/>
  <c r="R212" i="1"/>
  <c r="D213" i="1"/>
  <c r="R213" i="1"/>
  <c r="D216" i="1"/>
  <c r="R216" i="1"/>
  <c r="D217" i="1"/>
  <c r="R217" i="1"/>
  <c r="D220" i="1"/>
  <c r="R220" i="1"/>
  <c r="D224" i="1"/>
  <c r="R224" i="1"/>
  <c r="D225" i="1"/>
  <c r="R225" i="1"/>
  <c r="D228" i="1"/>
  <c r="R228" i="1"/>
  <c r="D229" i="1"/>
  <c r="R229" i="1"/>
  <c r="D232" i="1"/>
  <c r="R232" i="1"/>
  <c r="D236" i="1"/>
  <c r="R236" i="1"/>
  <c r="D237" i="1"/>
  <c r="R237" i="1"/>
  <c r="D240" i="1"/>
  <c r="R240" i="1"/>
  <c r="D241" i="1"/>
  <c r="R241" i="1"/>
  <c r="D242" i="1"/>
  <c r="R242" i="1"/>
  <c r="D244" i="1"/>
  <c r="R244" i="1"/>
  <c r="D245" i="1"/>
  <c r="R245" i="1"/>
  <c r="D248" i="1"/>
  <c r="R248" i="1"/>
  <c r="D249" i="1"/>
  <c r="R249" i="1"/>
  <c r="D252" i="1"/>
  <c r="R252" i="1"/>
  <c r="D253" i="1"/>
  <c r="R253" i="1"/>
  <c r="D256" i="1"/>
  <c r="R256" i="1"/>
  <c r="D257" i="1"/>
  <c r="R257" i="1"/>
  <c r="D260" i="1"/>
  <c r="R260" i="1"/>
  <c r="D261" i="1"/>
  <c r="R261" i="1"/>
  <c r="D264" i="1"/>
  <c r="R264" i="1"/>
  <c r="D265" i="1"/>
  <c r="R265" i="1"/>
  <c r="D268" i="1"/>
  <c r="R268" i="1"/>
  <c r="D269" i="1"/>
  <c r="R269" i="1"/>
  <c r="D272" i="1"/>
  <c r="R272" i="1"/>
  <c r="D273" i="1"/>
  <c r="R273" i="1"/>
  <c r="D276" i="1"/>
  <c r="R276" i="1"/>
  <c r="D280" i="1"/>
  <c r="R280" i="1"/>
  <c r="D284" i="1"/>
  <c r="R284" i="1"/>
  <c r="D285" i="1"/>
  <c r="R285" i="1"/>
  <c r="D288" i="1"/>
  <c r="R288" i="1"/>
  <c r="D292" i="1"/>
  <c r="R292" i="1"/>
  <c r="D293" i="1"/>
  <c r="R293" i="1"/>
  <c r="D296" i="1"/>
  <c r="R296" i="1"/>
  <c r="D297" i="1"/>
  <c r="R297" i="1"/>
  <c r="D300" i="1"/>
  <c r="R300" i="1"/>
  <c r="D301" i="1"/>
  <c r="R301" i="1"/>
  <c r="D304" i="1"/>
  <c r="R304" i="1"/>
  <c r="D305" i="1"/>
  <c r="R305" i="1"/>
  <c r="D308" i="1"/>
  <c r="R308" i="1"/>
  <c r="D309" i="1"/>
  <c r="R309" i="1"/>
  <c r="D312" i="1"/>
  <c r="R312" i="1"/>
  <c r="D313" i="1"/>
  <c r="R313" i="1"/>
  <c r="D320" i="1"/>
  <c r="R320" i="1"/>
  <c r="D325" i="1"/>
  <c r="R325" i="1"/>
  <c r="D333" i="1"/>
  <c r="R333" i="1"/>
  <c r="D337" i="1"/>
  <c r="R337" i="1"/>
  <c r="D344" i="1"/>
  <c r="R344" i="1"/>
  <c r="D349" i="1"/>
  <c r="R349" i="1"/>
  <c r="D353" i="1"/>
  <c r="R353" i="1"/>
  <c r="D357" i="1"/>
  <c r="R357" i="1"/>
  <c r="D56" i="4"/>
  <c r="G47" i="4"/>
  <c r="I47" i="4"/>
  <c r="C47" i="4"/>
  <c r="L6" i="4"/>
  <c r="K6" i="4"/>
  <c r="G46" i="4"/>
  <c r="I46" i="4"/>
  <c r="C46" i="4"/>
  <c r="K5" i="4"/>
  <c r="A39" i="4"/>
  <c r="A38" i="4"/>
  <c r="A36" i="4"/>
  <c r="G2" i="4"/>
  <c r="K2" i="4"/>
  <c r="K23" i="4"/>
  <c r="K43" i="4"/>
  <c r="F2" i="4"/>
  <c r="H2" i="4"/>
  <c r="H23" i="4"/>
  <c r="H43" i="4"/>
  <c r="L4" i="4"/>
  <c r="H36" i="4"/>
  <c r="I14" i="4"/>
  <c r="G55" i="4"/>
  <c r="F55" i="4"/>
  <c r="C55" i="4"/>
  <c r="B55" i="4"/>
  <c r="J55" i="4"/>
  <c r="A55" i="4"/>
  <c r="G54" i="4"/>
  <c r="F54" i="4"/>
  <c r="B54" i="4"/>
  <c r="C54" i="4"/>
  <c r="A54" i="4"/>
  <c r="G53" i="4"/>
  <c r="F53" i="4"/>
  <c r="C53" i="4"/>
  <c r="B53" i="4"/>
  <c r="A53" i="4"/>
  <c r="G52" i="4"/>
  <c r="F52" i="4"/>
  <c r="C52" i="4"/>
  <c r="B52" i="4"/>
  <c r="A52" i="4"/>
  <c r="G51" i="4"/>
  <c r="F51" i="4"/>
  <c r="B51" i="4"/>
  <c r="C51" i="4"/>
  <c r="A51" i="4"/>
  <c r="G50" i="4"/>
  <c r="F50" i="4"/>
  <c r="C50" i="4"/>
  <c r="K50" i="4"/>
  <c r="B50" i="4"/>
  <c r="A50" i="4"/>
  <c r="G49" i="4"/>
  <c r="F49" i="4"/>
  <c r="J49" i="4"/>
  <c r="C49" i="4"/>
  <c r="B49" i="4"/>
  <c r="A49" i="4"/>
  <c r="G48" i="4"/>
  <c r="I48" i="4"/>
  <c r="F48" i="4"/>
  <c r="C48" i="4"/>
  <c r="B48" i="4"/>
  <c r="A48" i="4"/>
  <c r="F47" i="4"/>
  <c r="J47" i="4"/>
  <c r="B47" i="4"/>
  <c r="A47" i="4"/>
  <c r="F46" i="4"/>
  <c r="B46" i="4"/>
  <c r="J46" i="4"/>
  <c r="A46" i="4"/>
  <c r="A45" i="4"/>
  <c r="H44" i="4"/>
  <c r="G44" i="4"/>
  <c r="F44" i="4"/>
  <c r="K44" i="4"/>
  <c r="A44" i="4"/>
  <c r="I43" i="4"/>
  <c r="M43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/>
  <c r="B23" i="4"/>
  <c r="B43" i="4"/>
  <c r="L18" i="4"/>
  <c r="I18" i="4"/>
  <c r="E18" i="4"/>
  <c r="L14" i="4"/>
  <c r="K14" i="4"/>
  <c r="J14" i="4"/>
  <c r="L13" i="4"/>
  <c r="K13" i="4"/>
  <c r="J13" i="4"/>
  <c r="L12" i="4"/>
  <c r="K12" i="4"/>
  <c r="K33" i="4"/>
  <c r="J12" i="4"/>
  <c r="L11" i="4"/>
  <c r="K11" i="4"/>
  <c r="J11" i="4"/>
  <c r="L10" i="4"/>
  <c r="K10" i="4"/>
  <c r="K31" i="4"/>
  <c r="J10" i="4"/>
  <c r="L9" i="4"/>
  <c r="K9" i="4"/>
  <c r="J9" i="4"/>
  <c r="K30" i="4"/>
  <c r="L8" i="4"/>
  <c r="K8" i="4"/>
  <c r="J8" i="4"/>
  <c r="L7" i="4"/>
  <c r="L28" i="4"/>
  <c r="K7" i="4"/>
  <c r="J7" i="4"/>
  <c r="J6" i="4"/>
  <c r="J5" i="4"/>
  <c r="K4" i="4"/>
  <c r="K25" i="4"/>
  <c r="J4" i="4"/>
  <c r="L3" i="4"/>
  <c r="L24" i="4"/>
  <c r="K3" i="4"/>
  <c r="J3" i="4"/>
  <c r="J2" i="4"/>
  <c r="J23" i="4"/>
  <c r="J43" i="4"/>
  <c r="F23" i="4"/>
  <c r="F43" i="4"/>
  <c r="J44" i="4"/>
  <c r="L19" i="3"/>
  <c r="N16" i="3"/>
  <c r="D16" i="3"/>
  <c r="O16" i="3"/>
  <c r="D14" i="3"/>
  <c r="D12" i="3"/>
  <c r="O12" i="3"/>
  <c r="D10" i="3"/>
  <c r="D7" i="3"/>
  <c r="Q2" i="3"/>
  <c r="N2" i="3"/>
  <c r="H2" i="3"/>
  <c r="Q353" i="1"/>
  <c r="Q324" i="1"/>
  <c r="Q313" i="1"/>
  <c r="Q312" i="1"/>
  <c r="Q308" i="1"/>
  <c r="Q305" i="1"/>
  <c r="Q304" i="1"/>
  <c r="Q300" i="1"/>
  <c r="Q296" i="1"/>
  <c r="Q289" i="1"/>
  <c r="Q288" i="1"/>
  <c r="Q284" i="1"/>
  <c r="Q281" i="1"/>
  <c r="Q280" i="1"/>
  <c r="Q276" i="1"/>
  <c r="Q275" i="1"/>
  <c r="Q272" i="1"/>
  <c r="Q269" i="1"/>
  <c r="Q268" i="1"/>
  <c r="Q264" i="1"/>
  <c r="Q261" i="1"/>
  <c r="Q260" i="1"/>
  <c r="Q256" i="1"/>
  <c r="Q253" i="1"/>
  <c r="Q252" i="1"/>
  <c r="Q248" i="1"/>
  <c r="Q245" i="1"/>
  <c r="Q244" i="1"/>
  <c r="Q240" i="1"/>
  <c r="Q237" i="1"/>
  <c r="Q236" i="1"/>
  <c r="Q232" i="1"/>
  <c r="Q229" i="1"/>
  <c r="Q228" i="1"/>
  <c r="Q224" i="1"/>
  <c r="Q221" i="1"/>
  <c r="Q220" i="1"/>
  <c r="Q216" i="1"/>
  <c r="Q214" i="1"/>
  <c r="Q212" i="1"/>
  <c r="Q210" i="1"/>
  <c r="Q209" i="1"/>
  <c r="Q208" i="1"/>
  <c r="Q205" i="1"/>
  <c r="Q204" i="1"/>
  <c r="Q200" i="1"/>
  <c r="Q196" i="1"/>
  <c r="Q194" i="1"/>
  <c r="Q193" i="1"/>
  <c r="Q192" i="1"/>
  <c r="Q189" i="1"/>
  <c r="Q188" i="1"/>
  <c r="Q184" i="1"/>
  <c r="Q180" i="1"/>
  <c r="Q178" i="1"/>
  <c r="Q177" i="1"/>
  <c r="Q176" i="1"/>
  <c r="Q174" i="1"/>
  <c r="Q173" i="1"/>
  <c r="Q172" i="1"/>
  <c r="Q169" i="1"/>
  <c r="Q168" i="1"/>
  <c r="Q164" i="1"/>
  <c r="Q161" i="1"/>
  <c r="Q160" i="1"/>
  <c r="Q157" i="1"/>
  <c r="Q156" i="1"/>
  <c r="Q153" i="1"/>
  <c r="Q152" i="1"/>
  <c r="Q148" i="1"/>
  <c r="Q145" i="1"/>
  <c r="Q144" i="1"/>
  <c r="Q141" i="1"/>
  <c r="Q140" i="1"/>
  <c r="Q137" i="1"/>
  <c r="Q136" i="1"/>
  <c r="Q133" i="1"/>
  <c r="Q132" i="1"/>
  <c r="Q129" i="1"/>
  <c r="Q128" i="1"/>
  <c r="Q125" i="1"/>
  <c r="Q124" i="1"/>
  <c r="Q121" i="1"/>
  <c r="Q120" i="1"/>
  <c r="Q118" i="1"/>
  <c r="Q117" i="1"/>
  <c r="Q116" i="1"/>
  <c r="Q113" i="1"/>
  <c r="Q112" i="1"/>
  <c r="Q109" i="1"/>
  <c r="Q108" i="1"/>
  <c r="Q105" i="1"/>
  <c r="Q104" i="1"/>
  <c r="Q101" i="1"/>
  <c r="Q100" i="1"/>
  <c r="Q97" i="1"/>
  <c r="Q96" i="1"/>
  <c r="Q94" i="1"/>
  <c r="Q93" i="1"/>
  <c r="Q92" i="1"/>
  <c r="Q89" i="1"/>
  <c r="Q88" i="1"/>
  <c r="Q85" i="1"/>
  <c r="Q84" i="1"/>
  <c r="Q81" i="1"/>
  <c r="Q80" i="1"/>
  <c r="Q77" i="1"/>
  <c r="Q76" i="1"/>
  <c r="Q73" i="1"/>
  <c r="Q72" i="1"/>
  <c r="Q69" i="1"/>
  <c r="Q68" i="1"/>
  <c r="Q65" i="1"/>
  <c r="Q64" i="1"/>
  <c r="Q62" i="1"/>
  <c r="Q61" i="1"/>
  <c r="Q60" i="1"/>
  <c r="Q58" i="1"/>
  <c r="Q57" i="1"/>
  <c r="Q56" i="1"/>
  <c r="Q53" i="1"/>
  <c r="Q52" i="1"/>
  <c r="Q50" i="1"/>
  <c r="Q49" i="1"/>
  <c r="Q48" i="1"/>
  <c r="Q45" i="1"/>
  <c r="Q44" i="1"/>
  <c r="Q41" i="1"/>
  <c r="Q40" i="1"/>
  <c r="Q37" i="1"/>
  <c r="Q36" i="1"/>
  <c r="Q34" i="1"/>
  <c r="Q33" i="1"/>
  <c r="Q32" i="1"/>
  <c r="Q29" i="1"/>
  <c r="Q28" i="1"/>
  <c r="Q26" i="1"/>
  <c r="Q25" i="1"/>
  <c r="Q24" i="1"/>
  <c r="Q21" i="1"/>
  <c r="Q20" i="1"/>
  <c r="Q18" i="1"/>
  <c r="Q17" i="1"/>
  <c r="Q16" i="1"/>
  <c r="Q14" i="1"/>
  <c r="Q13" i="1"/>
  <c r="Q12" i="1"/>
  <c r="Q10" i="1"/>
  <c r="Q9" i="1"/>
  <c r="Q8" i="1"/>
  <c r="J52" i="4"/>
  <c r="K49" i="4"/>
  <c r="K29" i="4"/>
  <c r="K45" i="4"/>
  <c r="D315" i="1"/>
  <c r="R315" i="1"/>
  <c r="Q315" i="1"/>
  <c r="D267" i="1"/>
  <c r="R267" i="1"/>
  <c r="Q267" i="1"/>
  <c r="D243" i="1"/>
  <c r="R243" i="1"/>
  <c r="Q243" i="1"/>
  <c r="Q11" i="1"/>
  <c r="Q27" i="1"/>
  <c r="Q35" i="1"/>
  <c r="Q43" i="1"/>
  <c r="Q51" i="1"/>
  <c r="Q59" i="1"/>
  <c r="Q67" i="1"/>
  <c r="Q75" i="1"/>
  <c r="Q83" i="1"/>
  <c r="Q91" i="1"/>
  <c r="Q99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03" i="1"/>
  <c r="Q211" i="1"/>
  <c r="Q227" i="1"/>
  <c r="Q347" i="1"/>
  <c r="D323" i="1"/>
  <c r="R323" i="1"/>
  <c r="Q323" i="1"/>
  <c r="D299" i="1"/>
  <c r="R299" i="1"/>
  <c r="Q299" i="1"/>
  <c r="D251" i="1"/>
  <c r="R251" i="1"/>
  <c r="Q251" i="1"/>
  <c r="D219" i="1"/>
  <c r="R219" i="1"/>
  <c r="Q219" i="1"/>
  <c r="Q339" i="1"/>
  <c r="D355" i="1"/>
  <c r="R355" i="1"/>
  <c r="Q355" i="1"/>
  <c r="D331" i="1"/>
  <c r="R331" i="1"/>
  <c r="D307" i="1"/>
  <c r="R307" i="1"/>
  <c r="Q307" i="1"/>
  <c r="D283" i="1"/>
  <c r="R283" i="1"/>
  <c r="Q283" i="1"/>
  <c r="D259" i="1"/>
  <c r="R259" i="1"/>
  <c r="Q259" i="1"/>
  <c r="Q235" i="1"/>
  <c r="D235" i="1"/>
  <c r="R235" i="1"/>
  <c r="Q291" i="1"/>
  <c r="Q326" i="1"/>
  <c r="Q302" i="1"/>
  <c r="D290" i="1"/>
  <c r="R290" i="1"/>
  <c r="D270" i="1"/>
  <c r="R270" i="1"/>
  <c r="D338" i="1"/>
  <c r="R338" i="1"/>
  <c r="D250" i="1"/>
  <c r="R250" i="1"/>
  <c r="Q352" i="1"/>
  <c r="K27" i="4"/>
  <c r="J48" i="4"/>
  <c r="K26" i="4"/>
  <c r="K48" i="4"/>
  <c r="J53" i="4"/>
  <c r="L2" i="4"/>
  <c r="L23" i="4"/>
  <c r="L43" i="4"/>
  <c r="K28" i="4"/>
  <c r="J45" i="4"/>
  <c r="L46" i="4"/>
  <c r="K35" i="4"/>
  <c r="K53" i="4"/>
  <c r="K52" i="4"/>
  <c r="J50" i="4"/>
  <c r="J54" i="4"/>
  <c r="K24" i="4"/>
  <c r="J51" i="4"/>
  <c r="I44" i="4"/>
  <c r="G23" i="4"/>
  <c r="G43" i="4"/>
  <c r="L51" i="4"/>
  <c r="F56" i="4"/>
  <c r="K51" i="4"/>
  <c r="K55" i="4"/>
  <c r="K54" i="4"/>
  <c r="L36" i="4"/>
  <c r="K34" i="4"/>
  <c r="K47" i="4"/>
  <c r="L44" i="4"/>
  <c r="M44" i="4"/>
  <c r="B56" i="4"/>
  <c r="J56" i="4"/>
  <c r="C56" i="4"/>
  <c r="K32" i="4"/>
  <c r="U2" i="1"/>
  <c r="R166" i="1"/>
  <c r="R326" i="1"/>
  <c r="R94" i="1"/>
  <c r="R233" i="1"/>
  <c r="D279" i="1"/>
  <c r="R279" i="1"/>
  <c r="D278" i="1"/>
  <c r="R278" i="1"/>
  <c r="Q278" i="1"/>
  <c r="Q70" i="1"/>
  <c r="D70" i="1"/>
  <c r="R70" i="1"/>
  <c r="D247" i="1"/>
  <c r="R247" i="1"/>
  <c r="Q30" i="1"/>
  <c r="Q86" i="1"/>
  <c r="Q142" i="1"/>
  <c r="Q190" i="1"/>
  <c r="D345" i="1"/>
  <c r="R345" i="1"/>
  <c r="D198" i="1"/>
  <c r="R198" i="1"/>
  <c r="Q222" i="1"/>
  <c r="Q103" i="1"/>
  <c r="D318" i="1"/>
  <c r="R318" i="1"/>
  <c r="Q38" i="1"/>
  <c r="D38" i="1"/>
  <c r="R38" i="1"/>
  <c r="D254" i="1"/>
  <c r="R254" i="1"/>
  <c r="Q310" i="1"/>
  <c r="Q54" i="1"/>
  <c r="Q110" i="1"/>
  <c r="D206" i="1"/>
  <c r="R206" i="1"/>
  <c r="D134" i="1"/>
  <c r="R134" i="1"/>
  <c r="D79" i="1"/>
  <c r="R79" i="1"/>
  <c r="D286" i="1"/>
  <c r="R286" i="1"/>
  <c r="Q78" i="1"/>
  <c r="D246" i="1"/>
  <c r="R246" i="1"/>
  <c r="D239" i="1"/>
  <c r="R239" i="1"/>
  <c r="Q294" i="1"/>
  <c r="D294" i="1"/>
  <c r="R294" i="1"/>
  <c r="D238" i="1"/>
  <c r="R238" i="1"/>
  <c r="Q238" i="1"/>
  <c r="Q230" i="1"/>
  <c r="Q262" i="1"/>
  <c r="Q311" i="1"/>
  <c r="Q46" i="1"/>
  <c r="Q158" i="1"/>
  <c r="Q182" i="1"/>
  <c r="Q111" i="1"/>
  <c r="D102" i="1"/>
  <c r="R102" i="1"/>
  <c r="Q361" i="1"/>
  <c r="Q39" i="1"/>
  <c r="Q126" i="1"/>
  <c r="Q150" i="1"/>
  <c r="D350" i="1"/>
  <c r="R350" i="1"/>
  <c r="Q321" i="1"/>
  <c r="D7" i="1"/>
  <c r="R7" i="1"/>
  <c r="L25" i="4"/>
  <c r="L27" i="4"/>
  <c r="G56" i="4"/>
  <c r="K56" i="4"/>
  <c r="K46" i="4"/>
  <c r="M46" i="4"/>
  <c r="L56" i="4"/>
  <c r="L48" i="4"/>
  <c r="M48" i="4"/>
  <c r="L45" i="4"/>
  <c r="M45" i="4"/>
  <c r="L47" i="4"/>
  <c r="M47" i="4"/>
  <c r="O8" i="3"/>
  <c r="O14" i="3"/>
  <c r="O15" i="3"/>
  <c r="O7" i="3"/>
  <c r="Q266" i="1"/>
  <c r="Q319" i="1"/>
  <c r="D47" i="1"/>
  <c r="R47" i="1"/>
  <c r="Q234" i="1"/>
  <c r="D354" i="1"/>
  <c r="R354" i="1"/>
  <c r="D231" i="1"/>
  <c r="R231" i="1"/>
  <c r="Q90" i="1"/>
  <c r="Q114" i="1"/>
  <c r="Q138" i="1"/>
  <c r="Q360" i="1"/>
  <c r="D98" i="1"/>
  <c r="R98" i="1"/>
  <c r="D327" i="1"/>
  <c r="R327" i="1"/>
  <c r="Q295" i="1"/>
  <c r="Q207" i="1"/>
  <c r="D135" i="1"/>
  <c r="R135" i="1"/>
  <c r="D314" i="1"/>
  <c r="R314" i="1"/>
  <c r="Q351" i="1"/>
  <c r="D55" i="1"/>
  <c r="R55" i="1"/>
  <c r="Q55" i="1"/>
  <c r="D263" i="1"/>
  <c r="R263" i="1"/>
  <c r="Q215" i="1"/>
  <c r="Q343" i="1"/>
  <c r="Q271" i="1"/>
  <c r="Q127" i="1"/>
  <c r="D15" i="1"/>
  <c r="R15" i="1"/>
  <c r="D322" i="1"/>
  <c r="R322" i="1"/>
  <c r="Q223" i="1"/>
  <c r="Q183" i="1"/>
  <c r="Q170" i="1"/>
  <c r="D82" i="1"/>
  <c r="R82" i="1"/>
  <c r="Q274" i="1"/>
  <c r="Q95" i="1"/>
  <c r="Q362" i="1"/>
  <c r="Q346" i="1"/>
  <c r="D258" i="1"/>
  <c r="R258" i="1"/>
  <c r="Q199" i="1"/>
  <c r="D74" i="1"/>
  <c r="R74" i="1"/>
  <c r="D202" i="1"/>
  <c r="R202" i="1"/>
  <c r="D287" i="1"/>
  <c r="R287" i="1"/>
  <c r="Q287" i="1"/>
  <c r="Q175" i="1"/>
  <c r="Q335" i="1"/>
  <c r="Q186" i="1"/>
  <c r="D162" i="1"/>
  <c r="R162" i="1"/>
  <c r="Q130" i="1"/>
  <c r="D159" i="1"/>
  <c r="R159" i="1"/>
  <c r="D87" i="1"/>
  <c r="R87" i="1"/>
  <c r="Q330" i="1"/>
  <c r="D119" i="1"/>
  <c r="R119" i="1"/>
  <c r="Q298" i="1"/>
  <c r="D143" i="1"/>
  <c r="R143" i="1"/>
  <c r="Q63" i="1"/>
  <c r="Q151" i="1"/>
  <c r="D303" i="1"/>
  <c r="R303" i="1"/>
  <c r="Q218" i="1"/>
  <c r="Q122" i="1"/>
  <c r="Q282" i="1"/>
  <c r="D31" i="1"/>
  <c r="R31" i="1"/>
  <c r="D328" i="1"/>
  <c r="R328" i="1"/>
  <c r="Q328" i="1"/>
  <c r="C364" i="1"/>
  <c r="D364" i="1"/>
  <c r="R364" i="1"/>
  <c r="N8" i="3"/>
  <c r="D17" i="3"/>
  <c r="O17" i="3"/>
  <c r="N15" i="3"/>
  <c r="N13" i="3"/>
  <c r="N7" i="3"/>
  <c r="N11" i="3"/>
  <c r="N10" i="3"/>
  <c r="O9" i="3"/>
  <c r="D13" i="3"/>
  <c r="O10" i="3"/>
  <c r="C19" i="3"/>
  <c r="Q364" i="1"/>
  <c r="E214" i="1"/>
  <c r="H208" i="1"/>
  <c r="F237" i="1"/>
  <c r="G237" i="1"/>
  <c r="F97" i="1"/>
  <c r="G97" i="1"/>
  <c r="F358" i="1"/>
  <c r="G358" i="1"/>
  <c r="H193" i="1"/>
  <c r="F130" i="1"/>
  <c r="G130" i="1"/>
  <c r="H293" i="1"/>
  <c r="H74" i="1"/>
  <c r="F135" i="1"/>
  <c r="G135" i="1"/>
  <c r="F141" i="1"/>
  <c r="G141" i="1"/>
  <c r="H42" i="1"/>
  <c r="H149" i="1"/>
  <c r="F224" i="1"/>
  <c r="G224" i="1"/>
  <c r="F93" i="1"/>
  <c r="G93" i="1"/>
  <c r="F156" i="1"/>
  <c r="G156" i="1"/>
  <c r="F133" i="1"/>
  <c r="G133" i="1"/>
  <c r="E68" i="1"/>
  <c r="H133" i="1"/>
  <c r="H81" i="1"/>
  <c r="E237" i="1"/>
  <c r="E213" i="1"/>
  <c r="F63" i="1"/>
  <c r="G63" i="1"/>
  <c r="F254" i="1"/>
  <c r="G254" i="1"/>
  <c r="H206" i="1"/>
  <c r="F256" i="1"/>
  <c r="G256" i="1"/>
  <c r="F215" i="1"/>
  <c r="G215" i="1"/>
  <c r="H325" i="1"/>
  <c r="F189" i="1"/>
  <c r="G189" i="1"/>
  <c r="H118" i="1"/>
  <c r="F303" i="1"/>
  <c r="G303" i="1"/>
  <c r="F49" i="1"/>
  <c r="G49" i="1"/>
  <c r="H330" i="1"/>
  <c r="F258" i="1"/>
  <c r="G258" i="1"/>
  <c r="E244" i="1"/>
  <c r="E166" i="1"/>
  <c r="F229" i="1"/>
  <c r="G229" i="1"/>
  <c r="H84" i="1"/>
  <c r="E361" i="1"/>
  <c r="H58" i="1"/>
  <c r="E341" i="1"/>
  <c r="F287" i="1"/>
  <c r="G287" i="1"/>
  <c r="F209" i="1"/>
  <c r="G209" i="1"/>
  <c r="E355" i="1"/>
  <c r="H31" i="1"/>
  <c r="F299" i="1"/>
  <c r="G299" i="1"/>
  <c r="H261" i="1"/>
  <c r="F117" i="1"/>
  <c r="G117" i="1"/>
  <c r="F185" i="1"/>
  <c r="G185" i="1"/>
  <c r="E21" i="1"/>
  <c r="H65" i="1"/>
  <c r="F60" i="1"/>
  <c r="G60" i="1"/>
  <c r="E44" i="1"/>
  <c r="E10" i="1"/>
  <c r="F260" i="1"/>
  <c r="G260" i="1"/>
  <c r="H317" i="1"/>
  <c r="E137" i="1"/>
  <c r="H344" i="1"/>
  <c r="F349" i="1"/>
  <c r="G349" i="1"/>
  <c r="E255" i="1"/>
  <c r="E243" i="1"/>
  <c r="E275" i="1"/>
  <c r="E96" i="1"/>
  <c r="F70" i="1"/>
  <c r="G70" i="1"/>
  <c r="F72" i="1"/>
  <c r="G72" i="1"/>
  <c r="E349" i="1"/>
  <c r="E246" i="1"/>
  <c r="E76" i="1"/>
  <c r="E69" i="1"/>
  <c r="F199" i="1"/>
  <c r="G199" i="1"/>
  <c r="E128" i="1"/>
  <c r="F154" i="1"/>
  <c r="G154" i="1"/>
  <c r="E155" i="1"/>
  <c r="E115" i="1"/>
  <c r="E59" i="1"/>
  <c r="E299" i="1"/>
  <c r="H14" i="1"/>
  <c r="E153" i="1"/>
  <c r="F241" i="1"/>
  <c r="G241" i="1"/>
  <c r="F146" i="1"/>
  <c r="G146" i="1"/>
  <c r="H333" i="1"/>
  <c r="E24" i="1"/>
  <c r="F311" i="1"/>
  <c r="G311" i="1"/>
  <c r="H296" i="1"/>
  <c r="F172" i="1"/>
  <c r="G172" i="1"/>
  <c r="F177" i="1"/>
  <c r="G177" i="1"/>
  <c r="H103" i="1"/>
  <c r="E156" i="1"/>
  <c r="F64" i="1"/>
  <c r="G64" i="1"/>
  <c r="E181" i="1"/>
  <c r="F182" i="1"/>
  <c r="G182" i="1"/>
  <c r="H345" i="1"/>
  <c r="F247" i="1"/>
  <c r="G247" i="1"/>
  <c r="E49" i="1"/>
  <c r="H226" i="1"/>
  <c r="E145" i="1"/>
  <c r="E239" i="1"/>
  <c r="E315" i="1"/>
  <c r="E176" i="1"/>
  <c r="F100" i="1"/>
  <c r="G100" i="1"/>
  <c r="E248" i="1"/>
  <c r="F134" i="1"/>
  <c r="G134" i="1"/>
  <c r="F36" i="1"/>
  <c r="G36" i="1"/>
  <c r="E339" i="1"/>
  <c r="E206" i="1"/>
  <c r="H298" i="1"/>
  <c r="H165" i="1"/>
  <c r="H161" i="1"/>
  <c r="H286" i="1"/>
  <c r="E291" i="1"/>
  <c r="H67" i="1"/>
  <c r="E65" i="1"/>
  <c r="H202" i="1"/>
  <c r="H69" i="1"/>
  <c r="F354" i="1"/>
  <c r="G354" i="1"/>
  <c r="F53" i="1"/>
  <c r="G53" i="1"/>
  <c r="E285" i="1"/>
  <c r="E300" i="1"/>
  <c r="H160" i="1"/>
  <c r="H341" i="1"/>
  <c r="F62" i="1"/>
  <c r="G62" i="1"/>
  <c r="F264" i="1"/>
  <c r="G264" i="1"/>
  <c r="E217" i="1"/>
  <c r="F239" i="1"/>
  <c r="G239" i="1"/>
  <c r="F94" i="1"/>
  <c r="G94" i="1"/>
  <c r="E122" i="1"/>
  <c r="E269" i="1"/>
  <c r="E87" i="1"/>
  <c r="H83" i="1"/>
  <c r="F40" i="1"/>
  <c r="G40" i="1"/>
  <c r="F276" i="1"/>
  <c r="G276" i="1"/>
  <c r="E165" i="1"/>
  <c r="F242" i="1"/>
  <c r="G242" i="1"/>
  <c r="F292" i="1"/>
  <c r="G292" i="1"/>
  <c r="E308" i="1"/>
  <c r="F37" i="1"/>
  <c r="G37" i="1"/>
  <c r="E73" i="1"/>
  <c r="F81" i="1"/>
  <c r="G81" i="1"/>
  <c r="E112" i="1"/>
  <c r="H255" i="1"/>
  <c r="F173" i="1"/>
  <c r="G173" i="1"/>
  <c r="E80" i="1"/>
  <c r="H97" i="1"/>
  <c r="F55" i="1"/>
  <c r="G55" i="1"/>
  <c r="F79" i="1"/>
  <c r="G79" i="1"/>
  <c r="F65" i="1"/>
  <c r="G65" i="1"/>
  <c r="E267" i="1"/>
  <c r="E354" i="1"/>
  <c r="E25" i="1"/>
  <c r="H218" i="1"/>
  <c r="E170" i="1"/>
  <c r="F221" i="1"/>
  <c r="G221" i="1"/>
  <c r="F57" i="1"/>
  <c r="G57" i="1"/>
  <c r="F340" i="1"/>
  <c r="G340" i="1"/>
  <c r="E28" i="1"/>
  <c r="E90" i="1"/>
  <c r="E350" i="1"/>
  <c r="F147" i="1"/>
  <c r="G147" i="1"/>
  <c r="H142" i="1"/>
  <c r="H322" i="1"/>
  <c r="H337" i="1"/>
  <c r="H109" i="1"/>
  <c r="E88" i="1"/>
  <c r="H301" i="1"/>
  <c r="F356" i="1"/>
  <c r="G356" i="1"/>
  <c r="F291" i="1"/>
  <c r="G291" i="1"/>
  <c r="H52" i="1"/>
  <c r="F213" i="1"/>
  <c r="G213" i="1"/>
  <c r="F193" i="1"/>
  <c r="G193" i="1"/>
  <c r="F266" i="1"/>
  <c r="G266" i="1"/>
  <c r="F210" i="1"/>
  <c r="G210" i="1"/>
  <c r="E265" i="1"/>
  <c r="H60" i="1"/>
  <c r="H254" i="1"/>
  <c r="H10" i="1"/>
  <c r="F59" i="1"/>
  <c r="G59" i="1"/>
  <c r="F279" i="1"/>
  <c r="G279" i="1"/>
  <c r="F295" i="1"/>
  <c r="G295" i="1"/>
  <c r="F46" i="1"/>
  <c r="G46" i="1"/>
  <c r="H140" i="1"/>
  <c r="F148" i="1"/>
  <c r="G148" i="1"/>
  <c r="E264" i="1"/>
  <c r="F364" i="1"/>
  <c r="F21" i="1"/>
  <c r="G21" i="1"/>
  <c r="H13" i="1"/>
  <c r="H272" i="1"/>
  <c r="F67" i="1"/>
  <c r="G67" i="1"/>
  <c r="F138" i="1"/>
  <c r="G138" i="1"/>
  <c r="F144" i="1"/>
  <c r="G144" i="1"/>
  <c r="H153" i="1"/>
  <c r="H137" i="1"/>
  <c r="F119" i="1"/>
  <c r="G119" i="1"/>
  <c r="F69" i="1"/>
  <c r="G69" i="1"/>
  <c r="F44" i="1"/>
  <c r="G44" i="1"/>
  <c r="H364" i="1"/>
  <c r="F217" i="1"/>
  <c r="G217" i="1"/>
  <c r="E89" i="1"/>
  <c r="E38" i="1"/>
  <c r="H82" i="1"/>
  <c r="H353" i="1"/>
  <c r="F322" i="1"/>
  <c r="G322" i="1"/>
  <c r="H78" i="1"/>
  <c r="E91" i="1"/>
  <c r="H282" i="1"/>
  <c r="E325" i="1"/>
  <c r="E118" i="1"/>
  <c r="F233" i="1"/>
  <c r="G233" i="1"/>
  <c r="F257" i="1"/>
  <c r="G257" i="1"/>
  <c r="E53" i="1"/>
  <c r="H124" i="1"/>
  <c r="H112" i="1"/>
  <c r="H148" i="1"/>
  <c r="F325" i="1"/>
  <c r="G325" i="1"/>
  <c r="H108" i="1"/>
  <c r="H134" i="1"/>
  <c r="H335" i="1"/>
  <c r="H99" i="1"/>
  <c r="H141" i="1"/>
  <c r="H194" i="1"/>
  <c r="H318" i="1"/>
  <c r="F122" i="1"/>
  <c r="G122" i="1"/>
  <c r="F198" i="1"/>
  <c r="G198" i="1"/>
  <c r="F342" i="1"/>
  <c r="G342" i="1"/>
  <c r="E356" i="1"/>
  <c r="H72" i="1"/>
  <c r="E240" i="1"/>
  <c r="F51" i="1"/>
  <c r="G51" i="1"/>
  <c r="H44" i="1"/>
  <c r="H312" i="1"/>
  <c r="E20" i="1"/>
  <c r="E359" i="1"/>
  <c r="E218" i="1"/>
  <c r="H125" i="1"/>
  <c r="E290" i="1"/>
  <c r="H212" i="1"/>
  <c r="E162" i="1"/>
  <c r="E189" i="1"/>
  <c r="F39" i="1"/>
  <c r="G39" i="1"/>
  <c r="F167" i="1"/>
  <c r="G167" i="1"/>
  <c r="E295" i="1"/>
  <c r="F201" i="1"/>
  <c r="G201" i="1"/>
  <c r="F227" i="1"/>
  <c r="G227" i="1"/>
  <c r="E271" i="1"/>
  <c r="E43" i="1"/>
  <c r="F317" i="1"/>
  <c r="G317" i="1"/>
  <c r="H219" i="1"/>
  <c r="H235" i="1"/>
  <c r="F153" i="1"/>
  <c r="G153" i="1"/>
  <c r="F22" i="1"/>
  <c r="G22" i="1"/>
  <c r="H220" i="1"/>
  <c r="H336" i="1"/>
  <c r="E113" i="1"/>
  <c r="E293" i="1"/>
  <c r="E79" i="1"/>
  <c r="H56" i="1"/>
  <c r="H38" i="1"/>
  <c r="F38" i="1"/>
  <c r="G38" i="1"/>
  <c r="F29" i="1"/>
  <c r="G29" i="1"/>
  <c r="E304" i="1"/>
  <c r="E201" i="1"/>
  <c r="E74" i="1"/>
  <c r="H156" i="1"/>
  <c r="E60" i="1"/>
  <c r="E302" i="1"/>
  <c r="H278" i="1"/>
  <c r="H280" i="1"/>
  <c r="E262" i="1"/>
  <c r="E30" i="1"/>
  <c r="F330" i="1"/>
  <c r="G330" i="1"/>
  <c r="E318" i="1"/>
  <c r="E132" i="1"/>
  <c r="E345" i="1"/>
  <c r="E223" i="1"/>
  <c r="H152" i="1"/>
  <c r="H89" i="1"/>
  <c r="E279" i="1"/>
  <c r="H239" i="1"/>
  <c r="F68" i="1"/>
  <c r="G68" i="1"/>
  <c r="F106" i="1"/>
  <c r="G106" i="1"/>
  <c r="E192" i="1"/>
  <c r="E247" i="1"/>
  <c r="F230" i="1"/>
  <c r="G230" i="1"/>
  <c r="H247" i="1"/>
  <c r="E142" i="1"/>
  <c r="H300" i="1"/>
  <c r="H176" i="1"/>
  <c r="E110" i="1"/>
  <c r="E245" i="1"/>
  <c r="H349" i="1"/>
  <c r="F73" i="1"/>
  <c r="G73" i="1"/>
  <c r="H18" i="1"/>
  <c r="F283" i="1"/>
  <c r="G283" i="1"/>
  <c r="E195" i="1"/>
  <c r="E274" i="1"/>
  <c r="H188" i="1"/>
  <c r="E64" i="1"/>
  <c r="F15" i="1"/>
  <c r="G15" i="1"/>
  <c r="E204" i="1"/>
  <c r="E177" i="1"/>
  <c r="E100" i="1"/>
  <c r="H150" i="1"/>
  <c r="F92" i="1"/>
  <c r="G92" i="1"/>
  <c r="F304" i="1"/>
  <c r="G304" i="1"/>
  <c r="E319" i="1"/>
  <c r="F91" i="1"/>
  <c r="G91" i="1"/>
  <c r="H340" i="1"/>
  <c r="F162" i="1"/>
  <c r="G162" i="1"/>
  <c r="H21" i="1"/>
  <c r="H77" i="1"/>
  <c r="H27" i="1"/>
  <c r="F282" i="1"/>
  <c r="G282" i="1"/>
  <c r="F301" i="1"/>
  <c r="G301" i="1"/>
  <c r="H154" i="1"/>
  <c r="E18" i="1"/>
  <c r="H230" i="1"/>
  <c r="E215" i="1"/>
  <c r="F179" i="1"/>
  <c r="G179" i="1"/>
  <c r="H24" i="1"/>
  <c r="F145" i="1"/>
  <c r="G145" i="1"/>
  <c r="E81" i="1"/>
  <c r="F115" i="1"/>
  <c r="G115" i="1"/>
  <c r="F312" i="1"/>
  <c r="G312" i="1"/>
  <c r="H329" i="1"/>
  <c r="F327" i="1"/>
  <c r="G327" i="1"/>
  <c r="F7" i="1"/>
  <c r="G7" i="1"/>
  <c r="H179" i="1"/>
  <c r="E236" i="1"/>
  <c r="F10" i="1"/>
  <c r="G10" i="1"/>
  <c r="E362" i="1"/>
  <c r="F140" i="1"/>
  <c r="G140" i="1"/>
  <c r="E324" i="1"/>
  <c r="E364" i="1"/>
  <c r="H326" i="1"/>
  <c r="F125" i="1"/>
  <c r="G125" i="1"/>
  <c r="F207" i="1"/>
  <c r="G207" i="1"/>
  <c r="E152" i="1"/>
  <c r="E98" i="1"/>
  <c r="E205" i="1"/>
  <c r="F131" i="1"/>
  <c r="G131" i="1"/>
  <c r="F300" i="1"/>
  <c r="G300" i="1"/>
  <c r="H37" i="1"/>
  <c r="H123" i="1"/>
  <c r="H192" i="1"/>
  <c r="F175" i="1"/>
  <c r="G175" i="1"/>
  <c r="F111" i="1"/>
  <c r="G111" i="1"/>
  <c r="H101" i="1"/>
  <c r="E219" i="1"/>
  <c r="H100" i="1"/>
  <c r="E109" i="1"/>
  <c r="H32" i="1"/>
  <c r="F250" i="1"/>
  <c r="G250" i="1"/>
  <c r="F320" i="1"/>
  <c r="G320" i="1"/>
  <c r="F310" i="1"/>
  <c r="G310" i="1"/>
  <c r="F251" i="1"/>
  <c r="G251" i="1"/>
  <c r="E104" i="1"/>
  <c r="F104" i="1"/>
  <c r="G104" i="1"/>
  <c r="E281" i="1"/>
  <c r="F274" i="1"/>
  <c r="G274" i="1"/>
  <c r="E260" i="1"/>
  <c r="E305" i="1"/>
  <c r="H352" i="1"/>
  <c r="F128" i="1"/>
  <c r="G128" i="1"/>
  <c r="F278" i="1"/>
  <c r="G278" i="1"/>
  <c r="F333" i="1"/>
  <c r="G333" i="1"/>
  <c r="F288" i="1"/>
  <c r="G288" i="1"/>
  <c r="H94" i="1"/>
  <c r="F127" i="1"/>
  <c r="G127" i="1"/>
  <c r="H185" i="1"/>
  <c r="H28" i="1"/>
  <c r="E294" i="1"/>
  <c r="H186" i="1"/>
  <c r="E286" i="1"/>
  <c r="H246" i="1"/>
  <c r="E335" i="1"/>
  <c r="F74" i="1"/>
  <c r="G74" i="1"/>
  <c r="F298" i="1"/>
  <c r="G298" i="1"/>
  <c r="E270" i="1"/>
  <c r="F259" i="1"/>
  <c r="G259" i="1"/>
  <c r="H189" i="1"/>
  <c r="F87" i="1"/>
  <c r="G87" i="1"/>
  <c r="F136" i="1"/>
  <c r="G136" i="1"/>
  <c r="F194" i="1"/>
  <c r="G194" i="1"/>
  <c r="F238" i="1"/>
  <c r="G238" i="1"/>
  <c r="F294" i="1"/>
  <c r="G294" i="1"/>
  <c r="F338" i="1"/>
  <c r="G338" i="1"/>
  <c r="H170" i="1"/>
  <c r="H342" i="1"/>
  <c r="H120" i="1"/>
  <c r="H73" i="1"/>
  <c r="E278" i="1"/>
  <c r="E185" i="1"/>
  <c r="H303" i="1"/>
  <c r="H36" i="1"/>
  <c r="E99" i="1"/>
  <c r="H47" i="1"/>
  <c r="F277" i="1"/>
  <c r="G277" i="1"/>
  <c r="E276" i="1"/>
  <c r="F103" i="1"/>
  <c r="G103" i="1"/>
  <c r="F161" i="1"/>
  <c r="G161" i="1"/>
  <c r="F206" i="1"/>
  <c r="G206" i="1"/>
  <c r="F253" i="1"/>
  <c r="G253" i="1"/>
  <c r="F309" i="1"/>
  <c r="G309" i="1"/>
  <c r="H362" i="1"/>
  <c r="F66" i="1"/>
  <c r="G66" i="1"/>
  <c r="F273" i="1"/>
  <c r="G273" i="1"/>
  <c r="E14" i="1"/>
  <c r="F176" i="1"/>
  <c r="G176" i="1"/>
  <c r="F171" i="1"/>
  <c r="G171" i="1"/>
  <c r="F332" i="1"/>
  <c r="G332" i="1"/>
  <c r="F184" i="1"/>
  <c r="G184" i="1"/>
  <c r="H308" i="1"/>
  <c r="F16" i="1"/>
  <c r="G16" i="1"/>
  <c r="F118" i="1"/>
  <c r="G118" i="1"/>
  <c r="E172" i="1"/>
  <c r="H49" i="1"/>
  <c r="E357" i="1"/>
  <c r="E154" i="1"/>
  <c r="E317" i="1"/>
  <c r="E36" i="1"/>
  <c r="E321" i="1"/>
  <c r="E95" i="1"/>
  <c r="H15" i="1"/>
  <c r="F225" i="1"/>
  <c r="G225" i="1"/>
  <c r="F12" i="1"/>
  <c r="G12" i="1"/>
  <c r="F28" i="1"/>
  <c r="G28" i="1"/>
  <c r="H245" i="1"/>
  <c r="H145" i="1"/>
  <c r="H258" i="1"/>
  <c r="H162" i="1"/>
  <c r="H39" i="1"/>
  <c r="F139" i="1"/>
  <c r="G139" i="1"/>
  <c r="E151" i="1"/>
  <c r="F344" i="1"/>
  <c r="G344" i="1"/>
  <c r="E334" i="1"/>
  <c r="H279" i="1"/>
  <c r="E117" i="1"/>
  <c r="H231" i="1"/>
  <c r="H178" i="1"/>
  <c r="H151" i="1"/>
  <c r="E119" i="1"/>
  <c r="F132" i="1"/>
  <c r="G132" i="1"/>
  <c r="F50" i="1"/>
  <c r="G50" i="1"/>
  <c r="E71" i="1"/>
  <c r="F102" i="1"/>
  <c r="G102" i="1"/>
  <c r="F159" i="1"/>
  <c r="G159" i="1"/>
  <c r="F205" i="1"/>
  <c r="G205" i="1"/>
  <c r="F248" i="1"/>
  <c r="G248" i="1"/>
  <c r="F308" i="1"/>
  <c r="G308" i="1"/>
  <c r="F348" i="1"/>
  <c r="G348" i="1"/>
  <c r="E105" i="1"/>
  <c r="F157" i="1"/>
  <c r="G157" i="1"/>
  <c r="H95" i="1"/>
  <c r="E323" i="1"/>
  <c r="F143" i="1"/>
  <c r="G143" i="1"/>
  <c r="E238" i="1"/>
  <c r="E160" i="1"/>
  <c r="E149" i="1"/>
  <c r="E150" i="1"/>
  <c r="H130" i="1"/>
  <c r="F211" i="1"/>
  <c r="G211" i="1"/>
  <c r="F86" i="1"/>
  <c r="G86" i="1"/>
  <c r="H93" i="1"/>
  <c r="E182" i="1"/>
  <c r="F123" i="1"/>
  <c r="G123" i="1"/>
  <c r="F110" i="1"/>
  <c r="G110" i="1"/>
  <c r="F270" i="1"/>
  <c r="G270" i="1"/>
  <c r="E251" i="1"/>
  <c r="E169" i="1"/>
  <c r="E190" i="1"/>
  <c r="H205" i="1"/>
  <c r="F77" i="1"/>
  <c r="G77" i="1"/>
  <c r="H63" i="1"/>
  <c r="F35" i="1"/>
  <c r="G35" i="1"/>
  <c r="F216" i="1"/>
  <c r="G216" i="1"/>
  <c r="E301" i="1"/>
  <c r="F246" i="1"/>
  <c r="G246" i="1"/>
  <c r="F313" i="1"/>
  <c r="G313" i="1"/>
  <c r="E141" i="1"/>
  <c r="H104" i="1"/>
  <c r="H41" i="1"/>
  <c r="H187" i="1"/>
  <c r="E47" i="1"/>
  <c r="F30" i="1"/>
  <c r="G30" i="1"/>
  <c r="F80" i="1"/>
  <c r="G80" i="1"/>
  <c r="E232" i="1"/>
  <c r="E188" i="1"/>
  <c r="H222" i="1"/>
  <c r="H274" i="1"/>
  <c r="F99" i="1"/>
  <c r="G99" i="1"/>
  <c r="F158" i="1"/>
  <c r="G158" i="1"/>
  <c r="F204" i="1"/>
  <c r="G204" i="1"/>
  <c r="F245" i="1"/>
  <c r="G245" i="1"/>
  <c r="F307" i="1"/>
  <c r="G307" i="1"/>
  <c r="F347" i="1"/>
  <c r="G347" i="1"/>
  <c r="H90" i="1"/>
  <c r="H304" i="1"/>
  <c r="H75" i="1"/>
  <c r="H117" i="1"/>
  <c r="E316" i="1"/>
  <c r="H19" i="1"/>
  <c r="H59" i="1"/>
  <c r="F34" i="1"/>
  <c r="G34" i="1"/>
  <c r="H232" i="1"/>
  <c r="H61" i="1"/>
  <c r="F54" i="1"/>
  <c r="G54" i="1"/>
  <c r="F163" i="1"/>
  <c r="G163" i="1"/>
  <c r="F114" i="1"/>
  <c r="G114" i="1"/>
  <c r="F174" i="1"/>
  <c r="G174" i="1"/>
  <c r="F223" i="1"/>
  <c r="G223" i="1"/>
  <c r="F272" i="1"/>
  <c r="G272" i="1"/>
  <c r="F326" i="1"/>
  <c r="G326" i="1"/>
  <c r="E322" i="1"/>
  <c r="E220" i="1"/>
  <c r="H319" i="1"/>
  <c r="E221" i="1"/>
  <c r="E199" i="1"/>
  <c r="E196" i="1"/>
  <c r="E307" i="1"/>
  <c r="H25" i="1"/>
  <c r="E86" i="1"/>
  <c r="F197" i="1"/>
  <c r="G197" i="1"/>
  <c r="F202" i="1"/>
  <c r="G202" i="1"/>
  <c r="E157" i="1"/>
  <c r="E84" i="1"/>
  <c r="F166" i="1"/>
  <c r="G166" i="1"/>
  <c r="H229" i="1"/>
  <c r="F20" i="1"/>
  <c r="G20" i="1"/>
  <c r="E133" i="1"/>
  <c r="F19" i="1"/>
  <c r="G19" i="1"/>
  <c r="H275" i="1"/>
  <c r="H324" i="1"/>
  <c r="H144" i="1"/>
  <c r="H306" i="1"/>
  <c r="E144" i="1"/>
  <c r="E353" i="1"/>
  <c r="F45" i="1"/>
  <c r="G45" i="1"/>
  <c r="E107" i="1"/>
  <c r="E17" i="1"/>
  <c r="H54" i="1"/>
  <c r="F218" i="1"/>
  <c r="G218" i="1"/>
  <c r="H287" i="1"/>
  <c r="F96" i="1"/>
  <c r="G96" i="1"/>
  <c r="H211" i="1"/>
  <c r="E313" i="1"/>
  <c r="F220" i="1"/>
  <c r="G220" i="1"/>
  <c r="H262" i="1"/>
  <c r="E258" i="1"/>
  <c r="H215" i="1"/>
  <c r="H351" i="1"/>
  <c r="E342" i="1"/>
  <c r="H70" i="1"/>
  <c r="E50" i="1"/>
  <c r="E332" i="1"/>
  <c r="F284" i="1"/>
  <c r="G284" i="1"/>
  <c r="H210" i="1"/>
  <c r="H173" i="1"/>
  <c r="E164" i="1"/>
  <c r="H313" i="1"/>
  <c r="H29" i="1"/>
  <c r="E343" i="1"/>
  <c r="E29" i="1"/>
  <c r="E108" i="1"/>
  <c r="F126" i="1"/>
  <c r="G126" i="1"/>
  <c r="F13" i="1"/>
  <c r="G13" i="1"/>
  <c r="F113" i="1"/>
  <c r="G113" i="1"/>
  <c r="F170" i="1"/>
  <c r="G170" i="1"/>
  <c r="F214" i="1"/>
  <c r="G214" i="1"/>
  <c r="F271" i="1"/>
  <c r="G271" i="1"/>
  <c r="F316" i="1"/>
  <c r="G316" i="1"/>
  <c r="F361" i="1"/>
  <c r="G361" i="1"/>
  <c r="H297" i="1"/>
  <c r="H237" i="1"/>
  <c r="E130" i="1"/>
  <c r="F32" i="1"/>
  <c r="G32" i="1"/>
  <c r="E320" i="1"/>
  <c r="E348" i="1"/>
  <c r="F8" i="1"/>
  <c r="G8" i="1"/>
  <c r="E129" i="1"/>
  <c r="F52" i="1"/>
  <c r="G52" i="1"/>
  <c r="F108" i="1"/>
  <c r="G108" i="1"/>
  <c r="H50" i="1"/>
  <c r="F160" i="1"/>
  <c r="G160" i="1"/>
  <c r="F25" i="1"/>
  <c r="G25" i="1"/>
  <c r="H334" i="1"/>
  <c r="H260" i="1"/>
  <c r="F23" i="1"/>
  <c r="G23" i="1"/>
  <c r="E211" i="1"/>
  <c r="F345" i="1"/>
  <c r="G345" i="1"/>
  <c r="F262" i="1"/>
  <c r="G262" i="1"/>
  <c r="H183" i="1"/>
  <c r="E54" i="1"/>
  <c r="H128" i="1"/>
  <c r="F84" i="1"/>
  <c r="G84" i="1"/>
  <c r="E351" i="1"/>
  <c r="E22" i="1"/>
  <c r="F31" i="1"/>
  <c r="G31" i="1"/>
  <c r="F321" i="1"/>
  <c r="G321" i="1"/>
  <c r="E136" i="1"/>
  <c r="E352" i="1"/>
  <c r="H241" i="1"/>
  <c r="F43" i="1"/>
  <c r="G43" i="1"/>
  <c r="H291" i="1"/>
  <c r="F190" i="1"/>
  <c r="G190" i="1"/>
  <c r="F82" i="1"/>
  <c r="G82" i="1"/>
  <c r="H224" i="1"/>
  <c r="F341" i="1"/>
  <c r="G341" i="1"/>
  <c r="F101" i="1"/>
  <c r="G101" i="1"/>
  <c r="F112" i="1"/>
  <c r="G112" i="1"/>
  <c r="F168" i="1"/>
  <c r="G168" i="1"/>
  <c r="F212" i="1"/>
  <c r="G212" i="1"/>
  <c r="F268" i="1"/>
  <c r="G268" i="1"/>
  <c r="F315" i="1"/>
  <c r="G315" i="1"/>
  <c r="F360" i="1"/>
  <c r="G360" i="1"/>
  <c r="E101" i="1"/>
  <c r="E139" i="1"/>
  <c r="E187" i="1"/>
  <c r="E337" i="1"/>
  <c r="E210" i="1"/>
  <c r="H223" i="1"/>
  <c r="F267" i="1"/>
  <c r="G267" i="1"/>
  <c r="E336" i="1"/>
  <c r="F95" i="1"/>
  <c r="G95" i="1"/>
  <c r="E78" i="1"/>
  <c r="H214" i="1"/>
  <c r="H346" i="1"/>
  <c r="F61" i="1"/>
  <c r="G61" i="1"/>
  <c r="F124" i="1"/>
  <c r="G124" i="1"/>
  <c r="F188" i="1"/>
  <c r="G188" i="1"/>
  <c r="F234" i="1"/>
  <c r="G234" i="1"/>
  <c r="F290" i="1"/>
  <c r="G290" i="1"/>
  <c r="F329" i="1"/>
  <c r="G329" i="1"/>
  <c r="F192" i="1"/>
  <c r="G192" i="1"/>
  <c r="H88" i="1"/>
  <c r="E233" i="1"/>
  <c r="F352" i="1"/>
  <c r="G352" i="1"/>
  <c r="F219" i="1"/>
  <c r="G219" i="1"/>
  <c r="E208" i="1"/>
  <c r="F187" i="1"/>
  <c r="G187" i="1"/>
  <c r="F142" i="1"/>
  <c r="G142" i="1"/>
  <c r="E15" i="1"/>
  <c r="F263" i="1"/>
  <c r="G263" i="1"/>
  <c r="E175" i="1"/>
  <c r="F359" i="1"/>
  <c r="G359" i="1"/>
  <c r="E94" i="1"/>
  <c r="H168" i="1"/>
  <c r="H294" i="1"/>
  <c r="E63" i="1"/>
  <c r="H175" i="1"/>
  <c r="E41" i="1"/>
  <c r="E344" i="1"/>
  <c r="E13" i="1"/>
  <c r="H164" i="1"/>
  <c r="H198" i="1"/>
  <c r="F155" i="1"/>
  <c r="G155" i="1"/>
  <c r="H290" i="1"/>
  <c r="F252" i="1"/>
  <c r="G252" i="1"/>
  <c r="E289" i="1"/>
  <c r="H190" i="1"/>
  <c r="F186" i="1"/>
  <c r="G186" i="1"/>
  <c r="H57" i="1"/>
  <c r="H323" i="1"/>
  <c r="E229" i="1"/>
  <c r="E40" i="1"/>
  <c r="E82" i="1"/>
  <c r="H249" i="1"/>
  <c r="F75" i="1"/>
  <c r="G75" i="1"/>
  <c r="F121" i="1"/>
  <c r="G121" i="1"/>
  <c r="F183" i="1"/>
  <c r="G183" i="1"/>
  <c r="F231" i="1"/>
  <c r="G231" i="1"/>
  <c r="F289" i="1"/>
  <c r="G289" i="1"/>
  <c r="F334" i="1"/>
  <c r="G334" i="1"/>
  <c r="E298" i="1"/>
  <c r="F305" i="1"/>
  <c r="G305" i="1"/>
  <c r="F323" i="1"/>
  <c r="G323" i="1"/>
  <c r="F42" i="1"/>
  <c r="G42" i="1"/>
  <c r="F232" i="1"/>
  <c r="G232" i="1"/>
  <c r="H155" i="1"/>
  <c r="F165" i="1"/>
  <c r="G165" i="1"/>
  <c r="H79" i="1"/>
  <c r="F269" i="1"/>
  <c r="G269" i="1"/>
  <c r="H283" i="1"/>
  <c r="F83" i="1"/>
  <c r="G83" i="1"/>
  <c r="E85" i="1"/>
  <c r="E277" i="1"/>
  <c r="F222" i="1"/>
  <c r="G222" i="1"/>
  <c r="F24" i="1"/>
  <c r="G24" i="1"/>
  <c r="F350" i="1"/>
  <c r="G350" i="1"/>
  <c r="H157" i="1"/>
  <c r="H276" i="1"/>
  <c r="F76" i="1"/>
  <c r="G76" i="1"/>
  <c r="H284" i="1"/>
  <c r="H356" i="1"/>
  <c r="E123" i="1"/>
  <c r="F249" i="1"/>
  <c r="G249" i="1"/>
  <c r="E111" i="1"/>
  <c r="E230" i="1"/>
  <c r="F285" i="1"/>
  <c r="G285" i="1"/>
  <c r="H105" i="1"/>
  <c r="E249" i="1"/>
  <c r="H295" i="1"/>
  <c r="E312" i="1"/>
  <c r="E284" i="1"/>
  <c r="F324" i="1"/>
  <c r="G324" i="1"/>
  <c r="F362" i="1"/>
  <c r="G362" i="1"/>
  <c r="F11" i="1"/>
  <c r="G11" i="1"/>
  <c r="F58" i="1"/>
  <c r="G58" i="1"/>
  <c r="H98" i="1"/>
  <c r="F71" i="1"/>
  <c r="G71" i="1"/>
  <c r="H80" i="1"/>
  <c r="H22" i="1"/>
  <c r="H332" i="1"/>
  <c r="F33" i="1"/>
  <c r="G33" i="1"/>
  <c r="F120" i="1"/>
  <c r="G120" i="1"/>
  <c r="F181" i="1"/>
  <c r="G181" i="1"/>
  <c r="F228" i="1"/>
  <c r="G228" i="1"/>
  <c r="F281" i="1"/>
  <c r="G281" i="1"/>
  <c r="F331" i="1"/>
  <c r="G331" i="1"/>
  <c r="E138" i="1"/>
  <c r="E328" i="1"/>
  <c r="H195" i="1"/>
  <c r="H360" i="1"/>
  <c r="E102" i="1"/>
  <c r="H166" i="1"/>
  <c r="E200" i="1"/>
  <c r="E8" i="1"/>
  <c r="H221" i="1"/>
  <c r="F353" i="1"/>
  <c r="G353" i="1"/>
  <c r="H248" i="1"/>
  <c r="F90" i="1"/>
  <c r="G90" i="1"/>
  <c r="F150" i="1"/>
  <c r="G150" i="1"/>
  <c r="F196" i="1"/>
  <c r="G196" i="1"/>
  <c r="F243" i="1"/>
  <c r="G243" i="1"/>
  <c r="F302" i="1"/>
  <c r="G302" i="1"/>
  <c r="F343" i="1"/>
  <c r="G343" i="1"/>
  <c r="F203" i="1"/>
  <c r="G203" i="1"/>
  <c r="H62" i="1"/>
  <c r="F26" i="1"/>
  <c r="G26" i="1"/>
  <c r="H285" i="1"/>
  <c r="E70" i="1"/>
  <c r="E103" i="1"/>
  <c r="H114" i="1"/>
  <c r="F17" i="1"/>
  <c r="G17" i="1"/>
  <c r="H265" i="1"/>
  <c r="F180" i="1"/>
  <c r="G180" i="1"/>
  <c r="H267" i="1"/>
  <c r="E360" i="1"/>
  <c r="E143" i="1"/>
  <c r="H174" i="1"/>
  <c r="E183" i="1"/>
  <c r="F235" i="1"/>
  <c r="G235" i="1"/>
  <c r="E197" i="1"/>
  <c r="E83" i="1"/>
  <c r="H33" i="1"/>
  <c r="H277" i="1"/>
  <c r="H40" i="1"/>
  <c r="E135" i="1"/>
  <c r="H132" i="1"/>
  <c r="E309" i="1"/>
  <c r="E116" i="1"/>
  <c r="H343" i="1"/>
  <c r="F98" i="1"/>
  <c r="G98" i="1"/>
  <c r="H217" i="1"/>
  <c r="E67" i="1"/>
  <c r="E327" i="1"/>
  <c r="F107" i="1"/>
  <c r="G107" i="1"/>
  <c r="F357" i="1"/>
  <c r="G357" i="1"/>
  <c r="E52" i="1"/>
  <c r="E46" i="1"/>
  <c r="E191" i="1"/>
  <c r="H163" i="1"/>
  <c r="E16" i="1"/>
  <c r="H244" i="1"/>
  <c r="F109" i="1"/>
  <c r="G109" i="1"/>
  <c r="E273" i="1"/>
  <c r="E148" i="1"/>
  <c r="E306" i="1"/>
  <c r="H136" i="1"/>
  <c r="F328" i="1"/>
  <c r="G328" i="1"/>
  <c r="E266" i="1"/>
  <c r="E228" i="1"/>
  <c r="H26" i="1"/>
  <c r="F85" i="1"/>
  <c r="G85" i="1"/>
  <c r="H113" i="1"/>
  <c r="E72" i="1"/>
  <c r="E134" i="1"/>
  <c r="H251" i="1"/>
  <c r="E33" i="1"/>
  <c r="E125" i="1"/>
  <c r="F89" i="1"/>
  <c r="G89" i="1"/>
  <c r="E241" i="1"/>
  <c r="F351" i="1"/>
  <c r="G351" i="1"/>
  <c r="F265" i="1"/>
  <c r="G265" i="1"/>
  <c r="H169" i="1"/>
  <c r="H172" i="1"/>
  <c r="H16" i="1"/>
  <c r="F293" i="1"/>
  <c r="G293" i="1"/>
  <c r="E55" i="1"/>
  <c r="H240" i="1"/>
  <c r="E346" i="1"/>
  <c r="E186" i="1"/>
  <c r="H228" i="1"/>
  <c r="H225" i="1"/>
  <c r="F137" i="1"/>
  <c r="G137" i="1"/>
  <c r="F346" i="1"/>
  <c r="G346" i="1"/>
  <c r="E282" i="1"/>
  <c r="H135" i="1"/>
  <c r="H357" i="1"/>
  <c r="H292" i="1"/>
  <c r="E11" i="1"/>
  <c r="H85" i="1"/>
  <c r="H126" i="1"/>
  <c r="H139" i="1"/>
  <c r="H46" i="1"/>
  <c r="E97" i="1"/>
  <c r="E272" i="1"/>
  <c r="H158" i="1"/>
  <c r="E263" i="1"/>
  <c r="E207" i="1"/>
  <c r="H269" i="1"/>
  <c r="E45" i="1"/>
  <c r="E167" i="1"/>
  <c r="E314" i="1"/>
  <c r="F129" i="1"/>
  <c r="G129" i="1"/>
  <c r="F14" i="1"/>
  <c r="G14" i="1"/>
  <c r="F27" i="1"/>
  <c r="G27" i="1"/>
  <c r="E127" i="1"/>
  <c r="H17" i="1"/>
  <c r="F169" i="1"/>
  <c r="G169" i="1"/>
  <c r="F88" i="1"/>
  <c r="G88" i="1"/>
  <c r="H11" i="1"/>
  <c r="E120" i="1"/>
  <c r="E58" i="1"/>
  <c r="H147" i="1"/>
  <c r="H315" i="1"/>
  <c r="H361" i="1"/>
  <c r="H311" i="1"/>
  <c r="H266" i="1"/>
  <c r="E235" i="1"/>
  <c r="H201" i="1"/>
  <c r="H289" i="1"/>
  <c r="E77" i="1"/>
  <c r="E37" i="1"/>
  <c r="E340" i="1"/>
  <c r="F200" i="1"/>
  <c r="G200" i="1"/>
  <c r="H55" i="1"/>
  <c r="H184" i="1"/>
  <c r="E184" i="1"/>
  <c r="F208" i="1"/>
  <c r="G208" i="1"/>
  <c r="H307" i="1"/>
  <c r="E163" i="1"/>
  <c r="H316" i="1"/>
  <c r="E147" i="1"/>
  <c r="E311" i="1"/>
  <c r="E296" i="1"/>
  <c r="H159" i="1"/>
  <c r="F319" i="1"/>
  <c r="G319" i="1"/>
  <c r="H196" i="1"/>
  <c r="H45" i="1"/>
  <c r="E242" i="1"/>
  <c r="H359" i="1"/>
  <c r="E216" i="1"/>
  <c r="H180" i="1"/>
  <c r="E268" i="1"/>
  <c r="H320" i="1"/>
  <c r="E358" i="1"/>
  <c r="H302" i="1"/>
  <c r="E287" i="1"/>
  <c r="H127" i="1"/>
  <c r="F149" i="1"/>
  <c r="G149" i="1"/>
  <c r="H350" i="1"/>
  <c r="E27" i="1"/>
  <c r="E209" i="1"/>
  <c r="H309" i="1"/>
  <c r="E261" i="1"/>
  <c r="E131" i="1"/>
  <c r="F105" i="1"/>
  <c r="G105" i="1"/>
  <c r="F336" i="1"/>
  <c r="G336" i="1"/>
  <c r="H167" i="1"/>
  <c r="E179" i="1"/>
  <c r="H253" i="1"/>
  <c r="E227" i="1"/>
  <c r="E194" i="1"/>
  <c r="H347" i="1"/>
  <c r="F191" i="1"/>
  <c r="G191" i="1"/>
  <c r="E203" i="1"/>
  <c r="E51" i="1"/>
  <c r="H115" i="1"/>
  <c r="H129" i="1"/>
  <c r="H200" i="1"/>
  <c r="H110" i="1"/>
  <c r="E34" i="1"/>
  <c r="H102" i="1"/>
  <c r="H348" i="1"/>
  <c r="H87" i="1"/>
  <c r="H23" i="1"/>
  <c r="H339" i="1"/>
  <c r="E106" i="1"/>
  <c r="E254" i="1"/>
  <c r="E168" i="1"/>
  <c r="H53" i="1"/>
  <c r="H48" i="1"/>
  <c r="F275" i="1"/>
  <c r="G275" i="1"/>
  <c r="H203" i="1"/>
  <c r="H256" i="1"/>
  <c r="H68" i="1"/>
  <c r="H106" i="1"/>
  <c r="E178" i="1"/>
  <c r="H199" i="1"/>
  <c r="F280" i="1"/>
  <c r="G280" i="1"/>
  <c r="F56" i="1"/>
  <c r="G56" i="1"/>
  <c r="F195" i="1"/>
  <c r="G195" i="1"/>
  <c r="H34" i="1"/>
  <c r="F335" i="1"/>
  <c r="G335" i="1"/>
  <c r="E193" i="1"/>
  <c r="H259" i="1"/>
  <c r="E283" i="1"/>
  <c r="H216" i="1"/>
  <c r="H263" i="1"/>
  <c r="E158" i="1"/>
  <c r="H281" i="1"/>
  <c r="E146" i="1"/>
  <c r="E92" i="1"/>
  <c r="H204" i="1"/>
  <c r="E259" i="1"/>
  <c r="E303" i="1"/>
  <c r="E140" i="1"/>
  <c r="H107" i="1"/>
  <c r="H252" i="1"/>
  <c r="E12" i="1"/>
  <c r="H9" i="1"/>
  <c r="E212" i="1"/>
  <c r="F47" i="1"/>
  <c r="G47" i="1"/>
  <c r="F261" i="1"/>
  <c r="G261" i="1"/>
  <c r="E292" i="1"/>
  <c r="H358" i="1"/>
  <c r="H131" i="1"/>
  <c r="H12" i="1"/>
  <c r="H213" i="1"/>
  <c r="H242" i="1"/>
  <c r="H238" i="1"/>
  <c r="F151" i="1"/>
  <c r="G151" i="1"/>
  <c r="E19" i="1"/>
  <c r="E66" i="1"/>
  <c r="E347" i="1"/>
  <c r="E310" i="1"/>
  <c r="H116" i="1"/>
  <c r="E202" i="1"/>
  <c r="E7" i="1"/>
  <c r="F337" i="1"/>
  <c r="G337" i="1"/>
  <c r="H71" i="1"/>
  <c r="F41" i="1"/>
  <c r="G41" i="1"/>
  <c r="E31" i="1"/>
  <c r="E126" i="1"/>
  <c r="F240" i="1"/>
  <c r="G240" i="1"/>
  <c r="F18" i="1"/>
  <c r="G18" i="1"/>
  <c r="F255" i="1"/>
  <c r="G255" i="1"/>
  <c r="E250" i="1"/>
  <c r="H121" i="1"/>
  <c r="E174" i="1"/>
  <c r="H146" i="1"/>
  <c r="F48" i="1"/>
  <c r="G48" i="1"/>
  <c r="H92" i="1"/>
  <c r="E124" i="1"/>
  <c r="H270" i="1"/>
  <c r="H305" i="1"/>
  <c r="H66" i="1"/>
  <c r="E57" i="1"/>
  <c r="H51" i="1"/>
  <c r="F244" i="1"/>
  <c r="G244" i="1"/>
  <c r="H234" i="1"/>
  <c r="E23" i="1"/>
  <c r="H299" i="1"/>
  <c r="E42" i="1"/>
  <c r="H227" i="1"/>
  <c r="H197" i="1"/>
  <c r="H76" i="1"/>
  <c r="E121" i="1"/>
  <c r="E234" i="1"/>
  <c r="E256" i="1"/>
  <c r="H271" i="1"/>
  <c r="H310" i="1"/>
  <c r="E252" i="1"/>
  <c r="E48" i="1"/>
  <c r="H236" i="1"/>
  <c r="H177" i="1"/>
  <c r="F226" i="1"/>
  <c r="G226" i="1"/>
  <c r="E180" i="1"/>
  <c r="E56" i="1"/>
  <c r="H268" i="1"/>
  <c r="E75" i="1"/>
  <c r="H7" i="1"/>
  <c r="E297" i="1"/>
  <c r="F297" i="1"/>
  <c r="G297" i="1"/>
  <c r="F286" i="1"/>
  <c r="G286" i="1"/>
  <c r="E222" i="1"/>
  <c r="F339" i="1"/>
  <c r="G339" i="1"/>
  <c r="F355" i="1"/>
  <c r="G355" i="1"/>
  <c r="F9" i="1"/>
  <c r="G9" i="1"/>
  <c r="H35" i="1"/>
  <c r="F78" i="1"/>
  <c r="G78" i="1"/>
  <c r="E330" i="1"/>
  <c r="E326" i="1"/>
  <c r="E333" i="1"/>
  <c r="E253" i="1"/>
  <c r="H321" i="1"/>
  <c r="H250" i="1"/>
  <c r="H328" i="1"/>
  <c r="H8" i="1"/>
  <c r="F306" i="1"/>
  <c r="G306" i="1"/>
  <c r="E198" i="1"/>
  <c r="H233" i="1"/>
  <c r="E331" i="1"/>
  <c r="E39" i="1"/>
  <c r="E61" i="1"/>
  <c r="H288" i="1"/>
  <c r="H119" i="1"/>
  <c r="H314" i="1"/>
  <c r="E231" i="1"/>
  <c r="H354" i="1"/>
  <c r="E288" i="1"/>
  <c r="E35" i="1"/>
  <c r="H111" i="1"/>
  <c r="H30" i="1"/>
  <c r="H355" i="1"/>
  <c r="E280" i="1"/>
  <c r="H243" i="1"/>
  <c r="H327" i="1"/>
  <c r="H91" i="1"/>
  <c r="H64" i="1"/>
  <c r="H182" i="1"/>
  <c r="F296" i="1"/>
  <c r="G296" i="1"/>
  <c r="H207" i="1"/>
  <c r="H43" i="1"/>
  <c r="E159" i="1"/>
  <c r="E224" i="1"/>
  <c r="E9" i="1"/>
  <c r="H181" i="1"/>
  <c r="F164" i="1"/>
  <c r="G164" i="1"/>
  <c r="H264" i="1"/>
  <c r="E171" i="1"/>
  <c r="H331" i="1"/>
  <c r="E26" i="1"/>
  <c r="E114" i="1"/>
  <c r="H86" i="1"/>
  <c r="F314" i="1"/>
  <c r="G314" i="1"/>
  <c r="H273" i="1"/>
  <c r="F236" i="1"/>
  <c r="G236" i="1"/>
  <c r="E161" i="1"/>
  <c r="E338" i="1"/>
  <c r="E226" i="1"/>
  <c r="E329" i="1"/>
  <c r="H143" i="1"/>
  <c r="H96" i="1"/>
  <c r="H257" i="1"/>
  <c r="H138" i="1"/>
  <c r="E62" i="1"/>
  <c r="F318" i="1"/>
  <c r="G318" i="1"/>
  <c r="H209" i="1"/>
  <c r="F178" i="1"/>
  <c r="G178" i="1"/>
  <c r="F152" i="1"/>
  <c r="G152" i="1"/>
  <c r="E32" i="1"/>
  <c r="E93" i="1"/>
  <c r="H171" i="1"/>
  <c r="E173" i="1"/>
  <c r="H122" i="1"/>
  <c r="H338" i="1"/>
  <c r="E225" i="1"/>
  <c r="E257" i="1"/>
  <c r="H20" i="1"/>
  <c r="F116" i="1"/>
  <c r="G116" i="1"/>
  <c r="H191" i="1"/>
  <c r="O13" i="3"/>
  <c r="N19" i="3"/>
  <c r="D19" i="3"/>
  <c r="I181" i="1"/>
  <c r="I268" i="1"/>
  <c r="I348" i="1"/>
  <c r="I257" i="1"/>
  <c r="I273" i="1"/>
  <c r="I182" i="1"/>
  <c r="I111" i="1"/>
  <c r="I250" i="1"/>
  <c r="I227" i="1"/>
  <c r="I66" i="1"/>
  <c r="I121" i="1"/>
  <c r="I71" i="1"/>
  <c r="I263" i="1"/>
  <c r="I287" i="1"/>
  <c r="I306" i="1"/>
  <c r="I96" i="1"/>
  <c r="I266" i="1"/>
  <c r="I26" i="1"/>
  <c r="I114" i="1"/>
  <c r="I80" i="1"/>
  <c r="I155" i="1"/>
  <c r="I198" i="1"/>
  <c r="I351" i="1"/>
  <c r="I321" i="1"/>
  <c r="I48" i="1"/>
  <c r="I132" i="1"/>
  <c r="I323" i="1"/>
  <c r="I305" i="1"/>
  <c r="I216" i="1"/>
  <c r="I46" i="1"/>
  <c r="I168" i="1"/>
  <c r="I224" i="1"/>
  <c r="I50" i="1"/>
  <c r="I20" i="1"/>
  <c r="I64" i="1"/>
  <c r="I310" i="1"/>
  <c r="I55" i="1"/>
  <c r="I191" i="1"/>
  <c r="I171" i="1"/>
  <c r="I138" i="1"/>
  <c r="I87" i="1"/>
  <c r="I167" i="1"/>
  <c r="I350" i="1"/>
  <c r="I180" i="1"/>
  <c r="I184" i="1"/>
  <c r="I11" i="1"/>
  <c r="I135" i="1"/>
  <c r="I240" i="1"/>
  <c r="I221" i="1"/>
  <c r="I22" i="1"/>
  <c r="I294" i="1"/>
  <c r="I183" i="1"/>
  <c r="I313" i="1"/>
  <c r="I229" i="1"/>
  <c r="I205" i="1"/>
  <c r="I93" i="1"/>
  <c r="I178" i="1"/>
  <c r="I39" i="1"/>
  <c r="I15" i="1"/>
  <c r="I94" i="1"/>
  <c r="I32" i="1"/>
  <c r="I123" i="1"/>
  <c r="I179" i="1"/>
  <c r="I24" i="1"/>
  <c r="I27" i="1"/>
  <c r="I176" i="1"/>
  <c r="I156" i="1"/>
  <c r="I219" i="1"/>
  <c r="I108" i="1"/>
  <c r="I153" i="1"/>
  <c r="I254" i="1"/>
  <c r="I218" i="1"/>
  <c r="I261" i="1"/>
  <c r="I73" i="1"/>
  <c r="I246" i="1"/>
  <c r="I37" i="1"/>
  <c r="I326" i="1"/>
  <c r="G364" i="1"/>
  <c r="I300" i="1"/>
  <c r="I312" i="1"/>
  <c r="I60" i="1"/>
  <c r="I286" i="1"/>
  <c r="I14" i="1"/>
  <c r="I84" i="1"/>
  <c r="I118" i="1"/>
  <c r="I193" i="1"/>
  <c r="I143" i="1"/>
  <c r="I86" i="1"/>
  <c r="I91" i="1"/>
  <c r="I271" i="1"/>
  <c r="I299" i="1"/>
  <c r="I270" i="1"/>
  <c r="I238" i="1"/>
  <c r="I199" i="1"/>
  <c r="I53" i="1"/>
  <c r="I102" i="1"/>
  <c r="I127" i="1"/>
  <c r="I359" i="1"/>
  <c r="I311" i="1"/>
  <c r="I139" i="1"/>
  <c r="I244" i="1"/>
  <c r="I174" i="1"/>
  <c r="I295" i="1"/>
  <c r="I356" i="1"/>
  <c r="I57" i="1"/>
  <c r="I164" i="1"/>
  <c r="I237" i="1"/>
  <c r="I173" i="1"/>
  <c r="I215" i="1"/>
  <c r="I144" i="1"/>
  <c r="I19" i="1"/>
  <c r="I95" i="1"/>
  <c r="I258" i="1"/>
  <c r="I120" i="1"/>
  <c r="I100" i="1"/>
  <c r="I21" i="1"/>
  <c r="I44" i="1"/>
  <c r="I318" i="1"/>
  <c r="I148" i="1"/>
  <c r="I282" i="1"/>
  <c r="I140" i="1"/>
  <c r="I301" i="1"/>
  <c r="I255" i="1"/>
  <c r="I161" i="1"/>
  <c r="I345" i="1"/>
  <c r="I296" i="1"/>
  <c r="I31" i="1"/>
  <c r="I149" i="1"/>
  <c r="I59" i="1"/>
  <c r="I231" i="1"/>
  <c r="I77" i="1"/>
  <c r="I354" i="1"/>
  <c r="I259" i="1"/>
  <c r="I361" i="1"/>
  <c r="I16" i="1"/>
  <c r="I40" i="1"/>
  <c r="I166" i="1"/>
  <c r="I98" i="1"/>
  <c r="I284" i="1"/>
  <c r="I223" i="1"/>
  <c r="I297" i="1"/>
  <c r="I210" i="1"/>
  <c r="I54" i="1"/>
  <c r="I324" i="1"/>
  <c r="I130" i="1"/>
  <c r="I279" i="1"/>
  <c r="I145" i="1"/>
  <c r="I308" i="1"/>
  <c r="I362" i="1"/>
  <c r="I47" i="1"/>
  <c r="I342" i="1"/>
  <c r="I189" i="1"/>
  <c r="I186" i="1"/>
  <c r="I329" i="1"/>
  <c r="I230" i="1"/>
  <c r="I18" i="1"/>
  <c r="I247" i="1"/>
  <c r="I89" i="1"/>
  <c r="I336" i="1"/>
  <c r="I212" i="1"/>
  <c r="I194" i="1"/>
  <c r="I112" i="1"/>
  <c r="I165" i="1"/>
  <c r="I325" i="1"/>
  <c r="I81" i="1"/>
  <c r="I42" i="1"/>
  <c r="I239" i="1"/>
  <c r="I233" i="1"/>
  <c r="I242" i="1"/>
  <c r="I269" i="1"/>
  <c r="I126" i="1"/>
  <c r="I338" i="1"/>
  <c r="I209" i="1"/>
  <c r="I243" i="1"/>
  <c r="I234" i="1"/>
  <c r="I92" i="1"/>
  <c r="I116" i="1"/>
  <c r="I213" i="1"/>
  <c r="I9" i="1"/>
  <c r="I106" i="1"/>
  <c r="I110" i="1"/>
  <c r="I302" i="1"/>
  <c r="I45" i="1"/>
  <c r="I315" i="1"/>
  <c r="I85" i="1"/>
  <c r="I225" i="1"/>
  <c r="I172" i="1"/>
  <c r="I251" i="1"/>
  <c r="I163" i="1"/>
  <c r="I217" i="1"/>
  <c r="I277" i="1"/>
  <c r="I285" i="1"/>
  <c r="I105" i="1"/>
  <c r="I190" i="1"/>
  <c r="I291" i="1"/>
  <c r="I262" i="1"/>
  <c r="I275" i="1"/>
  <c r="I319" i="1"/>
  <c r="I117" i="1"/>
  <c r="I245" i="1"/>
  <c r="I170" i="1"/>
  <c r="I101" i="1"/>
  <c r="I340" i="1"/>
  <c r="I152" i="1"/>
  <c r="I280" i="1"/>
  <c r="I220" i="1"/>
  <c r="I141" i="1"/>
  <c r="I124" i="1"/>
  <c r="I78" i="1"/>
  <c r="I272" i="1"/>
  <c r="I109" i="1"/>
  <c r="I69" i="1"/>
  <c r="I298" i="1"/>
  <c r="I65" i="1"/>
  <c r="I133" i="1"/>
  <c r="I162" i="1"/>
  <c r="I150" i="1"/>
  <c r="I327" i="1"/>
  <c r="I204" i="1"/>
  <c r="I347" i="1"/>
  <c r="I316" i="1"/>
  <c r="I17" i="1"/>
  <c r="I122" i="1"/>
  <c r="I331" i="1"/>
  <c r="I43" i="1"/>
  <c r="I314" i="1"/>
  <c r="I177" i="1"/>
  <c r="I12" i="1"/>
  <c r="I68" i="1"/>
  <c r="I200" i="1"/>
  <c r="I309" i="1"/>
  <c r="I196" i="1"/>
  <c r="I307" i="1"/>
  <c r="I147" i="1"/>
  <c r="I228" i="1"/>
  <c r="I169" i="1"/>
  <c r="I136" i="1"/>
  <c r="I33" i="1"/>
  <c r="I267" i="1"/>
  <c r="I360" i="1"/>
  <c r="I276" i="1"/>
  <c r="I283" i="1"/>
  <c r="I249" i="1"/>
  <c r="I88" i="1"/>
  <c r="I346" i="1"/>
  <c r="I260" i="1"/>
  <c r="I75" i="1"/>
  <c r="I187" i="1"/>
  <c r="I36" i="1"/>
  <c r="I28" i="1"/>
  <c r="I352" i="1"/>
  <c r="I154" i="1"/>
  <c r="I349" i="1"/>
  <c r="I278" i="1"/>
  <c r="I125" i="1"/>
  <c r="I72" i="1"/>
  <c r="I99" i="1"/>
  <c r="I13" i="1"/>
  <c r="I337" i="1"/>
  <c r="I83" i="1"/>
  <c r="I202" i="1"/>
  <c r="I333" i="1"/>
  <c r="I344" i="1"/>
  <c r="I208" i="1"/>
  <c r="I207" i="1"/>
  <c r="I355" i="1"/>
  <c r="I119" i="1"/>
  <c r="I8" i="1"/>
  <c r="I236" i="1"/>
  <c r="I76" i="1"/>
  <c r="I51" i="1"/>
  <c r="I146" i="1"/>
  <c r="I131" i="1"/>
  <c r="I252" i="1"/>
  <c r="I281" i="1"/>
  <c r="I34" i="1"/>
  <c r="I256" i="1"/>
  <c r="I339" i="1"/>
  <c r="I129" i="1"/>
  <c r="I253" i="1"/>
  <c r="I320" i="1"/>
  <c r="I289" i="1"/>
  <c r="I158" i="1"/>
  <c r="I292" i="1"/>
  <c r="I343" i="1"/>
  <c r="I62" i="1"/>
  <c r="I248" i="1"/>
  <c r="I195" i="1"/>
  <c r="I157" i="1"/>
  <c r="I175" i="1"/>
  <c r="I214" i="1"/>
  <c r="I241" i="1"/>
  <c r="I128" i="1"/>
  <c r="I334" i="1"/>
  <c r="I61" i="1"/>
  <c r="I304" i="1"/>
  <c r="I274" i="1"/>
  <c r="I41" i="1"/>
  <c r="I63" i="1"/>
  <c r="I303" i="1"/>
  <c r="I185" i="1"/>
  <c r="I38" i="1"/>
  <c r="I335" i="1"/>
  <c r="I353" i="1"/>
  <c r="I322" i="1"/>
  <c r="I341" i="1"/>
  <c r="I330" i="1"/>
  <c r="I206" i="1"/>
  <c r="I74" i="1"/>
  <c r="I264" i="1"/>
  <c r="I30" i="1"/>
  <c r="I288" i="1"/>
  <c r="I328" i="1"/>
  <c r="I35" i="1"/>
  <c r="I7" i="1"/>
  <c r="I197" i="1"/>
  <c r="I358" i="1"/>
  <c r="I107" i="1"/>
  <c r="I203" i="1"/>
  <c r="I23" i="1"/>
  <c r="I115" i="1"/>
  <c r="I159" i="1"/>
  <c r="I201" i="1"/>
  <c r="I357" i="1"/>
  <c r="I113" i="1"/>
  <c r="I265" i="1"/>
  <c r="I332" i="1"/>
  <c r="I79" i="1"/>
  <c r="I290" i="1"/>
  <c r="I29" i="1"/>
  <c r="I70" i="1"/>
  <c r="I211" i="1"/>
  <c r="I25" i="1"/>
  <c r="I232" i="1"/>
  <c r="I90" i="1"/>
  <c r="I222" i="1"/>
  <c r="I104" i="1"/>
  <c r="I151" i="1"/>
  <c r="I49" i="1"/>
  <c r="I192" i="1"/>
  <c r="I188" i="1"/>
  <c r="I56" i="1"/>
  <c r="I235" i="1"/>
  <c r="I134" i="1"/>
  <c r="I82" i="1"/>
  <c r="I137" i="1"/>
  <c r="I10" i="1"/>
  <c r="I52" i="1"/>
  <c r="I142" i="1"/>
  <c r="I97" i="1"/>
  <c r="I160" i="1"/>
  <c r="I67" i="1"/>
  <c r="I226" i="1"/>
  <c r="I103" i="1"/>
  <c r="I317" i="1"/>
  <c r="I58" i="1"/>
  <c r="I293" i="1"/>
  <c r="F9" i="3"/>
  <c r="G9" i="3"/>
  <c r="F17" i="3"/>
  <c r="G17" i="3"/>
  <c r="E19" i="3"/>
  <c r="F8" i="3"/>
  <c r="G8" i="3"/>
  <c r="F13" i="3"/>
  <c r="G13" i="3"/>
  <c r="E7" i="3"/>
  <c r="E16" i="3"/>
  <c r="O19" i="3"/>
  <c r="O21" i="3"/>
  <c r="E14" i="3"/>
  <c r="F11" i="3"/>
  <c r="G11" i="3"/>
  <c r="E11" i="3"/>
  <c r="F12" i="3"/>
  <c r="G12" i="3"/>
  <c r="F10" i="3"/>
  <c r="G10" i="3"/>
  <c r="F14" i="3"/>
  <c r="G14" i="3"/>
  <c r="F16" i="3"/>
  <c r="G16" i="3"/>
  <c r="F15" i="3"/>
  <c r="G15" i="3"/>
  <c r="F7" i="3"/>
  <c r="G7" i="3"/>
  <c r="E12" i="3"/>
  <c r="E15" i="3"/>
  <c r="E17" i="3"/>
  <c r="E8" i="3"/>
  <c r="E9" i="3"/>
  <c r="E10" i="3"/>
  <c r="E13" i="3"/>
  <c r="H17" i="3"/>
  <c r="I17" i="3"/>
  <c r="H12" i="3"/>
  <c r="I12" i="3"/>
  <c r="H8" i="3"/>
  <c r="I8" i="3"/>
  <c r="H9" i="3"/>
  <c r="I9" i="3"/>
  <c r="H16" i="3"/>
  <c r="I16" i="3"/>
  <c r="H11" i="3"/>
  <c r="I11" i="3"/>
  <c r="H15" i="3"/>
  <c r="I15" i="3"/>
  <c r="H14" i="3"/>
  <c r="I14" i="3"/>
  <c r="H7" i="3"/>
  <c r="H10" i="3"/>
  <c r="I10" i="3"/>
  <c r="H13" i="3"/>
  <c r="I13" i="3"/>
  <c r="I364" i="1"/>
  <c r="G19" i="3"/>
  <c r="I367" i="1"/>
  <c r="I366" i="1"/>
  <c r="I7" i="3"/>
  <c r="H19" i="3"/>
  <c r="I19" i="3"/>
  <c r="B4" i="1"/>
  <c r="J257" i="1"/>
  <c r="K257" i="1"/>
  <c r="L257" i="1"/>
  <c r="M257" i="1"/>
  <c r="N257" i="1"/>
  <c r="J323" i="1"/>
  <c r="K323" i="1"/>
  <c r="L323" i="1"/>
  <c r="M323" i="1"/>
  <c r="N323" i="1"/>
  <c r="J93" i="1"/>
  <c r="K93" i="1"/>
  <c r="L93" i="1"/>
  <c r="M93" i="1"/>
  <c r="N93" i="1"/>
  <c r="J15" i="1"/>
  <c r="K15" i="1"/>
  <c r="L15" i="1"/>
  <c r="M15" i="1"/>
  <c r="N15" i="1"/>
  <c r="J27" i="1"/>
  <c r="K27" i="1"/>
  <c r="L27" i="1"/>
  <c r="M27" i="1"/>
  <c r="N27" i="1"/>
  <c r="J219" i="1"/>
  <c r="K219" i="1"/>
  <c r="L219" i="1"/>
  <c r="M219" i="1"/>
  <c r="N219" i="1"/>
  <c r="J254" i="1"/>
  <c r="K254" i="1"/>
  <c r="L254" i="1"/>
  <c r="M254" i="1"/>
  <c r="N254" i="1"/>
  <c r="J300" i="1"/>
  <c r="K300" i="1"/>
  <c r="L300" i="1"/>
  <c r="M300" i="1"/>
  <c r="N300" i="1"/>
  <c r="J286" i="1"/>
  <c r="K286" i="1"/>
  <c r="L286" i="1"/>
  <c r="M286" i="1"/>
  <c r="N286" i="1"/>
  <c r="J299" i="1"/>
  <c r="K299" i="1"/>
  <c r="L299" i="1"/>
  <c r="M299" i="1"/>
  <c r="N299" i="1"/>
  <c r="J199" i="1"/>
  <c r="K199" i="1"/>
  <c r="L199" i="1"/>
  <c r="M199" i="1"/>
  <c r="N199" i="1"/>
  <c r="J127" i="1"/>
  <c r="K127" i="1"/>
  <c r="L127" i="1"/>
  <c r="M127" i="1"/>
  <c r="N127" i="1"/>
  <c r="J139" i="1"/>
  <c r="K139" i="1"/>
  <c r="L139" i="1"/>
  <c r="M139" i="1"/>
  <c r="N139" i="1"/>
  <c r="J173" i="1"/>
  <c r="K173" i="1"/>
  <c r="L173" i="1"/>
  <c r="M173" i="1"/>
  <c r="N173" i="1"/>
  <c r="J19" i="1"/>
  <c r="K19" i="1"/>
  <c r="L19" i="1"/>
  <c r="M19" i="1"/>
  <c r="N19" i="1"/>
  <c r="J282" i="1"/>
  <c r="K282" i="1"/>
  <c r="L282" i="1"/>
  <c r="M282" i="1"/>
  <c r="N282" i="1"/>
  <c r="J255" i="1"/>
  <c r="K255" i="1"/>
  <c r="L255" i="1"/>
  <c r="M255" i="1"/>
  <c r="N255" i="1"/>
  <c r="J223" i="1"/>
  <c r="K223" i="1"/>
  <c r="L223" i="1"/>
  <c r="M223" i="1"/>
  <c r="N223" i="1"/>
  <c r="J210" i="1"/>
  <c r="K210" i="1"/>
  <c r="L210" i="1"/>
  <c r="M210" i="1"/>
  <c r="N210" i="1"/>
  <c r="J308" i="1"/>
  <c r="K308" i="1"/>
  <c r="L308" i="1"/>
  <c r="M308" i="1"/>
  <c r="N308" i="1"/>
  <c r="J189" i="1"/>
  <c r="K189" i="1"/>
  <c r="L189" i="1"/>
  <c r="M189" i="1"/>
  <c r="N189" i="1"/>
  <c r="J230" i="1"/>
  <c r="K230" i="1"/>
  <c r="L230" i="1"/>
  <c r="M230" i="1"/>
  <c r="N230" i="1"/>
  <c r="J336" i="1"/>
  <c r="K336" i="1"/>
  <c r="L336" i="1"/>
  <c r="M336" i="1"/>
  <c r="N336" i="1"/>
  <c r="J112" i="1"/>
  <c r="K112" i="1"/>
  <c r="L112" i="1"/>
  <c r="M112" i="1"/>
  <c r="N112" i="1"/>
  <c r="J42" i="1"/>
  <c r="K42" i="1"/>
  <c r="L42" i="1"/>
  <c r="M42" i="1"/>
  <c r="N42" i="1"/>
  <c r="J213" i="1"/>
  <c r="K213" i="1"/>
  <c r="L213" i="1"/>
  <c r="M213" i="1"/>
  <c r="N213" i="1"/>
  <c r="J302" i="1"/>
  <c r="K302" i="1"/>
  <c r="L302" i="1"/>
  <c r="M302" i="1"/>
  <c r="N302" i="1"/>
  <c r="J225" i="1"/>
  <c r="K225" i="1"/>
  <c r="L225" i="1"/>
  <c r="M225" i="1"/>
  <c r="N225" i="1"/>
  <c r="J190" i="1"/>
  <c r="K190" i="1"/>
  <c r="L190" i="1"/>
  <c r="M190" i="1"/>
  <c r="N190" i="1"/>
  <c r="J101" i="1"/>
  <c r="K101" i="1"/>
  <c r="L101" i="1"/>
  <c r="M101" i="1"/>
  <c r="N101" i="1"/>
  <c r="J152" i="1"/>
  <c r="K152" i="1"/>
  <c r="L152" i="1"/>
  <c r="M152" i="1"/>
  <c r="N152" i="1"/>
  <c r="J141" i="1"/>
  <c r="K141" i="1"/>
  <c r="L141" i="1"/>
  <c r="M141" i="1"/>
  <c r="N141" i="1"/>
  <c r="J204" i="1"/>
  <c r="K204" i="1"/>
  <c r="L204" i="1"/>
  <c r="M204" i="1"/>
  <c r="N204" i="1"/>
  <c r="J314" i="1"/>
  <c r="K314" i="1"/>
  <c r="L314" i="1"/>
  <c r="M314" i="1"/>
  <c r="N314" i="1"/>
  <c r="J12" i="1"/>
  <c r="K12" i="1"/>
  <c r="L12" i="1"/>
  <c r="M12" i="1"/>
  <c r="N12" i="1"/>
  <c r="J228" i="1"/>
  <c r="K228" i="1"/>
  <c r="L228" i="1"/>
  <c r="M228" i="1"/>
  <c r="N228" i="1"/>
  <c r="J154" i="1"/>
  <c r="K154" i="1"/>
  <c r="L154" i="1"/>
  <c r="M154" i="1"/>
  <c r="N154" i="1"/>
  <c r="J51" i="1"/>
  <c r="K51" i="1"/>
  <c r="L51" i="1"/>
  <c r="M51" i="1"/>
  <c r="N51" i="1"/>
  <c r="J281" i="1"/>
  <c r="K281" i="1"/>
  <c r="L281" i="1"/>
  <c r="M281" i="1"/>
  <c r="N281" i="1"/>
  <c r="J129" i="1"/>
  <c r="K129" i="1"/>
  <c r="L129" i="1"/>
  <c r="M129" i="1"/>
  <c r="N129" i="1"/>
  <c r="J289" i="1"/>
  <c r="K289" i="1"/>
  <c r="L289" i="1"/>
  <c r="M289" i="1"/>
  <c r="N289" i="1"/>
  <c r="J343" i="1"/>
  <c r="K343" i="1"/>
  <c r="L343" i="1"/>
  <c r="M343" i="1"/>
  <c r="N343" i="1"/>
  <c r="J274" i="1"/>
  <c r="K274" i="1"/>
  <c r="L274" i="1"/>
  <c r="M274" i="1"/>
  <c r="N274" i="1"/>
  <c r="J185" i="1"/>
  <c r="K185" i="1"/>
  <c r="L185" i="1"/>
  <c r="M185" i="1"/>
  <c r="N185" i="1"/>
  <c r="J79" i="1"/>
  <c r="K79" i="1"/>
  <c r="L79" i="1"/>
  <c r="M79" i="1"/>
  <c r="N79" i="1"/>
  <c r="J103" i="1"/>
  <c r="K103" i="1"/>
  <c r="L103" i="1"/>
  <c r="M103" i="1"/>
  <c r="N103" i="1"/>
  <c r="J334" i="1"/>
  <c r="K334" i="1"/>
  <c r="L334" i="1"/>
  <c r="M334" i="1"/>
  <c r="N334" i="1"/>
  <c r="J335" i="1"/>
  <c r="K335" i="1"/>
  <c r="L335" i="1"/>
  <c r="M335" i="1"/>
  <c r="N335" i="1"/>
  <c r="J288" i="1"/>
  <c r="K288" i="1"/>
  <c r="L288" i="1"/>
  <c r="M288" i="1"/>
  <c r="N288" i="1"/>
  <c r="J203" i="1"/>
  <c r="K203" i="1"/>
  <c r="L203" i="1"/>
  <c r="M203" i="1"/>
  <c r="N203" i="1"/>
  <c r="J265" i="1"/>
  <c r="K265" i="1"/>
  <c r="L265" i="1"/>
  <c r="M265" i="1"/>
  <c r="N265" i="1"/>
  <c r="J222" i="1"/>
  <c r="K222" i="1"/>
  <c r="L222" i="1"/>
  <c r="M222" i="1"/>
  <c r="N222" i="1"/>
  <c r="J188" i="1"/>
  <c r="K188" i="1"/>
  <c r="L188" i="1"/>
  <c r="M188" i="1"/>
  <c r="N188" i="1"/>
  <c r="J10" i="1"/>
  <c r="K10" i="1"/>
  <c r="L10" i="1"/>
  <c r="M10" i="1"/>
  <c r="N10" i="1"/>
  <c r="J160" i="1"/>
  <c r="K160" i="1"/>
  <c r="L160" i="1"/>
  <c r="M160" i="1"/>
  <c r="N160" i="1"/>
  <c r="J194" i="1"/>
  <c r="K194" i="1"/>
  <c r="L194" i="1"/>
  <c r="M194" i="1"/>
  <c r="N194" i="1"/>
  <c r="J110" i="1"/>
  <c r="K110" i="1"/>
  <c r="L110" i="1"/>
  <c r="M110" i="1"/>
  <c r="N110" i="1"/>
  <c r="J252" i="1"/>
  <c r="K252" i="1"/>
  <c r="L252" i="1"/>
  <c r="M252" i="1"/>
  <c r="N252" i="1"/>
  <c r="J38" i="1"/>
  <c r="K38" i="1"/>
  <c r="L38" i="1"/>
  <c r="M38" i="1"/>
  <c r="N38" i="1"/>
  <c r="J111" i="1"/>
  <c r="K111" i="1"/>
  <c r="L111" i="1"/>
  <c r="M111" i="1"/>
  <c r="N111" i="1"/>
  <c r="J167" i="1"/>
  <c r="K167" i="1"/>
  <c r="L167" i="1"/>
  <c r="M167" i="1"/>
  <c r="N167" i="1"/>
  <c r="J345" i="1"/>
  <c r="K345" i="1"/>
  <c r="L345" i="1"/>
  <c r="M345" i="1"/>
  <c r="N345" i="1"/>
  <c r="J98" i="1"/>
  <c r="K98" i="1"/>
  <c r="L98" i="1"/>
  <c r="M98" i="1"/>
  <c r="N98" i="1"/>
  <c r="J233" i="1"/>
  <c r="K233" i="1"/>
  <c r="L233" i="1"/>
  <c r="M233" i="1"/>
  <c r="N233" i="1"/>
  <c r="J245" i="1"/>
  <c r="K245" i="1"/>
  <c r="L245" i="1"/>
  <c r="M245" i="1"/>
  <c r="N245" i="1"/>
  <c r="J65" i="1"/>
  <c r="K65" i="1"/>
  <c r="L65" i="1"/>
  <c r="M65" i="1"/>
  <c r="N65" i="1"/>
  <c r="J249" i="1"/>
  <c r="K249" i="1"/>
  <c r="L249" i="1"/>
  <c r="M249" i="1"/>
  <c r="N249" i="1"/>
  <c r="J304" i="1"/>
  <c r="K304" i="1"/>
  <c r="L304" i="1"/>
  <c r="M304" i="1"/>
  <c r="N304" i="1"/>
  <c r="J30" i="1"/>
  <c r="K30" i="1"/>
  <c r="L30" i="1"/>
  <c r="M30" i="1"/>
  <c r="N30" i="1"/>
  <c r="J181" i="1"/>
  <c r="K181" i="1"/>
  <c r="L181" i="1"/>
  <c r="M181" i="1"/>
  <c r="N181" i="1"/>
  <c r="J250" i="1"/>
  <c r="K250" i="1"/>
  <c r="L250" i="1"/>
  <c r="M250" i="1"/>
  <c r="N250" i="1"/>
  <c r="J287" i="1"/>
  <c r="K287" i="1"/>
  <c r="L287" i="1"/>
  <c r="M287" i="1"/>
  <c r="N287" i="1"/>
  <c r="J48" i="1"/>
  <c r="K48" i="1"/>
  <c r="L48" i="1"/>
  <c r="M48" i="1"/>
  <c r="N48" i="1"/>
  <c r="J50" i="1"/>
  <c r="K50" i="1"/>
  <c r="L50" i="1"/>
  <c r="M50" i="1"/>
  <c r="N50" i="1"/>
  <c r="J350" i="1"/>
  <c r="K350" i="1"/>
  <c r="L350" i="1"/>
  <c r="M350" i="1"/>
  <c r="N350" i="1"/>
  <c r="J135" i="1"/>
  <c r="K135" i="1"/>
  <c r="L135" i="1"/>
  <c r="M135" i="1"/>
  <c r="N135" i="1"/>
  <c r="J183" i="1"/>
  <c r="K183" i="1"/>
  <c r="L183" i="1"/>
  <c r="M183" i="1"/>
  <c r="N183" i="1"/>
  <c r="J229" i="1"/>
  <c r="K229" i="1"/>
  <c r="L229" i="1"/>
  <c r="M229" i="1"/>
  <c r="N229" i="1"/>
  <c r="J123" i="1"/>
  <c r="K123" i="1"/>
  <c r="L123" i="1"/>
  <c r="M123" i="1"/>
  <c r="N123" i="1"/>
  <c r="J37" i="1"/>
  <c r="K37" i="1"/>
  <c r="L37" i="1"/>
  <c r="M37" i="1"/>
  <c r="N37" i="1"/>
  <c r="J118" i="1"/>
  <c r="K118" i="1"/>
  <c r="L118" i="1"/>
  <c r="M118" i="1"/>
  <c r="N118" i="1"/>
  <c r="J86" i="1"/>
  <c r="K86" i="1"/>
  <c r="L86" i="1"/>
  <c r="M86" i="1"/>
  <c r="N86" i="1"/>
  <c r="J57" i="1"/>
  <c r="K57" i="1"/>
  <c r="L57" i="1"/>
  <c r="M57" i="1"/>
  <c r="N57" i="1"/>
  <c r="J258" i="1"/>
  <c r="K258" i="1"/>
  <c r="L258" i="1"/>
  <c r="M258" i="1"/>
  <c r="N258" i="1"/>
  <c r="J296" i="1"/>
  <c r="K296" i="1"/>
  <c r="L296" i="1"/>
  <c r="M296" i="1"/>
  <c r="N296" i="1"/>
  <c r="J354" i="1"/>
  <c r="K354" i="1"/>
  <c r="L354" i="1"/>
  <c r="M354" i="1"/>
  <c r="N354" i="1"/>
  <c r="J284" i="1"/>
  <c r="K284" i="1"/>
  <c r="L284" i="1"/>
  <c r="M284" i="1"/>
  <c r="N284" i="1"/>
  <c r="J130" i="1"/>
  <c r="K130" i="1"/>
  <c r="L130" i="1"/>
  <c r="M130" i="1"/>
  <c r="N130" i="1"/>
  <c r="J186" i="1"/>
  <c r="K186" i="1"/>
  <c r="L186" i="1"/>
  <c r="M186" i="1"/>
  <c r="N186" i="1"/>
  <c r="J242" i="1"/>
  <c r="K242" i="1"/>
  <c r="L242" i="1"/>
  <c r="M242" i="1"/>
  <c r="N242" i="1"/>
  <c r="J338" i="1"/>
  <c r="K338" i="1"/>
  <c r="L338" i="1"/>
  <c r="M338" i="1"/>
  <c r="N338" i="1"/>
  <c r="J234" i="1"/>
  <c r="K234" i="1"/>
  <c r="L234" i="1"/>
  <c r="M234" i="1"/>
  <c r="N234" i="1"/>
  <c r="J217" i="1"/>
  <c r="K217" i="1"/>
  <c r="L217" i="1"/>
  <c r="M217" i="1"/>
  <c r="N217" i="1"/>
  <c r="J262" i="1"/>
  <c r="K262" i="1"/>
  <c r="L262" i="1"/>
  <c r="M262" i="1"/>
  <c r="N262" i="1"/>
  <c r="J117" i="1"/>
  <c r="K117" i="1"/>
  <c r="L117" i="1"/>
  <c r="M117" i="1"/>
  <c r="N117" i="1"/>
  <c r="J122" i="1"/>
  <c r="K122" i="1"/>
  <c r="L122" i="1"/>
  <c r="M122" i="1"/>
  <c r="N122" i="1"/>
  <c r="J196" i="1"/>
  <c r="K196" i="1"/>
  <c r="L196" i="1"/>
  <c r="M196" i="1"/>
  <c r="N196" i="1"/>
  <c r="J267" i="1"/>
  <c r="K267" i="1"/>
  <c r="L267" i="1"/>
  <c r="M267" i="1"/>
  <c r="N267" i="1"/>
  <c r="J260" i="1"/>
  <c r="K260" i="1"/>
  <c r="L260" i="1"/>
  <c r="M260" i="1"/>
  <c r="N260" i="1"/>
  <c r="J75" i="1"/>
  <c r="K75" i="1"/>
  <c r="L75" i="1"/>
  <c r="M75" i="1"/>
  <c r="N75" i="1"/>
  <c r="J28" i="1"/>
  <c r="K28" i="1"/>
  <c r="L28" i="1"/>
  <c r="M28" i="1"/>
  <c r="N28" i="1"/>
  <c r="J333" i="1"/>
  <c r="K333" i="1"/>
  <c r="L333" i="1"/>
  <c r="M333" i="1"/>
  <c r="N333" i="1"/>
  <c r="J208" i="1"/>
  <c r="K208" i="1"/>
  <c r="L208" i="1"/>
  <c r="M208" i="1"/>
  <c r="N208" i="1"/>
  <c r="J8" i="1"/>
  <c r="K8" i="1"/>
  <c r="L8" i="1"/>
  <c r="M8" i="1"/>
  <c r="N8" i="1"/>
  <c r="J197" i="1"/>
  <c r="K197" i="1"/>
  <c r="L197" i="1"/>
  <c r="M197" i="1"/>
  <c r="N197" i="1"/>
  <c r="J201" i="1"/>
  <c r="K201" i="1"/>
  <c r="L201" i="1"/>
  <c r="M201" i="1"/>
  <c r="N201" i="1"/>
  <c r="J174" i="1"/>
  <c r="K174" i="1"/>
  <c r="L174" i="1"/>
  <c r="M174" i="1"/>
  <c r="N174" i="1"/>
  <c r="J114" i="1"/>
  <c r="K114" i="1"/>
  <c r="L114" i="1"/>
  <c r="M114" i="1"/>
  <c r="N114" i="1"/>
  <c r="J46" i="1"/>
  <c r="K46" i="1"/>
  <c r="L46" i="1"/>
  <c r="M46" i="1"/>
  <c r="N46" i="1"/>
  <c r="J77" i="1"/>
  <c r="K77" i="1"/>
  <c r="L77" i="1"/>
  <c r="M77" i="1"/>
  <c r="N77" i="1"/>
  <c r="J309" i="1"/>
  <c r="K309" i="1"/>
  <c r="L309" i="1"/>
  <c r="M309" i="1"/>
  <c r="N309" i="1"/>
  <c r="J99" i="1"/>
  <c r="K99" i="1"/>
  <c r="L99" i="1"/>
  <c r="M99" i="1"/>
  <c r="N99" i="1"/>
  <c r="J137" i="1"/>
  <c r="K137" i="1"/>
  <c r="L137" i="1"/>
  <c r="M137" i="1"/>
  <c r="N137" i="1"/>
  <c r="J273" i="1"/>
  <c r="K273" i="1"/>
  <c r="L273" i="1"/>
  <c r="M273" i="1"/>
  <c r="N273" i="1"/>
  <c r="J71" i="1"/>
  <c r="K71" i="1"/>
  <c r="L71" i="1"/>
  <c r="M71" i="1"/>
  <c r="N71" i="1"/>
  <c r="J266" i="1"/>
  <c r="K266" i="1"/>
  <c r="L266" i="1"/>
  <c r="M266" i="1"/>
  <c r="N266" i="1"/>
  <c r="J80" i="1"/>
  <c r="K80" i="1"/>
  <c r="L80" i="1"/>
  <c r="M80" i="1"/>
  <c r="N80" i="1"/>
  <c r="J138" i="1"/>
  <c r="K138" i="1"/>
  <c r="L138" i="1"/>
  <c r="M138" i="1"/>
  <c r="N138" i="1"/>
  <c r="J221" i="1"/>
  <c r="K221" i="1"/>
  <c r="L221" i="1"/>
  <c r="M221" i="1"/>
  <c r="N221" i="1"/>
  <c r="J60" i="1"/>
  <c r="K60" i="1"/>
  <c r="L60" i="1"/>
  <c r="M60" i="1"/>
  <c r="N60" i="1"/>
  <c r="J270" i="1"/>
  <c r="K270" i="1"/>
  <c r="L270" i="1"/>
  <c r="M270" i="1"/>
  <c r="N270" i="1"/>
  <c r="J53" i="1"/>
  <c r="K53" i="1"/>
  <c r="L53" i="1"/>
  <c r="M53" i="1"/>
  <c r="N53" i="1"/>
  <c r="J359" i="1"/>
  <c r="K359" i="1"/>
  <c r="L359" i="1"/>
  <c r="M359" i="1"/>
  <c r="N359" i="1"/>
  <c r="J215" i="1"/>
  <c r="K215" i="1"/>
  <c r="L215" i="1"/>
  <c r="M215" i="1"/>
  <c r="N215" i="1"/>
  <c r="J44" i="1"/>
  <c r="K44" i="1"/>
  <c r="L44" i="1"/>
  <c r="M44" i="1"/>
  <c r="N44" i="1"/>
  <c r="J59" i="1"/>
  <c r="K59" i="1"/>
  <c r="L59" i="1"/>
  <c r="M59" i="1"/>
  <c r="N59" i="1"/>
  <c r="J40" i="1"/>
  <c r="K40" i="1"/>
  <c r="L40" i="1"/>
  <c r="M40" i="1"/>
  <c r="N40" i="1"/>
  <c r="J54" i="1"/>
  <c r="K54" i="1"/>
  <c r="L54" i="1"/>
  <c r="M54" i="1"/>
  <c r="N54" i="1"/>
  <c r="J362" i="1"/>
  <c r="K362" i="1"/>
  <c r="L362" i="1"/>
  <c r="M362" i="1"/>
  <c r="N362" i="1"/>
  <c r="J9" i="1"/>
  <c r="K9" i="1"/>
  <c r="L9" i="1"/>
  <c r="M9" i="1"/>
  <c r="N9" i="1"/>
  <c r="J45" i="1"/>
  <c r="K45" i="1"/>
  <c r="L45" i="1"/>
  <c r="M45" i="1"/>
  <c r="N45" i="1"/>
  <c r="J172" i="1"/>
  <c r="K172" i="1"/>
  <c r="L172" i="1"/>
  <c r="M172" i="1"/>
  <c r="N172" i="1"/>
  <c r="J105" i="1"/>
  <c r="K105" i="1"/>
  <c r="L105" i="1"/>
  <c r="M105" i="1"/>
  <c r="N105" i="1"/>
  <c r="J280" i="1"/>
  <c r="K280" i="1"/>
  <c r="L280" i="1"/>
  <c r="M280" i="1"/>
  <c r="N280" i="1"/>
  <c r="J124" i="1"/>
  <c r="K124" i="1"/>
  <c r="L124" i="1"/>
  <c r="M124" i="1"/>
  <c r="N124" i="1"/>
  <c r="J69" i="1"/>
  <c r="K69" i="1"/>
  <c r="L69" i="1"/>
  <c r="M69" i="1"/>
  <c r="N69" i="1"/>
  <c r="J347" i="1"/>
  <c r="K347" i="1"/>
  <c r="L347" i="1"/>
  <c r="M347" i="1"/>
  <c r="N347" i="1"/>
  <c r="J169" i="1"/>
  <c r="K169" i="1"/>
  <c r="L169" i="1"/>
  <c r="M169" i="1"/>
  <c r="N169" i="1"/>
  <c r="J276" i="1"/>
  <c r="K276" i="1"/>
  <c r="L276" i="1"/>
  <c r="M276" i="1"/>
  <c r="N276" i="1"/>
  <c r="J88" i="1"/>
  <c r="K88" i="1"/>
  <c r="L88" i="1"/>
  <c r="M88" i="1"/>
  <c r="N88" i="1"/>
  <c r="J146" i="1"/>
  <c r="K146" i="1"/>
  <c r="L146" i="1"/>
  <c r="M146" i="1"/>
  <c r="N146" i="1"/>
  <c r="J34" i="1"/>
  <c r="K34" i="1"/>
  <c r="L34" i="1"/>
  <c r="M34" i="1"/>
  <c r="N34" i="1"/>
  <c r="J253" i="1"/>
  <c r="K253" i="1"/>
  <c r="L253" i="1"/>
  <c r="M253" i="1"/>
  <c r="N253" i="1"/>
  <c r="J214" i="1"/>
  <c r="K214" i="1"/>
  <c r="L214" i="1"/>
  <c r="M214" i="1"/>
  <c r="N214" i="1"/>
  <c r="J322" i="1"/>
  <c r="K322" i="1"/>
  <c r="L322" i="1"/>
  <c r="M322" i="1"/>
  <c r="N322" i="1"/>
  <c r="J74" i="1"/>
  <c r="K74" i="1"/>
  <c r="L74" i="1"/>
  <c r="M74" i="1"/>
  <c r="N74" i="1"/>
  <c r="J25" i="1"/>
  <c r="K25" i="1"/>
  <c r="L25" i="1"/>
  <c r="M25" i="1"/>
  <c r="N25" i="1"/>
  <c r="J192" i="1"/>
  <c r="K192" i="1"/>
  <c r="L192" i="1"/>
  <c r="M192" i="1"/>
  <c r="N192" i="1"/>
  <c r="J134" i="1"/>
  <c r="K134" i="1"/>
  <c r="L134" i="1"/>
  <c r="M134" i="1"/>
  <c r="N134" i="1"/>
  <c r="J11" i="1"/>
  <c r="K11" i="1"/>
  <c r="L11" i="1"/>
  <c r="M11" i="1"/>
  <c r="N11" i="1"/>
  <c r="J205" i="1"/>
  <c r="K205" i="1"/>
  <c r="L205" i="1"/>
  <c r="M205" i="1"/>
  <c r="N205" i="1"/>
  <c r="J24" i="1"/>
  <c r="K24" i="1"/>
  <c r="L24" i="1"/>
  <c r="M24" i="1"/>
  <c r="N24" i="1"/>
  <c r="J120" i="1"/>
  <c r="K120" i="1"/>
  <c r="L120" i="1"/>
  <c r="M120" i="1"/>
  <c r="N120" i="1"/>
  <c r="J145" i="1"/>
  <c r="K145" i="1"/>
  <c r="L145" i="1"/>
  <c r="M145" i="1"/>
  <c r="N145" i="1"/>
  <c r="J81" i="1"/>
  <c r="K81" i="1"/>
  <c r="L81" i="1"/>
  <c r="M81" i="1"/>
  <c r="N81" i="1"/>
  <c r="J43" i="1"/>
  <c r="K43" i="1"/>
  <c r="L43" i="1"/>
  <c r="M43" i="1"/>
  <c r="N43" i="1"/>
  <c r="J36" i="1"/>
  <c r="K36" i="1"/>
  <c r="L36" i="1"/>
  <c r="M36" i="1"/>
  <c r="N36" i="1"/>
  <c r="J113" i="1"/>
  <c r="K113" i="1"/>
  <c r="L113" i="1"/>
  <c r="M113" i="1"/>
  <c r="N113" i="1"/>
  <c r="J235" i="1"/>
  <c r="K235" i="1"/>
  <c r="L235" i="1"/>
  <c r="M235" i="1"/>
  <c r="N235" i="1"/>
  <c r="J310" i="1"/>
  <c r="K310" i="1"/>
  <c r="L310" i="1"/>
  <c r="M310" i="1"/>
  <c r="N310" i="1"/>
  <c r="J149" i="1"/>
  <c r="K149" i="1"/>
  <c r="L149" i="1"/>
  <c r="M149" i="1"/>
  <c r="N149" i="1"/>
  <c r="J89" i="1"/>
  <c r="K89" i="1"/>
  <c r="L89" i="1"/>
  <c r="M89" i="1"/>
  <c r="N89" i="1"/>
  <c r="J163" i="1"/>
  <c r="K163" i="1"/>
  <c r="L163" i="1"/>
  <c r="M163" i="1"/>
  <c r="N163" i="1"/>
  <c r="J272" i="1"/>
  <c r="K272" i="1"/>
  <c r="L272" i="1"/>
  <c r="M272" i="1"/>
  <c r="N272" i="1"/>
  <c r="J33" i="1"/>
  <c r="K33" i="1"/>
  <c r="L33" i="1"/>
  <c r="M33" i="1"/>
  <c r="N33" i="1"/>
  <c r="J128" i="1"/>
  <c r="K128" i="1"/>
  <c r="L128" i="1"/>
  <c r="M128" i="1"/>
  <c r="N128" i="1"/>
  <c r="J7" i="1"/>
  <c r="K7" i="1"/>
  <c r="J268" i="1"/>
  <c r="K268" i="1"/>
  <c r="L268" i="1"/>
  <c r="M268" i="1"/>
  <c r="N268" i="1"/>
  <c r="J306" i="1"/>
  <c r="K306" i="1"/>
  <c r="L306" i="1"/>
  <c r="M306" i="1"/>
  <c r="N306" i="1"/>
  <c r="J351" i="1"/>
  <c r="K351" i="1"/>
  <c r="L351" i="1"/>
  <c r="M351" i="1"/>
  <c r="N351" i="1"/>
  <c r="J20" i="1"/>
  <c r="K20" i="1"/>
  <c r="L20" i="1"/>
  <c r="M20" i="1"/>
  <c r="N20" i="1"/>
  <c r="J55" i="1"/>
  <c r="K55" i="1"/>
  <c r="L55" i="1"/>
  <c r="M55" i="1"/>
  <c r="N55" i="1"/>
  <c r="J180" i="1"/>
  <c r="K180" i="1"/>
  <c r="L180" i="1"/>
  <c r="M180" i="1"/>
  <c r="N180" i="1"/>
  <c r="J240" i="1"/>
  <c r="K240" i="1"/>
  <c r="L240" i="1"/>
  <c r="M240" i="1"/>
  <c r="N240" i="1"/>
  <c r="J294" i="1"/>
  <c r="K294" i="1"/>
  <c r="L294" i="1"/>
  <c r="M294" i="1"/>
  <c r="N294" i="1"/>
  <c r="J176" i="1"/>
  <c r="K176" i="1"/>
  <c r="L176" i="1"/>
  <c r="M176" i="1"/>
  <c r="N176" i="1"/>
  <c r="J261" i="1"/>
  <c r="K261" i="1"/>
  <c r="L261" i="1"/>
  <c r="M261" i="1"/>
  <c r="N261" i="1"/>
  <c r="J326" i="1"/>
  <c r="K326" i="1"/>
  <c r="L326" i="1"/>
  <c r="M326" i="1"/>
  <c r="N326" i="1"/>
  <c r="J91" i="1"/>
  <c r="K91" i="1"/>
  <c r="L91" i="1"/>
  <c r="M91" i="1"/>
  <c r="N91" i="1"/>
  <c r="J295" i="1"/>
  <c r="K295" i="1"/>
  <c r="L295" i="1"/>
  <c r="M295" i="1"/>
  <c r="N295" i="1"/>
  <c r="J164" i="1"/>
  <c r="K164" i="1"/>
  <c r="L164" i="1"/>
  <c r="M164" i="1"/>
  <c r="N164" i="1"/>
  <c r="J100" i="1"/>
  <c r="K100" i="1"/>
  <c r="L100" i="1"/>
  <c r="M100" i="1"/>
  <c r="N100" i="1"/>
  <c r="J31" i="1"/>
  <c r="K31" i="1"/>
  <c r="L31" i="1"/>
  <c r="M31" i="1"/>
  <c r="N31" i="1"/>
  <c r="J18" i="1"/>
  <c r="K18" i="1"/>
  <c r="L18" i="1"/>
  <c r="M18" i="1"/>
  <c r="N18" i="1"/>
  <c r="J212" i="1"/>
  <c r="K212" i="1"/>
  <c r="L212" i="1"/>
  <c r="M212" i="1"/>
  <c r="N212" i="1"/>
  <c r="J269" i="1"/>
  <c r="K269" i="1"/>
  <c r="L269" i="1"/>
  <c r="M269" i="1"/>
  <c r="N269" i="1"/>
  <c r="J209" i="1"/>
  <c r="K209" i="1"/>
  <c r="L209" i="1"/>
  <c r="M209" i="1"/>
  <c r="N209" i="1"/>
  <c r="J92" i="1"/>
  <c r="K92" i="1"/>
  <c r="L92" i="1"/>
  <c r="M92" i="1"/>
  <c r="N92" i="1"/>
  <c r="J277" i="1"/>
  <c r="K277" i="1"/>
  <c r="L277" i="1"/>
  <c r="M277" i="1"/>
  <c r="N277" i="1"/>
  <c r="J275" i="1"/>
  <c r="K275" i="1"/>
  <c r="L275" i="1"/>
  <c r="M275" i="1"/>
  <c r="N275" i="1"/>
  <c r="J170" i="1"/>
  <c r="K170" i="1"/>
  <c r="L170" i="1"/>
  <c r="M170" i="1"/>
  <c r="N170" i="1"/>
  <c r="J109" i="1"/>
  <c r="K109" i="1"/>
  <c r="L109" i="1"/>
  <c r="M109" i="1"/>
  <c r="N109" i="1"/>
  <c r="J133" i="1"/>
  <c r="K133" i="1"/>
  <c r="L133" i="1"/>
  <c r="M133" i="1"/>
  <c r="N133" i="1"/>
  <c r="J150" i="1"/>
  <c r="K150" i="1"/>
  <c r="L150" i="1"/>
  <c r="M150" i="1"/>
  <c r="N150" i="1"/>
  <c r="J68" i="1"/>
  <c r="K68" i="1"/>
  <c r="L68" i="1"/>
  <c r="M68" i="1"/>
  <c r="N68" i="1"/>
  <c r="J307" i="1"/>
  <c r="K307" i="1"/>
  <c r="L307" i="1"/>
  <c r="M307" i="1"/>
  <c r="N307" i="1"/>
  <c r="J352" i="1"/>
  <c r="K352" i="1"/>
  <c r="L352" i="1"/>
  <c r="M352" i="1"/>
  <c r="N352" i="1"/>
  <c r="J125" i="1"/>
  <c r="K125" i="1"/>
  <c r="L125" i="1"/>
  <c r="M125" i="1"/>
  <c r="N125" i="1"/>
  <c r="J13" i="1"/>
  <c r="K13" i="1"/>
  <c r="L13" i="1"/>
  <c r="M13" i="1"/>
  <c r="N13" i="1"/>
  <c r="J83" i="1"/>
  <c r="K83" i="1"/>
  <c r="L83" i="1"/>
  <c r="M83" i="1"/>
  <c r="N83" i="1"/>
  <c r="J344" i="1"/>
  <c r="K344" i="1"/>
  <c r="L344" i="1"/>
  <c r="M344" i="1"/>
  <c r="N344" i="1"/>
  <c r="J207" i="1"/>
  <c r="K207" i="1"/>
  <c r="L207" i="1"/>
  <c r="M207" i="1"/>
  <c r="N207" i="1"/>
  <c r="J158" i="1"/>
  <c r="K158" i="1"/>
  <c r="L158" i="1"/>
  <c r="M158" i="1"/>
  <c r="N158" i="1"/>
  <c r="J62" i="1"/>
  <c r="K62" i="1"/>
  <c r="L62" i="1"/>
  <c r="M62" i="1"/>
  <c r="N62" i="1"/>
  <c r="J157" i="1"/>
  <c r="K157" i="1"/>
  <c r="L157" i="1"/>
  <c r="M157" i="1"/>
  <c r="N157" i="1"/>
  <c r="J41" i="1"/>
  <c r="K41" i="1"/>
  <c r="L41" i="1"/>
  <c r="M41" i="1"/>
  <c r="N41" i="1"/>
  <c r="J328" i="1"/>
  <c r="K328" i="1"/>
  <c r="L328" i="1"/>
  <c r="M328" i="1"/>
  <c r="N328" i="1"/>
  <c r="J23" i="1"/>
  <c r="K23" i="1"/>
  <c r="L23" i="1"/>
  <c r="M23" i="1"/>
  <c r="N23" i="1"/>
  <c r="J29" i="1"/>
  <c r="K29" i="1"/>
  <c r="L29" i="1"/>
  <c r="M29" i="1"/>
  <c r="N29" i="1"/>
  <c r="J104" i="1"/>
  <c r="K104" i="1"/>
  <c r="L104" i="1"/>
  <c r="M104" i="1"/>
  <c r="N104" i="1"/>
  <c r="J49" i="1"/>
  <c r="K49" i="1"/>
  <c r="L49" i="1"/>
  <c r="M49" i="1"/>
  <c r="N49" i="1"/>
  <c r="J52" i="1"/>
  <c r="K52" i="1"/>
  <c r="L52" i="1"/>
  <c r="M52" i="1"/>
  <c r="N52" i="1"/>
  <c r="J67" i="1"/>
  <c r="K67" i="1"/>
  <c r="L67" i="1"/>
  <c r="M67" i="1"/>
  <c r="N67" i="1"/>
  <c r="J187" i="1"/>
  <c r="K187" i="1"/>
  <c r="L187" i="1"/>
  <c r="M187" i="1"/>
  <c r="N187" i="1"/>
  <c r="J131" i="1"/>
  <c r="K131" i="1"/>
  <c r="L131" i="1"/>
  <c r="M131" i="1"/>
  <c r="N131" i="1"/>
  <c r="J320" i="1"/>
  <c r="K320" i="1"/>
  <c r="L320" i="1"/>
  <c r="M320" i="1"/>
  <c r="N320" i="1"/>
  <c r="J241" i="1"/>
  <c r="K241" i="1"/>
  <c r="L241" i="1"/>
  <c r="M241" i="1"/>
  <c r="N241" i="1"/>
  <c r="J303" i="1"/>
  <c r="K303" i="1"/>
  <c r="L303" i="1"/>
  <c r="M303" i="1"/>
  <c r="N303" i="1"/>
  <c r="J353" i="1"/>
  <c r="K353" i="1"/>
  <c r="L353" i="1"/>
  <c r="M353" i="1"/>
  <c r="N353" i="1"/>
  <c r="J358" i="1"/>
  <c r="K358" i="1"/>
  <c r="L358" i="1"/>
  <c r="M358" i="1"/>
  <c r="N358" i="1"/>
  <c r="J357" i="1"/>
  <c r="K357" i="1"/>
  <c r="L357" i="1"/>
  <c r="M357" i="1"/>
  <c r="N357" i="1"/>
  <c r="J56" i="1"/>
  <c r="K56" i="1"/>
  <c r="L56" i="1"/>
  <c r="M56" i="1"/>
  <c r="N56" i="1"/>
  <c r="J293" i="1"/>
  <c r="K293" i="1"/>
  <c r="L293" i="1"/>
  <c r="M293" i="1"/>
  <c r="N293" i="1"/>
  <c r="J85" i="1"/>
  <c r="K85" i="1"/>
  <c r="L85" i="1"/>
  <c r="M85" i="1"/>
  <c r="N85" i="1"/>
  <c r="J327" i="1"/>
  <c r="K327" i="1"/>
  <c r="L327" i="1"/>
  <c r="M327" i="1"/>
  <c r="N327" i="1"/>
  <c r="J278" i="1"/>
  <c r="K278" i="1"/>
  <c r="L278" i="1"/>
  <c r="M278" i="1"/>
  <c r="N278" i="1"/>
  <c r="J226" i="1"/>
  <c r="K226" i="1"/>
  <c r="L226" i="1"/>
  <c r="M226" i="1"/>
  <c r="N226" i="1"/>
  <c r="J32" i="1"/>
  <c r="K32" i="1"/>
  <c r="L32" i="1"/>
  <c r="M32" i="1"/>
  <c r="N32" i="1"/>
  <c r="J143" i="1"/>
  <c r="K143" i="1"/>
  <c r="L143" i="1"/>
  <c r="M143" i="1"/>
  <c r="N143" i="1"/>
  <c r="J165" i="1"/>
  <c r="K165" i="1"/>
  <c r="L165" i="1"/>
  <c r="M165" i="1"/>
  <c r="N165" i="1"/>
  <c r="J162" i="1"/>
  <c r="K162" i="1"/>
  <c r="L162" i="1"/>
  <c r="M162" i="1"/>
  <c r="N162" i="1"/>
  <c r="J337" i="1"/>
  <c r="K337" i="1"/>
  <c r="L337" i="1"/>
  <c r="M337" i="1"/>
  <c r="N337" i="1"/>
  <c r="J159" i="1"/>
  <c r="K159" i="1"/>
  <c r="L159" i="1"/>
  <c r="M159" i="1"/>
  <c r="N159" i="1"/>
  <c r="J151" i="1"/>
  <c r="K151" i="1"/>
  <c r="L151" i="1"/>
  <c r="M151" i="1"/>
  <c r="N151" i="1"/>
  <c r="J58" i="1"/>
  <c r="K58" i="1"/>
  <c r="L58" i="1"/>
  <c r="M58" i="1"/>
  <c r="N58" i="1"/>
  <c r="J227" i="1"/>
  <c r="K227" i="1"/>
  <c r="L227" i="1"/>
  <c r="M227" i="1"/>
  <c r="N227" i="1"/>
  <c r="J263" i="1"/>
  <c r="K263" i="1"/>
  <c r="L263" i="1"/>
  <c r="M263" i="1"/>
  <c r="N263" i="1"/>
  <c r="J26" i="1"/>
  <c r="K26" i="1"/>
  <c r="L26" i="1"/>
  <c r="M26" i="1"/>
  <c r="N26" i="1"/>
  <c r="J305" i="1"/>
  <c r="K305" i="1"/>
  <c r="L305" i="1"/>
  <c r="M305" i="1"/>
  <c r="N305" i="1"/>
  <c r="J22" i="1"/>
  <c r="K22" i="1"/>
  <c r="L22" i="1"/>
  <c r="M22" i="1"/>
  <c r="N22" i="1"/>
  <c r="J178" i="1"/>
  <c r="K178" i="1"/>
  <c r="L178" i="1"/>
  <c r="M178" i="1"/>
  <c r="N178" i="1"/>
  <c r="J94" i="1"/>
  <c r="K94" i="1"/>
  <c r="L94" i="1"/>
  <c r="M94" i="1"/>
  <c r="N94" i="1"/>
  <c r="J179" i="1"/>
  <c r="K179" i="1"/>
  <c r="L179" i="1"/>
  <c r="M179" i="1"/>
  <c r="N179" i="1"/>
  <c r="J108" i="1"/>
  <c r="K108" i="1"/>
  <c r="L108" i="1"/>
  <c r="M108" i="1"/>
  <c r="N108" i="1"/>
  <c r="J218" i="1"/>
  <c r="K218" i="1"/>
  <c r="L218" i="1"/>
  <c r="M218" i="1"/>
  <c r="N218" i="1"/>
  <c r="J73" i="1"/>
  <c r="K73" i="1"/>
  <c r="L73" i="1"/>
  <c r="M73" i="1"/>
  <c r="N73" i="1"/>
  <c r="J312" i="1"/>
  <c r="K312" i="1"/>
  <c r="L312" i="1"/>
  <c r="M312" i="1"/>
  <c r="N312" i="1"/>
  <c r="J14" i="1"/>
  <c r="K14" i="1"/>
  <c r="L14" i="1"/>
  <c r="M14" i="1"/>
  <c r="N14" i="1"/>
  <c r="J193" i="1"/>
  <c r="K193" i="1"/>
  <c r="L193" i="1"/>
  <c r="M193" i="1"/>
  <c r="N193" i="1"/>
  <c r="J102" i="1"/>
  <c r="K102" i="1"/>
  <c r="L102" i="1"/>
  <c r="M102" i="1"/>
  <c r="N102" i="1"/>
  <c r="J244" i="1"/>
  <c r="K244" i="1"/>
  <c r="L244" i="1"/>
  <c r="M244" i="1"/>
  <c r="N244" i="1"/>
  <c r="J318" i="1"/>
  <c r="K318" i="1"/>
  <c r="L318" i="1"/>
  <c r="M318" i="1"/>
  <c r="N318" i="1"/>
  <c r="J140" i="1"/>
  <c r="K140" i="1"/>
  <c r="L140" i="1"/>
  <c r="M140" i="1"/>
  <c r="N140" i="1"/>
  <c r="J161" i="1"/>
  <c r="K161" i="1"/>
  <c r="L161" i="1"/>
  <c r="M161" i="1"/>
  <c r="N161" i="1"/>
  <c r="J259" i="1"/>
  <c r="K259" i="1"/>
  <c r="L259" i="1"/>
  <c r="M259" i="1"/>
  <c r="N259" i="1"/>
  <c r="J324" i="1"/>
  <c r="K324" i="1"/>
  <c r="L324" i="1"/>
  <c r="M324" i="1"/>
  <c r="N324" i="1"/>
  <c r="J279" i="1"/>
  <c r="K279" i="1"/>
  <c r="L279" i="1"/>
  <c r="M279" i="1"/>
  <c r="N279" i="1"/>
  <c r="J47" i="1"/>
  <c r="K47" i="1"/>
  <c r="L47" i="1"/>
  <c r="M47" i="1"/>
  <c r="N47" i="1"/>
  <c r="J325" i="1"/>
  <c r="K325" i="1"/>
  <c r="L325" i="1"/>
  <c r="M325" i="1"/>
  <c r="N325" i="1"/>
  <c r="J106" i="1"/>
  <c r="K106" i="1"/>
  <c r="L106" i="1"/>
  <c r="M106" i="1"/>
  <c r="N106" i="1"/>
  <c r="J315" i="1"/>
  <c r="K315" i="1"/>
  <c r="L315" i="1"/>
  <c r="M315" i="1"/>
  <c r="N315" i="1"/>
  <c r="J251" i="1"/>
  <c r="K251" i="1"/>
  <c r="L251" i="1"/>
  <c r="M251" i="1"/>
  <c r="N251" i="1"/>
  <c r="J291" i="1"/>
  <c r="K291" i="1"/>
  <c r="L291" i="1"/>
  <c r="M291" i="1"/>
  <c r="N291" i="1"/>
  <c r="J340" i="1"/>
  <c r="K340" i="1"/>
  <c r="L340" i="1"/>
  <c r="M340" i="1"/>
  <c r="N340" i="1"/>
  <c r="J78" i="1"/>
  <c r="K78" i="1"/>
  <c r="L78" i="1"/>
  <c r="M78" i="1"/>
  <c r="N78" i="1"/>
  <c r="J298" i="1"/>
  <c r="K298" i="1"/>
  <c r="L298" i="1"/>
  <c r="M298" i="1"/>
  <c r="N298" i="1"/>
  <c r="J316" i="1"/>
  <c r="K316" i="1"/>
  <c r="L316" i="1"/>
  <c r="M316" i="1"/>
  <c r="N316" i="1"/>
  <c r="J331" i="1"/>
  <c r="K331" i="1"/>
  <c r="L331" i="1"/>
  <c r="M331" i="1"/>
  <c r="N331" i="1"/>
  <c r="J177" i="1"/>
  <c r="K177" i="1"/>
  <c r="L177" i="1"/>
  <c r="M177" i="1"/>
  <c r="N177" i="1"/>
  <c r="J136" i="1"/>
  <c r="K136" i="1"/>
  <c r="L136" i="1"/>
  <c r="M136" i="1"/>
  <c r="N136" i="1"/>
  <c r="J283" i="1"/>
  <c r="K283" i="1"/>
  <c r="L283" i="1"/>
  <c r="M283" i="1"/>
  <c r="N283" i="1"/>
  <c r="J346" i="1"/>
  <c r="K346" i="1"/>
  <c r="L346" i="1"/>
  <c r="M346" i="1"/>
  <c r="N346" i="1"/>
  <c r="J349" i="1"/>
  <c r="K349" i="1"/>
  <c r="L349" i="1"/>
  <c r="M349" i="1"/>
  <c r="N349" i="1"/>
  <c r="J236" i="1"/>
  <c r="K236" i="1"/>
  <c r="L236" i="1"/>
  <c r="M236" i="1"/>
  <c r="N236" i="1"/>
  <c r="J256" i="1"/>
  <c r="K256" i="1"/>
  <c r="L256" i="1"/>
  <c r="M256" i="1"/>
  <c r="N256" i="1"/>
  <c r="J264" i="1"/>
  <c r="K264" i="1"/>
  <c r="L264" i="1"/>
  <c r="M264" i="1"/>
  <c r="N264" i="1"/>
  <c r="J290" i="1"/>
  <c r="K290" i="1"/>
  <c r="L290" i="1"/>
  <c r="M290" i="1"/>
  <c r="N290" i="1"/>
  <c r="J317" i="1"/>
  <c r="K317" i="1"/>
  <c r="L317" i="1"/>
  <c r="M317" i="1"/>
  <c r="N317" i="1"/>
  <c r="J321" i="1"/>
  <c r="K321" i="1"/>
  <c r="L321" i="1"/>
  <c r="M321" i="1"/>
  <c r="N321" i="1"/>
  <c r="J132" i="1"/>
  <c r="K132" i="1"/>
  <c r="L132" i="1"/>
  <c r="M132" i="1"/>
  <c r="N132" i="1"/>
  <c r="J216" i="1"/>
  <c r="K216" i="1"/>
  <c r="L216" i="1"/>
  <c r="M216" i="1"/>
  <c r="N216" i="1"/>
  <c r="J191" i="1"/>
  <c r="K191" i="1"/>
  <c r="L191" i="1"/>
  <c r="M191" i="1"/>
  <c r="N191" i="1"/>
  <c r="J313" i="1"/>
  <c r="K313" i="1"/>
  <c r="L313" i="1"/>
  <c r="M313" i="1"/>
  <c r="N313" i="1"/>
  <c r="J148" i="1"/>
  <c r="K148" i="1"/>
  <c r="L148" i="1"/>
  <c r="M148" i="1"/>
  <c r="N148" i="1"/>
  <c r="J329" i="1"/>
  <c r="K329" i="1"/>
  <c r="L329" i="1"/>
  <c r="M329" i="1"/>
  <c r="N329" i="1"/>
  <c r="J17" i="1"/>
  <c r="K17" i="1"/>
  <c r="L17" i="1"/>
  <c r="M17" i="1"/>
  <c r="N17" i="1"/>
  <c r="J76" i="1"/>
  <c r="K76" i="1"/>
  <c r="L76" i="1"/>
  <c r="M76" i="1"/>
  <c r="N76" i="1"/>
  <c r="J107" i="1"/>
  <c r="K107" i="1"/>
  <c r="L107" i="1"/>
  <c r="M107" i="1"/>
  <c r="N107" i="1"/>
  <c r="J198" i="1"/>
  <c r="K198" i="1"/>
  <c r="L198" i="1"/>
  <c r="M198" i="1"/>
  <c r="N198" i="1"/>
  <c r="J171" i="1"/>
  <c r="K171" i="1"/>
  <c r="L171" i="1"/>
  <c r="M171" i="1"/>
  <c r="N171" i="1"/>
  <c r="J84" i="1"/>
  <c r="K84" i="1"/>
  <c r="L84" i="1"/>
  <c r="M84" i="1"/>
  <c r="N84" i="1"/>
  <c r="J21" i="1"/>
  <c r="K21" i="1"/>
  <c r="L21" i="1"/>
  <c r="M21" i="1"/>
  <c r="N21" i="1"/>
  <c r="J16" i="1"/>
  <c r="K16" i="1"/>
  <c r="L16" i="1"/>
  <c r="M16" i="1"/>
  <c r="N16" i="1"/>
  <c r="J119" i="1"/>
  <c r="K119" i="1"/>
  <c r="L119" i="1"/>
  <c r="M119" i="1"/>
  <c r="N119" i="1"/>
  <c r="J175" i="1"/>
  <c r="K175" i="1"/>
  <c r="L175" i="1"/>
  <c r="M175" i="1"/>
  <c r="N175" i="1"/>
  <c r="J206" i="1"/>
  <c r="K206" i="1"/>
  <c r="L206" i="1"/>
  <c r="M206" i="1"/>
  <c r="N206" i="1"/>
  <c r="J211" i="1"/>
  <c r="K211" i="1"/>
  <c r="L211" i="1"/>
  <c r="M211" i="1"/>
  <c r="N211" i="1"/>
  <c r="J97" i="1"/>
  <c r="K97" i="1"/>
  <c r="L97" i="1"/>
  <c r="M97" i="1"/>
  <c r="N97" i="1"/>
  <c r="J348" i="1"/>
  <c r="K348" i="1"/>
  <c r="L348" i="1"/>
  <c r="M348" i="1"/>
  <c r="N348" i="1"/>
  <c r="J182" i="1"/>
  <c r="K182" i="1"/>
  <c r="L182" i="1"/>
  <c r="M182" i="1"/>
  <c r="N182" i="1"/>
  <c r="J96" i="1"/>
  <c r="K96" i="1"/>
  <c r="L96" i="1"/>
  <c r="M96" i="1"/>
  <c r="N96" i="1"/>
  <c r="J155" i="1"/>
  <c r="K155" i="1"/>
  <c r="L155" i="1"/>
  <c r="M155" i="1"/>
  <c r="N155" i="1"/>
  <c r="J168" i="1"/>
  <c r="K168" i="1"/>
  <c r="L168" i="1"/>
  <c r="M168" i="1"/>
  <c r="N168" i="1"/>
  <c r="J64" i="1"/>
  <c r="K64" i="1"/>
  <c r="L64" i="1"/>
  <c r="M64" i="1"/>
  <c r="N64" i="1"/>
  <c r="J87" i="1"/>
  <c r="K87" i="1"/>
  <c r="L87" i="1"/>
  <c r="M87" i="1"/>
  <c r="N87" i="1"/>
  <c r="J184" i="1"/>
  <c r="K184" i="1"/>
  <c r="L184" i="1"/>
  <c r="M184" i="1"/>
  <c r="N184" i="1"/>
  <c r="J153" i="1"/>
  <c r="K153" i="1"/>
  <c r="L153" i="1"/>
  <c r="M153" i="1"/>
  <c r="N153" i="1"/>
  <c r="J238" i="1"/>
  <c r="K238" i="1"/>
  <c r="L238" i="1"/>
  <c r="M238" i="1"/>
  <c r="N238" i="1"/>
  <c r="J311" i="1"/>
  <c r="K311" i="1"/>
  <c r="L311" i="1"/>
  <c r="M311" i="1"/>
  <c r="N311" i="1"/>
  <c r="J356" i="1"/>
  <c r="K356" i="1"/>
  <c r="L356" i="1"/>
  <c r="M356" i="1"/>
  <c r="N356" i="1"/>
  <c r="J237" i="1"/>
  <c r="K237" i="1"/>
  <c r="L237" i="1"/>
  <c r="M237" i="1"/>
  <c r="N237" i="1"/>
  <c r="J144" i="1"/>
  <c r="K144" i="1"/>
  <c r="L144" i="1"/>
  <c r="M144" i="1"/>
  <c r="N144" i="1"/>
  <c r="J231" i="1"/>
  <c r="K231" i="1"/>
  <c r="L231" i="1"/>
  <c r="M231" i="1"/>
  <c r="N231" i="1"/>
  <c r="J166" i="1"/>
  <c r="K166" i="1"/>
  <c r="L166" i="1"/>
  <c r="M166" i="1"/>
  <c r="N166" i="1"/>
  <c r="J297" i="1"/>
  <c r="K297" i="1"/>
  <c r="L297" i="1"/>
  <c r="M297" i="1"/>
  <c r="N297" i="1"/>
  <c r="J247" i="1"/>
  <c r="K247" i="1"/>
  <c r="L247" i="1"/>
  <c r="M247" i="1"/>
  <c r="N247" i="1"/>
  <c r="J239" i="1"/>
  <c r="K239" i="1"/>
  <c r="L239" i="1"/>
  <c r="M239" i="1"/>
  <c r="N239" i="1"/>
  <c r="J126" i="1"/>
  <c r="K126" i="1"/>
  <c r="L126" i="1"/>
  <c r="M126" i="1"/>
  <c r="N126" i="1"/>
  <c r="J243" i="1"/>
  <c r="K243" i="1"/>
  <c r="L243" i="1"/>
  <c r="M243" i="1"/>
  <c r="N243" i="1"/>
  <c r="J285" i="1"/>
  <c r="K285" i="1"/>
  <c r="L285" i="1"/>
  <c r="M285" i="1"/>
  <c r="N285" i="1"/>
  <c r="J220" i="1"/>
  <c r="K220" i="1"/>
  <c r="L220" i="1"/>
  <c r="M220" i="1"/>
  <c r="N220" i="1"/>
  <c r="J200" i="1"/>
  <c r="K200" i="1"/>
  <c r="L200" i="1"/>
  <c r="M200" i="1"/>
  <c r="N200" i="1"/>
  <c r="J147" i="1"/>
  <c r="K147" i="1"/>
  <c r="L147" i="1"/>
  <c r="M147" i="1"/>
  <c r="N147" i="1"/>
  <c r="J360" i="1"/>
  <c r="K360" i="1"/>
  <c r="L360" i="1"/>
  <c r="M360" i="1"/>
  <c r="N360" i="1"/>
  <c r="J72" i="1"/>
  <c r="K72" i="1"/>
  <c r="L72" i="1"/>
  <c r="M72" i="1"/>
  <c r="N72" i="1"/>
  <c r="J355" i="1"/>
  <c r="K355" i="1"/>
  <c r="L355" i="1"/>
  <c r="M355" i="1"/>
  <c r="N355" i="1"/>
  <c r="J292" i="1"/>
  <c r="K292" i="1"/>
  <c r="L292" i="1"/>
  <c r="M292" i="1"/>
  <c r="N292" i="1"/>
  <c r="J248" i="1"/>
  <c r="K248" i="1"/>
  <c r="L248" i="1"/>
  <c r="M248" i="1"/>
  <c r="N248" i="1"/>
  <c r="J61" i="1"/>
  <c r="K61" i="1"/>
  <c r="L61" i="1"/>
  <c r="M61" i="1"/>
  <c r="N61" i="1"/>
  <c r="J63" i="1"/>
  <c r="K63" i="1"/>
  <c r="L63" i="1"/>
  <c r="M63" i="1"/>
  <c r="N63" i="1"/>
  <c r="J330" i="1"/>
  <c r="K330" i="1"/>
  <c r="L330" i="1"/>
  <c r="M330" i="1"/>
  <c r="N330" i="1"/>
  <c r="J35" i="1"/>
  <c r="K35" i="1"/>
  <c r="L35" i="1"/>
  <c r="M35" i="1"/>
  <c r="N35" i="1"/>
  <c r="J115" i="1"/>
  <c r="K115" i="1"/>
  <c r="L115" i="1"/>
  <c r="M115" i="1"/>
  <c r="N115" i="1"/>
  <c r="J332" i="1"/>
  <c r="K332" i="1"/>
  <c r="L332" i="1"/>
  <c r="M332" i="1"/>
  <c r="N332" i="1"/>
  <c r="J70" i="1"/>
  <c r="K70" i="1"/>
  <c r="L70" i="1"/>
  <c r="M70" i="1"/>
  <c r="N70" i="1"/>
  <c r="J232" i="1"/>
  <c r="K232" i="1"/>
  <c r="L232" i="1"/>
  <c r="M232" i="1"/>
  <c r="N232" i="1"/>
  <c r="J82" i="1"/>
  <c r="K82" i="1"/>
  <c r="L82" i="1"/>
  <c r="M82" i="1"/>
  <c r="N82" i="1"/>
  <c r="J142" i="1"/>
  <c r="K142" i="1"/>
  <c r="L142" i="1"/>
  <c r="M142" i="1"/>
  <c r="N142" i="1"/>
  <c r="J66" i="1"/>
  <c r="K66" i="1"/>
  <c r="L66" i="1"/>
  <c r="M66" i="1"/>
  <c r="N66" i="1"/>
  <c r="J39" i="1"/>
  <c r="K39" i="1"/>
  <c r="L39" i="1"/>
  <c r="M39" i="1"/>
  <c r="N39" i="1"/>
  <c r="J156" i="1"/>
  <c r="K156" i="1"/>
  <c r="L156" i="1"/>
  <c r="M156" i="1"/>
  <c r="N156" i="1"/>
  <c r="J246" i="1"/>
  <c r="K246" i="1"/>
  <c r="L246" i="1"/>
  <c r="M246" i="1"/>
  <c r="N246" i="1"/>
  <c r="J271" i="1"/>
  <c r="K271" i="1"/>
  <c r="L271" i="1"/>
  <c r="M271" i="1"/>
  <c r="N271" i="1"/>
  <c r="J95" i="1"/>
  <c r="K95" i="1"/>
  <c r="L95" i="1"/>
  <c r="M95" i="1"/>
  <c r="N95" i="1"/>
  <c r="J301" i="1"/>
  <c r="K301" i="1"/>
  <c r="L301" i="1"/>
  <c r="M301" i="1"/>
  <c r="N301" i="1"/>
  <c r="J361" i="1"/>
  <c r="K361" i="1"/>
  <c r="L361" i="1"/>
  <c r="M361" i="1"/>
  <c r="N361" i="1"/>
  <c r="J342" i="1"/>
  <c r="K342" i="1"/>
  <c r="L342" i="1"/>
  <c r="M342" i="1"/>
  <c r="N342" i="1"/>
  <c r="J116" i="1"/>
  <c r="K116" i="1"/>
  <c r="L116" i="1"/>
  <c r="M116" i="1"/>
  <c r="N116" i="1"/>
  <c r="J319" i="1"/>
  <c r="K319" i="1"/>
  <c r="L319" i="1"/>
  <c r="M319" i="1"/>
  <c r="N319" i="1"/>
  <c r="J202" i="1"/>
  <c r="K202" i="1"/>
  <c r="L202" i="1"/>
  <c r="M202" i="1"/>
  <c r="N202" i="1"/>
  <c r="J339" i="1"/>
  <c r="K339" i="1"/>
  <c r="L339" i="1"/>
  <c r="M339" i="1"/>
  <c r="N339" i="1"/>
  <c r="J121" i="1"/>
  <c r="K121" i="1"/>
  <c r="L121" i="1"/>
  <c r="M121" i="1"/>
  <c r="N121" i="1"/>
  <c r="J224" i="1"/>
  <c r="K224" i="1"/>
  <c r="L224" i="1"/>
  <c r="M224" i="1"/>
  <c r="N224" i="1"/>
  <c r="J195" i="1"/>
  <c r="K195" i="1"/>
  <c r="L195" i="1"/>
  <c r="M195" i="1"/>
  <c r="N195" i="1"/>
  <c r="J341" i="1"/>
  <c r="K341" i="1"/>
  <c r="L341" i="1"/>
  <c r="M341" i="1"/>
  <c r="N341" i="1"/>
  <c r="J90" i="1"/>
  <c r="K90" i="1"/>
  <c r="L90" i="1"/>
  <c r="M90" i="1"/>
  <c r="N90" i="1"/>
  <c r="J19" i="3"/>
  <c r="J15" i="3"/>
  <c r="J17" i="3"/>
  <c r="J13" i="3"/>
  <c r="J12" i="3"/>
  <c r="J8" i="3"/>
  <c r="J14" i="3"/>
  <c r="J16" i="3"/>
  <c r="J10" i="3"/>
  <c r="J9" i="3"/>
  <c r="J11" i="3"/>
  <c r="J7" i="3"/>
  <c r="K364" i="1"/>
  <c r="L7" i="1"/>
  <c r="L364" i="1"/>
  <c r="M7" i="1"/>
  <c r="N7" i="1"/>
  <c r="M364" i="1"/>
  <c r="N364" i="1"/>
  <c r="O7" i="1"/>
  <c r="O364" i="1"/>
  <c r="O336" i="1"/>
  <c r="O349" i="1"/>
  <c r="O168" i="1"/>
  <c r="O332" i="1"/>
  <c r="O319" i="1"/>
  <c r="O329" i="1"/>
  <c r="O357" i="1"/>
  <c r="O36" i="1"/>
  <c r="O217" i="1"/>
  <c r="O190" i="1"/>
  <c r="O131" i="1"/>
  <c r="O333" i="1"/>
  <c r="O247" i="1"/>
  <c r="O318" i="1"/>
  <c r="O92" i="1"/>
  <c r="O215" i="1"/>
  <c r="O111" i="1"/>
  <c r="O292" i="1"/>
  <c r="O254" i="1"/>
  <c r="O341" i="1"/>
  <c r="O84" i="1"/>
  <c r="O226" i="1"/>
  <c r="O163" i="1"/>
  <c r="O260" i="1"/>
  <c r="O12" i="1"/>
  <c r="O162" i="1"/>
  <c r="O165" i="1"/>
  <c r="O142" i="1"/>
  <c r="O236" i="1"/>
  <c r="O104" i="1"/>
  <c r="O74" i="1"/>
  <c r="O86" i="1"/>
  <c r="O223" i="1"/>
  <c r="O41" i="1"/>
  <c r="O61" i="1"/>
  <c r="O78" i="1"/>
  <c r="O344" i="1"/>
  <c r="O347" i="1"/>
  <c r="O48" i="1"/>
  <c r="O286" i="1"/>
  <c r="O246" i="1"/>
  <c r="O121" i="1"/>
  <c r="O107" i="1"/>
  <c r="O85" i="1"/>
  <c r="O310" i="1"/>
  <c r="O122" i="1"/>
  <c r="O141" i="1"/>
  <c r="O283" i="1"/>
  <c r="O156" i="1"/>
  <c r="O290" i="1"/>
  <c r="O67" i="1"/>
  <c r="O134" i="1"/>
  <c r="O296" i="1"/>
  <c r="O189" i="1"/>
  <c r="O112" i="1"/>
  <c r="O264" i="1"/>
  <c r="O209" i="1"/>
  <c r="O173" i="1"/>
  <c r="O201" i="1"/>
  <c r="O149" i="1"/>
  <c r="O144" i="1"/>
  <c r="O194" i="1"/>
  <c r="O17" i="1"/>
  <c r="O238" i="1"/>
  <c r="O305" i="1"/>
  <c r="O73" i="1"/>
  <c r="O115" i="1"/>
  <c r="O177" i="1"/>
  <c r="O157" i="1"/>
  <c r="O146" i="1"/>
  <c r="O183" i="1"/>
  <c r="O139" i="1"/>
  <c r="O51" i="1"/>
  <c r="O182" i="1"/>
  <c r="O227" i="1"/>
  <c r="O55" i="1"/>
  <c r="O114" i="1"/>
  <c r="O185" i="1"/>
  <c r="O259" i="1"/>
  <c r="O136" i="1"/>
  <c r="O66" i="1"/>
  <c r="O256" i="1"/>
  <c r="O49" i="1"/>
  <c r="O25" i="1"/>
  <c r="O57" i="1"/>
  <c r="O210" i="1"/>
  <c r="O205" i="1"/>
  <c r="O11" i="1"/>
  <c r="O200" i="1"/>
  <c r="O47" i="1"/>
  <c r="O150" i="1"/>
  <c r="O9" i="1"/>
  <c r="O65" i="1"/>
  <c r="O323" i="1"/>
  <c r="O59" i="1"/>
  <c r="O231" i="1"/>
  <c r="O193" i="1"/>
  <c r="O212" i="1"/>
  <c r="O270" i="1"/>
  <c r="O110" i="1"/>
  <c r="O243" i="1"/>
  <c r="O161" i="1"/>
  <c r="O232" i="1"/>
  <c r="O346" i="1"/>
  <c r="O23" i="1"/>
  <c r="O214" i="1"/>
  <c r="O37" i="1"/>
  <c r="O282" i="1"/>
  <c r="O328" i="1"/>
  <c r="O125" i="1"/>
  <c r="O72" i="1"/>
  <c r="O315" i="1"/>
  <c r="O352" i="1"/>
  <c r="O105" i="1"/>
  <c r="O30" i="1"/>
  <c r="O27" i="1"/>
  <c r="O221" i="1"/>
  <c r="O90" i="1"/>
  <c r="O21" i="1"/>
  <c r="O32" i="1"/>
  <c r="O272" i="1"/>
  <c r="O75" i="1"/>
  <c r="O228" i="1"/>
  <c r="O293" i="1"/>
  <c r="O56" i="1"/>
  <c r="O330" i="1"/>
  <c r="O316" i="1"/>
  <c r="O158" i="1"/>
  <c r="O350" i="1"/>
  <c r="O199" i="1"/>
  <c r="O208" i="1"/>
  <c r="O77" i="1"/>
  <c r="O166" i="1"/>
  <c r="O102" i="1"/>
  <c r="O269" i="1"/>
  <c r="O53" i="1"/>
  <c r="O252" i="1"/>
  <c r="O170" i="1"/>
  <c r="O229" i="1"/>
  <c r="O87" i="1"/>
  <c r="O178" i="1"/>
  <c r="O261" i="1"/>
  <c r="O137" i="1"/>
  <c r="O288" i="1"/>
  <c r="O294" i="1"/>
  <c r="O187" i="1"/>
  <c r="O248" i="1"/>
  <c r="O340" i="1"/>
  <c r="O83" i="1"/>
  <c r="O69" i="1"/>
  <c r="O300" i="1"/>
  <c r="O235" i="1"/>
  <c r="O113" i="1"/>
  <c r="O239" i="1"/>
  <c r="O140" i="1"/>
  <c r="O277" i="1"/>
  <c r="O44" i="1"/>
  <c r="O167" i="1"/>
  <c r="O334" i="1"/>
  <c r="O116" i="1"/>
  <c r="O148" i="1"/>
  <c r="O358" i="1"/>
  <c r="O43" i="1"/>
  <c r="O234" i="1"/>
  <c r="O225" i="1"/>
  <c r="O31" i="1"/>
  <c r="O100" i="1"/>
  <c r="O325" i="1"/>
  <c r="O68" i="1"/>
  <c r="O45" i="1"/>
  <c r="O93" i="1"/>
  <c r="O250" i="1"/>
  <c r="O184" i="1"/>
  <c r="O326" i="1"/>
  <c r="O273" i="1"/>
  <c r="O124" i="1"/>
  <c r="O103" i="1"/>
  <c r="O159" i="1"/>
  <c r="O306" i="1"/>
  <c r="O197" i="1"/>
  <c r="O40" i="1"/>
  <c r="O240" i="1"/>
  <c r="O324" i="1"/>
  <c r="O233" i="1"/>
  <c r="O138" i="1"/>
  <c r="O202" i="1"/>
  <c r="O192" i="1"/>
  <c r="O253" i="1"/>
  <c r="O244" i="1"/>
  <c r="O359" i="1"/>
  <c r="O152" i="1"/>
  <c r="O351" i="1"/>
  <c r="O224" i="1"/>
  <c r="O196" i="1"/>
  <c r="O280" i="1"/>
  <c r="O60" i="1"/>
  <c r="O276" i="1"/>
  <c r="O287" i="1"/>
  <c r="O339" i="1"/>
  <c r="O147" i="1"/>
  <c r="O249" i="1"/>
  <c r="O345" i="1"/>
  <c r="O94" i="1"/>
  <c r="O203" i="1"/>
  <c r="O211" i="1"/>
  <c r="O289" i="1"/>
  <c r="O109" i="1"/>
  <c r="O311" i="1"/>
  <c r="O218" i="1"/>
  <c r="O164" i="1"/>
  <c r="O188" i="1"/>
  <c r="O39" i="1"/>
  <c r="O258" i="1"/>
  <c r="O34" i="1"/>
  <c r="O38" i="1"/>
  <c r="O97" i="1"/>
  <c r="O343" i="1"/>
  <c r="O198" i="1"/>
  <c r="O204" i="1"/>
  <c r="O14" i="1"/>
  <c r="O123" i="1"/>
  <c r="O181" i="1"/>
  <c r="O96" i="1"/>
  <c r="O263" i="1"/>
  <c r="O180" i="1"/>
  <c r="O46" i="1"/>
  <c r="O79" i="1"/>
  <c r="O321" i="1"/>
  <c r="O119" i="1"/>
  <c r="O35" i="1"/>
  <c r="O331" i="1"/>
  <c r="O62" i="1"/>
  <c r="O88" i="1"/>
  <c r="O135" i="1"/>
  <c r="O127" i="1"/>
  <c r="O117" i="1"/>
  <c r="O262" i="1"/>
  <c r="O153" i="1"/>
  <c r="O179" i="1"/>
  <c r="O91" i="1"/>
  <c r="O71" i="1"/>
  <c r="O265" i="1"/>
  <c r="O175" i="1"/>
  <c r="O355" i="1"/>
  <c r="O195" i="1"/>
  <c r="O171" i="1"/>
  <c r="O278" i="1"/>
  <c r="O89" i="1"/>
  <c r="O267" i="1"/>
  <c r="O314" i="1"/>
  <c r="O126" i="1"/>
  <c r="O301" i="1"/>
  <c r="O216" i="1"/>
  <c r="O241" i="1"/>
  <c r="O120" i="1"/>
  <c r="O186" i="1"/>
  <c r="O42" i="1"/>
  <c r="O160" i="1"/>
  <c r="O354" i="1"/>
  <c r="O64" i="1"/>
  <c r="O22" i="1"/>
  <c r="O176" i="1"/>
  <c r="O99" i="1"/>
  <c r="O335" i="1"/>
  <c r="O271" i="1"/>
  <c r="O219" i="1"/>
  <c r="O16" i="1"/>
  <c r="O143" i="1"/>
  <c r="O33" i="1"/>
  <c r="O28" i="1"/>
  <c r="O154" i="1"/>
  <c r="O312" i="1"/>
  <c r="O26" i="1"/>
  <c r="O360" i="1"/>
  <c r="O106" i="1"/>
  <c r="O307" i="1"/>
  <c r="O172" i="1"/>
  <c r="O304" i="1"/>
  <c r="O15" i="1"/>
  <c r="O98" i="1"/>
  <c r="O230" i="1"/>
  <c r="O348" i="1"/>
  <c r="O58" i="1"/>
  <c r="O20" i="1"/>
  <c r="O174" i="1"/>
  <c r="O274" i="1"/>
  <c r="O291" i="1"/>
  <c r="O317" i="1"/>
  <c r="O361" i="1"/>
  <c r="O191" i="1"/>
  <c r="O303" i="1"/>
  <c r="O145" i="1"/>
  <c r="O242" i="1"/>
  <c r="O213" i="1"/>
  <c r="O251" i="1"/>
  <c r="O82" i="1"/>
  <c r="O29" i="1"/>
  <c r="O322" i="1"/>
  <c r="O118" i="1"/>
  <c r="O255" i="1"/>
  <c r="O19" i="1"/>
  <c r="O101" i="1"/>
  <c r="O206" i="1"/>
  <c r="O337" i="1"/>
  <c r="O268" i="1"/>
  <c r="O8" i="1"/>
  <c r="O129" i="1"/>
  <c r="O10" i="1"/>
  <c r="O108" i="1"/>
  <c r="O295" i="1"/>
  <c r="O266" i="1"/>
  <c r="O222" i="1"/>
  <c r="O76" i="1"/>
  <c r="O356" i="1"/>
  <c r="O342" i="1"/>
  <c r="O313" i="1"/>
  <c r="O353" i="1"/>
  <c r="O81" i="1"/>
  <c r="O338" i="1"/>
  <c r="O302" i="1"/>
  <c r="O13" i="1"/>
  <c r="O275" i="1"/>
  <c r="O63" i="1"/>
  <c r="O298" i="1"/>
  <c r="O207" i="1"/>
  <c r="O169" i="1"/>
  <c r="O50" i="1"/>
  <c r="O299" i="1"/>
  <c r="O128" i="1"/>
  <c r="O220" i="1"/>
  <c r="O279" i="1"/>
  <c r="O133" i="1"/>
  <c r="O362" i="1"/>
  <c r="O245" i="1"/>
  <c r="O257" i="1"/>
  <c r="O155" i="1"/>
  <c r="O95" i="1"/>
  <c r="O132" i="1"/>
  <c r="O320" i="1"/>
  <c r="O24" i="1"/>
  <c r="O130" i="1"/>
  <c r="O285" i="1"/>
  <c r="O54" i="1"/>
  <c r="O309" i="1"/>
  <c r="O80" i="1"/>
  <c r="O237" i="1"/>
  <c r="O52" i="1"/>
  <c r="O308" i="1"/>
  <c r="O297" i="1"/>
  <c r="O70" i="1"/>
  <c r="O151" i="1"/>
  <c r="O281" i="1"/>
  <c r="O327" i="1"/>
  <c r="O284" i="1"/>
  <c r="O18" i="1"/>
</calcChain>
</file>

<file path=xl/sharedStrings.xml><?xml version="1.0" encoding="utf-8"?>
<sst xmlns="http://schemas.openxmlformats.org/spreadsheetml/2006/main" count="500" uniqueCount="444">
  <si>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</si>
  <si>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</si>
  <si>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</si>
  <si>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</si>
  <si>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</si>
  <si>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</si>
  <si>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</si>
  <si>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</si>
  <si>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</si>
  <si>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</si>
  <si>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</si>
  <si>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</si>
  <si>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</si>
  <si>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</si>
  <si>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</si>
  <si>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</si>
  <si>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</si>
  <si>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</si>
  <si>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</si>
  <si>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</si>
  <si>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</si>
  <si>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</si>
  <si>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</si>
  <si>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</si>
  <si>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</si>
  <si>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</si>
  <si>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</si>
  <si>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</si>
  <si>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</si>
  <si>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</si>
  <si>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</si>
  <si>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</si>
  <si>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</si>
  <si>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</si>
  <si>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</si>
  <si>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</si>
  <si>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</si>
  <si>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</si>
  <si>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</si>
  <si>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</si>
  <si>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</si>
  <si>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</si>
  <si>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</si>
  <si>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</si>
  <si>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</si>
  <si>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</si>
  <si>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</si>
  <si>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</si>
  <si>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</si>
  <si>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</si>
  <si>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</si>
  <si>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</si>
  <si>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</si>
  <si>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</si>
  <si>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</si>
  <si>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</si>
  <si>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</si>
  <si>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</si>
  <si>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</si>
  <si>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</si>
  <si>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</si>
  <si>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</si>
  <si>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</si>
  <si>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</si>
  <si>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</si>
  <si>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</si>
  <si>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</si>
  <si>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</si>
  <si>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</si>
  <si>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</si>
  <si>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</si>
  <si>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</si>
  <si>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</si>
  <si>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</si>
  <si>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</si>
  <si>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</si>
  <si>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</si>
  <si>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</si>
  <si>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</si>
  <si>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</si>
  <si>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</si>
  <si>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</si>
  <si>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</si>
  <si>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</si>
  <si>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</si>
  <si>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</si>
  <si>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</si>
  <si>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</si>
  <si>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</si>
  <si>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</si>
  <si>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</si>
  <si>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</si>
  <si>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</si>
  <si>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</si>
  <si>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</si>
  <si>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</si>
  <si>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</si>
  <si>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</si>
  <si>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</si>
  <si>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</si>
  <si>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</si>
  <si>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</si>
  <si>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</si>
  <si>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</si>
  <si>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</si>
  <si>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</si>
  <si>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</si>
  <si>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</si>
  <si>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</si>
  <si>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</si>
  <si>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</si>
  <si>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</si>
  <si>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</si>
  <si>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</si>
  <si>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</si>
  <si>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</si>
  <si>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</si>
  <si>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</si>
  <si>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</si>
  <si>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</si>
  <si>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</si>
  <si>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</si>
  <si>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</si>
  <si>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</si>
  <si>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</si>
  <si>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</si>
  <si>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</si>
  <si>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</si>
  <si>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</si>
  <si>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</si>
  <si>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</si>
  <si>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</si>
  <si>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</si>
  <si>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</si>
  <si>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</si>
  <si>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</si>
  <si>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</si>
  <si>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</si>
  <si>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</si>
  <si>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</si>
  <si>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</si>
  <si>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</si>
  <si>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</si>
  <si>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</si>
  <si>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</si>
  <si>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</si>
  <si>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</si>
  <si>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</si>
  <si>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</si>
  <si>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</si>
  <si>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</si>
  <si>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</si>
  <si>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</si>
  <si>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</si>
  <si>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</si>
  <si>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</si>
  <si>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</si>
  <si>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</si>
  <si>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</si>
  <si>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</si>
  <si>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</si>
  <si>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</si>
  <si>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</si>
  <si>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</si>
  <si>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</si>
  <si>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</si>
  <si>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</si>
  <si>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</si>
  <si>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</si>
  <si>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</si>
  <si>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</si>
  <si>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</si>
  <si>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</si>
  <si>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</si>
  <si>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</si>
  <si>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</si>
  <si>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</si>
  <si>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</si>
  <si>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</si>
  <si>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</si>
  <si>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</si>
  <si>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</si>
  <si>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</si>
  <si>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</si>
  <si>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</si>
  <si>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</si>
  <si>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</si>
  <si>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</si>
  <si>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</si>
  <si>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</si>
  <si>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</si>
  <si>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</si>
  <si>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</si>
  <si>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</si>
  <si>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</si>
  <si>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</si>
  <si>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</si>
  <si>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</si>
  <si>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</si>
  <si>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</si>
  <si>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</si>
  <si>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</si>
  <si>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</si>
  <si>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</si>
  <si>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</si>
  <si>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</si>
  <si>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</si>
  <si>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</si>
  <si>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</si>
  <si>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</si>
  <si>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</si>
  <si>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</si>
  <si>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</si>
  <si>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</si>
  <si>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</si>
  <si>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</si>
  <si>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</si>
  <si>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</si>
  <si>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</si>
  <si>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</si>
  <si>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</si>
  <si>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</si>
  <si>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</si>
  <si>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</si>
  <si>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</si>
  <si>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</si>
  <si>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</si>
  <si>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</si>
  <si>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</si>
  <si>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</si>
  <si>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</si>
  <si>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</si>
  <si>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</si>
  <si>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</si>
  <si>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</si>
  <si>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</si>
  <si>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</si>
  <si>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</si>
  <si>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</si>
  <si>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</si>
  <si>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</si>
  <si>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</si>
  <si>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</si>
  <si>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</si>
  <si>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</si>
  <si>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</si>
  <si>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</si>
  <si>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</si>
  <si>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</si>
  <si>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</si>
  <si>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</si>
  <si>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</si>
  <si>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</si>
  <si>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</si>
  <si>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</si>
  <si>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</si>
  <si>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</si>
  <si>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</si>
  <si>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</si>
  <si>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</si>
  <si>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</si>
  <si>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</si>
  <si>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</si>
  <si>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</si>
  <si>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</si>
  <si>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</si>
  <si>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</si>
  <si>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</si>
  <si>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</si>
  <si>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</si>
  <si>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</si>
  <si>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</si>
  <si>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</si>
  <si>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</si>
  <si>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</si>
  <si>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</si>
  <si>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</si>
  <si>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</si>
  <si>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</si>
  <si>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</si>
  <si>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</si>
  <si>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</si>
  <si>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</si>
  <si>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</si>
  <si>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</si>
  <si>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</si>
  <si>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</si>
  <si>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</si>
  <si>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</si>
  <si>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</si>
  <si>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</si>
  <si>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</si>
  <si>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</si>
  <si>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</si>
  <si>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</si>
  <si>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</si>
  <si>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</si>
  <si>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</si>
  <si>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</si>
  <si>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</si>
  <si>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</si>
  <si>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</si>
  <si>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</si>
  <si>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</si>
  <si>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</si>
  <si>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</si>
  <si>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</si>
  <si>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</si>
  <si>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</si>
  <si>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</si>
  <si>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</si>
  <si>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</si>
  <si>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</si>
  <si>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</si>
  <si>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</si>
  <si>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</si>
  <si>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</si>
  <si>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</si>
  <si>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</si>
  <si>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</si>
  <si>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</si>
  <si>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</si>
  <si>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</si>
  <si>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</si>
  <si>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</si>
  <si>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</si>
  <si>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</si>
  <si>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</si>
  <si>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</si>
  <si>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</si>
  <si>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</si>
  <si>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</si>
  <si>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</si>
  <si>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</si>
  <si>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</si>
  <si>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</si>
  <si>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</si>
  <si>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</si>
  <si>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</si>
  <si>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</si>
  <si>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</si>
  <si>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</si>
  <si>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</si>
  <si>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</si>
  <si>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</si>
  <si>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</si>
  <si>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</si>
  <si>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</si>
  <si>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</si>
  <si>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</si>
  <si>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</si>
  <si>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</si>
  <si>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</si>
  <si>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</si>
  <si>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</si>
  <si>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</si>
  <si>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</si>
  <si>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</si>
  <si>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</si>
  <si>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</si>
  <si>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</si>
  <si>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</si>
  <si>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</si>
  <si>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</si>
  <si>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</si>
  <si>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</si>
  <si>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</si>
  <si>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</si>
  <si>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</si>
  <si>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</si>
  <si>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</si>
  <si>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</si>
  <si>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</si>
  <si>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</si>
  <si>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</si>
  <si>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</si>
  <si>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</si>
  <si>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</si>
  <si>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</si>
  <si>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</si>
  <si>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</si>
  <si>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</si>
  <si>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</si>
  <si>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</si>
  <si>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</si>
  <si>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</si>
  <si>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</si>
  <si>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</si>
  <si>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</si>
  <si>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</si>
  <si>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</si>
  <si>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</si>
  <si>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</si>
  <si>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</si>
  <si>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</si>
  <si>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</si>
  <si>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</si>
  <si>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</si>
  <si>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</si>
  <si>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</si>
  <si>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</si>
  <si>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</si>
  <si>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</si>
  <si>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</si>
  <si>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</si>
  <si>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</si>
  <si>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</si>
  <si>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</si>
  <si>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</si>
  <si>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</si>
  <si>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</si>
  <si>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</si>
  <si>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</si>
  <si>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</si>
  <si>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</si>
  <si>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</si>
  <si>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</si>
  <si>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</si>
  <si>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</si>
  <si>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</si>
  <si>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</si>
  <si>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</si>
  <si>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</si>
  <si>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</si>
  <si>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</si>
  <si>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</si>
  <si>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</si>
  <si>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</si>
  <si>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</si>
  <si>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</si>
  <si>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</si>
  <si>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</si>
  <si>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</si>
  <si>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</si>
  <si>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</si>
  <si>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</si>
  <si>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</si>
  <si>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</si>
  <si>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</si>
  <si>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</si>
  <si>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1.7.2022</t>
  </si>
  <si>
    <t>juni</t>
  </si>
  <si>
    <t>jan-jun</t>
  </si>
  <si>
    <t>Utbetales/trekkes ved 8. termin rammetilskudd i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</si>
</sst>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5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0" fontId="0" fillId="0" borderId="3" xfId="0" applyBorder="1"/>
    <xf numFmtId="167" fontId="0" fillId="0" borderId="0" xfId="0" applyNumberFormat="1"/>
    <xf numFmtId="167" fontId="0" fillId="0" borderId="0" xfId="5" applyNumberFormat="1" applyFont="1" applyBorder="1"/>
    <xf numFmtId="3" fontId="6" fillId="0" borderId="0" xfId="11" applyNumberFormat="1" applyFont="1" applyFill="1"/>
    <xf numFmtId="3" fontId="6" fillId="0" borderId="0" xfId="0" applyNumberFormat="1" applyFont="1" applyFill="1" applyBorder="1"/>
    <xf numFmtId="0" fontId="1" fillId="0" borderId="0" xfId="0" applyFont="1"/>
    <xf numFmtId="3" fontId="6" fillId="0" borderId="0" xfId="1" applyNumberFormat="1" applyFont="1" applyFill="1"/>
    <xf numFmtId="164" fontId="20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164" fontId="20" fillId="0" borderId="6" xfId="1" applyNumberFormat="1" applyFont="1" applyBorder="1"/>
    <xf numFmtId="0" fontId="20" fillId="0" borderId="0" xfId="0" applyFont="1"/>
    <xf numFmtId="164" fontId="20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2" fillId="0" borderId="0" xfId="0" applyNumberFormat="1" applyFont="1"/>
    <xf numFmtId="0" fontId="6" fillId="0" borderId="0" xfId="0" applyFont="1"/>
    <xf numFmtId="164" fontId="11" fillId="0" borderId="0" xfId="0" applyNumberFormat="1" applyFont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3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167" fontId="0" fillId="0" borderId="0" xfId="0" applyNumberFormat="1" applyFill="1"/>
    <xf numFmtId="176" fontId="0" fillId="0" borderId="0" xfId="0" applyNumberFormat="1"/>
    <xf numFmtId="177" fontId="0" fillId="0" borderId="0" xfId="0" applyNumberFormat="1" applyFill="1" applyBorder="1"/>
    <xf numFmtId="10" fontId="0" fillId="0" borderId="0" xfId="0" applyNumberFormat="1"/>
    <xf numFmtId="0" fontId="25" fillId="0" borderId="1" xfId="2" applyFont="1" applyBorder="1" applyAlignment="1">
      <alignment horizontal="left"/>
    </xf>
    <xf numFmtId="0" fontId="26" fillId="0" borderId="1" xfId="2" applyFont="1" applyBorder="1" applyAlignment="1">
      <alignment horizontal="center"/>
    </xf>
    <xf numFmtId="0" fontId="26" fillId="0" borderId="1" xfId="2" applyFont="1" applyBorder="1" applyAlignment="1">
      <alignment horizontal="center" wrapText="1"/>
    </xf>
    <xf numFmtId="3" fontId="25" fillId="2" borderId="1" xfId="3" applyNumberFormat="1" applyFont="1" applyFill="1" applyBorder="1" applyAlignment="1">
      <alignment horizontal="center"/>
    </xf>
    <xf numFmtId="3" fontId="25" fillId="0" borderId="1" xfId="3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5" fillId="0" borderId="0" xfId="2" applyFont="1" applyBorder="1"/>
    <xf numFmtId="0" fontId="25" fillId="0" borderId="0" xfId="2" applyFont="1" applyBorder="1" applyAlignment="1">
      <alignment horizontal="centerContinuous"/>
    </xf>
    <xf numFmtId="49" fontId="26" fillId="0" borderId="0" xfId="2" applyNumberFormat="1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3" fontId="25" fillId="2" borderId="0" xfId="3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0" fontId="27" fillId="0" borderId="0" xfId="2" applyFont="1" applyBorder="1"/>
    <xf numFmtId="0" fontId="25" fillId="0" borderId="0" xfId="2" applyFont="1" applyBorder="1" applyAlignment="1">
      <alignment horizontal="right"/>
    </xf>
    <xf numFmtId="3" fontId="25" fillId="0" borderId="0" xfId="3" applyNumberFormat="1" applyFont="1" applyBorder="1" applyAlignment="1">
      <alignment horizontal="center"/>
    </xf>
    <xf numFmtId="3" fontId="25" fillId="0" borderId="0" xfId="3" applyNumberFormat="1" applyFont="1" applyBorder="1" applyAlignment="1">
      <alignment horizontal="centerContinuous"/>
    </xf>
    <xf numFmtId="0" fontId="25" fillId="0" borderId="0" xfId="2" applyFont="1" applyBorder="1" applyAlignment="1">
      <alignment horizontal="center"/>
    </xf>
    <xf numFmtId="17" fontId="26" fillId="0" borderId="0" xfId="2" applyNumberFormat="1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0" fontId="25" fillId="6" borderId="0" xfId="2" applyFont="1" applyFill="1" applyBorder="1" applyAlignment="1">
      <alignment horizontal="center"/>
    </xf>
    <xf numFmtId="3" fontId="25" fillId="0" borderId="0" xfId="3" quotePrefix="1" applyNumberFormat="1" applyFont="1" applyFill="1" applyBorder="1" applyAlignment="1">
      <alignment horizontal="center"/>
    </xf>
    <xf numFmtId="165" fontId="26" fillId="2" borderId="2" xfId="2" applyNumberFormat="1" applyFont="1" applyFill="1" applyBorder="1" applyAlignment="1">
      <alignment horizontal="left"/>
    </xf>
    <xf numFmtId="0" fontId="25" fillId="0" borderId="0" xfId="4" applyFont="1" applyFill="1" applyBorder="1" applyAlignment="1">
      <alignment horizontal="center"/>
    </xf>
    <xf numFmtId="14" fontId="28" fillId="2" borderId="0" xfId="2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/>
    </xf>
    <xf numFmtId="0" fontId="27" fillId="3" borderId="3" xfId="2" applyFont="1" applyFill="1" applyBorder="1" applyAlignment="1">
      <alignment horizontal="right"/>
    </xf>
    <xf numFmtId="0" fontId="27" fillId="3" borderId="3" xfId="2" applyFont="1" applyFill="1" applyBorder="1" applyAlignment="1">
      <alignment horizontal="center"/>
    </xf>
    <xf numFmtId="0" fontId="27" fillId="7" borderId="3" xfId="2" applyFont="1" applyFill="1" applyBorder="1" applyAlignment="1">
      <alignment horizontal="center"/>
    </xf>
    <xf numFmtId="0" fontId="27" fillId="4" borderId="3" xfId="2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5" borderId="0" xfId="0" applyFont="1" applyFill="1"/>
    <xf numFmtId="168" fontId="25" fillId="0" borderId="0" xfId="1" applyNumberFormat="1" applyFont="1" applyBorder="1"/>
    <xf numFmtId="9" fontId="29" fillId="0" borderId="0" xfId="5" applyFont="1"/>
    <xf numFmtId="3" fontId="25" fillId="0" borderId="0" xfId="2" applyNumberFormat="1" applyFont="1" applyBorder="1"/>
    <xf numFmtId="164" fontId="25" fillId="0" borderId="0" xfId="1" applyNumberFormat="1" applyFont="1"/>
    <xf numFmtId="164" fontId="29" fillId="0" borderId="0" xfId="0" applyNumberFormat="1" applyFont="1"/>
    <xf numFmtId="167" fontId="29" fillId="0" borderId="0" xfId="5" applyNumberFormat="1" applyFont="1"/>
    <xf numFmtId="170" fontId="30" fillId="0" borderId="0" xfId="1" applyNumberFormat="1" applyFont="1"/>
    <xf numFmtId="3" fontId="25" fillId="2" borderId="0" xfId="8" applyNumberFormat="1" applyFont="1" applyFill="1" applyBorder="1" applyAlignment="1" applyProtection="1">
      <alignment horizontal="right"/>
    </xf>
    <xf numFmtId="167" fontId="29" fillId="0" borderId="0" xfId="5" applyNumberFormat="1" applyFont="1" applyFill="1"/>
    <xf numFmtId="167" fontId="25" fillId="0" borderId="0" xfId="5" applyNumberFormat="1" applyFont="1" applyFill="1"/>
    <xf numFmtId="0" fontId="30" fillId="0" borderId="4" xfId="0" applyFont="1" applyBorder="1"/>
    <xf numFmtId="3" fontId="30" fillId="0" borderId="4" xfId="0" applyNumberFormat="1" applyFont="1" applyBorder="1"/>
    <xf numFmtId="168" fontId="26" fillId="0" borderId="4" xfId="1" applyNumberFormat="1" applyFont="1" applyBorder="1"/>
    <xf numFmtId="167" fontId="30" fillId="0" borderId="4" xfId="5" applyNumberFormat="1" applyFont="1" applyBorder="1"/>
    <xf numFmtId="3" fontId="26" fillId="0" borderId="4" xfId="2" applyNumberFormat="1" applyFont="1" applyBorder="1"/>
    <xf numFmtId="3" fontId="31" fillId="0" borderId="4" xfId="2" applyNumberFormat="1" applyFont="1" applyBorder="1"/>
    <xf numFmtId="164" fontId="30" fillId="0" borderId="4" xfId="0" applyNumberFormat="1" applyFont="1" applyBorder="1"/>
    <xf numFmtId="170" fontId="30" fillId="0" borderId="4" xfId="1" applyNumberFormat="1" applyFont="1" applyBorder="1"/>
    <xf numFmtId="3" fontId="30" fillId="2" borderId="4" xfId="0" applyNumberFormat="1" applyFont="1" applyFill="1" applyBorder="1"/>
    <xf numFmtId="0" fontId="32" fillId="2" borderId="0" xfId="0" applyFont="1" applyFill="1" applyBorder="1" applyAlignment="1">
      <alignment horizontal="right"/>
    </xf>
    <xf numFmtId="0" fontId="33" fillId="2" borderId="0" xfId="2" applyFont="1" applyFill="1" applyBorder="1"/>
    <xf numFmtId="3" fontId="33" fillId="2" borderId="0" xfId="3" applyNumberFormat="1" applyFont="1" applyFill="1" applyBorder="1"/>
    <xf numFmtId="4" fontId="33" fillId="2" borderId="0" xfId="1" applyNumberFormat="1" applyFont="1" applyFill="1" applyBorder="1"/>
    <xf numFmtId="10" fontId="29" fillId="0" borderId="0" xfId="0" applyNumberFormat="1" applyFont="1"/>
    <xf numFmtId="0" fontId="34" fillId="2" borderId="0" xfId="0" applyFont="1" applyFill="1" applyAlignment="1">
      <alignment horizontal="right"/>
    </xf>
    <xf numFmtId="0" fontId="33" fillId="2" borderId="0" xfId="2" applyFont="1" applyFill="1"/>
    <xf numFmtId="167" fontId="33" fillId="2" borderId="0" xfId="5" applyNumberFormat="1" applyFont="1" applyFill="1"/>
    <xf numFmtId="0" fontId="34" fillId="2" borderId="0" xfId="0" applyFont="1" applyFill="1"/>
    <xf numFmtId="3" fontId="7" fillId="0" borderId="0" xfId="2" applyNumberFormat="1" applyFont="1" applyAlignment="1">
      <alignment horizontal="center"/>
    </xf>
    <xf numFmtId="3" fontId="6" fillId="0" borderId="0" xfId="1" applyNumberFormat="1" applyFont="1" applyFill="1" applyBorder="1"/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7" fillId="0" borderId="11" xfId="0" applyFont="1" applyBorder="1" applyAlignment="1">
      <alignment horizontal="center"/>
    </xf>
    <xf numFmtId="0" fontId="18" fillId="3" borderId="9" xfId="2" applyFont="1" applyFill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168" fontId="10" fillId="0" borderId="0" xfId="1" applyNumberFormat="1" applyFont="1" applyBorder="1"/>
    <xf numFmtId="164" fontId="17" fillId="0" borderId="4" xfId="0" applyNumberFormat="1" applyFont="1" applyBorder="1"/>
    <xf numFmtId="167" fontId="0" fillId="0" borderId="4" xfId="5" applyNumberFormat="1" applyFont="1" applyBorder="1"/>
    <xf numFmtId="3" fontId="6" fillId="0" borderId="13" xfId="0" applyNumberFormat="1" applyFont="1" applyBorder="1" applyAlignment="1">
      <alignment horizontal="right" wrapText="1"/>
    </xf>
    <xf numFmtId="167" fontId="29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3" fontId="21" fillId="0" borderId="0" xfId="0" applyNumberFormat="1" applyFont="1"/>
    <xf numFmtId="164" fontId="36" fillId="0" borderId="0" xfId="0" applyNumberFormat="1" applyFont="1"/>
    <xf numFmtId="3" fontId="6" fillId="0" borderId="15" xfId="1" applyNumberFormat="1" applyFont="1" applyBorder="1"/>
    <xf numFmtId="3" fontId="6" fillId="0" borderId="0" xfId="1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7" fillId="0" borderId="0" xfId="11" applyNumberFormat="1" applyFont="1"/>
    <xf numFmtId="164" fontId="38" fillId="0" borderId="0" xfId="0" applyNumberFormat="1" applyFont="1"/>
    <xf numFmtId="167" fontId="37" fillId="0" borderId="0" xfId="5" applyNumberFormat="1" applyFont="1"/>
    <xf numFmtId="164" fontId="20" fillId="0" borderId="0" xfId="1" applyNumberFormat="1" applyFont="1" applyBorder="1"/>
    <xf numFmtId="164" fontId="39" fillId="0" borderId="0" xfId="1" applyNumberFormat="1" applyFont="1" applyBorder="1"/>
    <xf numFmtId="164" fontId="37" fillId="0" borderId="0" xfId="1" applyNumberFormat="1" applyFont="1"/>
    <xf numFmtId="10" fontId="20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20" fillId="0" borderId="0" xfId="5" applyNumberFormat="1" applyFont="1"/>
    <xf numFmtId="164" fontId="20" fillId="0" borderId="0" xfId="11" applyNumberFormat="1" applyFont="1"/>
    <xf numFmtId="0" fontId="40" fillId="0" borderId="0" xfId="0" applyFont="1"/>
    <xf numFmtId="3" fontId="40" fillId="0" borderId="0" xfId="0" applyNumberFormat="1" applyFont="1"/>
    <xf numFmtId="0" fontId="41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42" fillId="0" borderId="0" xfId="0" applyNumberFormat="1" applyFont="1" applyFill="1" applyAlignment="1">
      <alignment horizontal="right"/>
    </xf>
    <xf numFmtId="164" fontId="43" fillId="0" borderId="0" xfId="11" applyNumberFormat="1" applyFont="1" applyFill="1" applyAlignment="1">
      <alignment horizontal="right"/>
    </xf>
    <xf numFmtId="0" fontId="43" fillId="0" borderId="0" xfId="0" applyFont="1" applyFill="1" applyAlignment="1">
      <alignment horizontal="right"/>
    </xf>
    <xf numFmtId="164" fontId="43" fillId="0" borderId="0" xfId="0" applyNumberFormat="1" applyFont="1" applyFill="1" applyAlignment="1">
      <alignment horizontal="right"/>
    </xf>
    <xf numFmtId="164" fontId="43" fillId="0" borderId="0" xfId="1" applyNumberFormat="1" applyFont="1" applyFill="1" applyAlignment="1">
      <alignment horizontal="right"/>
    </xf>
    <xf numFmtId="3" fontId="20" fillId="0" borderId="0" xfId="0" applyNumberFormat="1" applyFont="1"/>
    <xf numFmtId="3" fontId="1" fillId="0" borderId="0" xfId="0" applyNumberFormat="1" applyFont="1"/>
    <xf numFmtId="3" fontId="6" fillId="0" borderId="0" xfId="1" applyNumberFormat="1" applyFont="1" applyBorder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0" fontId="33" fillId="2" borderId="0" xfId="0" applyFont="1" applyFill="1"/>
    <xf numFmtId="3" fontId="6" fillId="0" borderId="17" xfId="11" applyNumberFormat="1" applyFont="1" applyFill="1" applyBorder="1"/>
    <xf numFmtId="3" fontId="35" fillId="0" borderId="4" xfId="0" applyNumberFormat="1" applyFont="1" applyBorder="1"/>
    <xf numFmtId="164" fontId="0" fillId="0" borderId="4" xfId="0" applyNumberFormat="1" applyBorder="1"/>
    <xf numFmtId="3" fontId="11" fillId="0" borderId="0" xfId="7" applyNumberFormat="1" applyFont="1" applyAlignment="1">
      <alignment horizontal="right" indent="1"/>
    </xf>
    <xf numFmtId="164" fontId="6" fillId="0" borderId="16" xfId="7" applyNumberFormat="1" applyFont="1" applyBorder="1" applyProtection="1"/>
    <xf numFmtId="164" fontId="6" fillId="0" borderId="16" xfId="7" applyNumberFormat="1" applyFont="1" applyFill="1" applyBorder="1" applyAlignment="1" applyProtection="1">
      <alignment horizontal="center"/>
    </xf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21" fillId="0" borderId="14" xfId="2" applyFont="1" applyFill="1" applyBorder="1"/>
    <xf numFmtId="164" fontId="1" fillId="0" borderId="0" xfId="5" applyNumberFormat="1" applyFont="1"/>
    <xf numFmtId="1" fontId="0" fillId="0" borderId="4" xfId="0" applyNumberFormat="1" applyBorder="1"/>
    <xf numFmtId="3" fontId="25" fillId="6" borderId="1" xfId="3" applyNumberFormat="1" applyFont="1" applyFill="1" applyBorder="1" applyAlignment="1">
      <alignment horizontal="center"/>
    </xf>
    <xf numFmtId="49" fontId="25" fillId="11" borderId="0" xfId="3" applyNumberFormat="1" applyFont="1" applyFill="1" applyBorder="1" applyAlignment="1">
      <alignment horizontal="center"/>
    </xf>
    <xf numFmtId="49" fontId="25" fillId="11" borderId="0" xfId="3" quotePrefix="1" applyNumberFormat="1" applyFont="1" applyFill="1" applyBorder="1" applyAlignment="1">
      <alignment horizontal="center"/>
    </xf>
    <xf numFmtId="3" fontId="25" fillId="0" borderId="0" xfId="3" applyNumberFormat="1" applyFont="1" applyBorder="1" applyAlignment="1">
      <alignment horizontal="center"/>
    </xf>
    <xf numFmtId="49" fontId="25" fillId="0" borderId="0" xfId="2" applyNumberFormat="1" applyFont="1" applyBorder="1" applyAlignment="1">
      <alignment horizontal="center"/>
    </xf>
    <xf numFmtId="0" fontId="25" fillId="0" borderId="0" xfId="2" applyNumberFormat="1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3" fontId="25" fillId="5" borderId="1" xfId="3" applyNumberFormat="1" applyFont="1" applyFill="1" applyBorder="1" applyAlignment="1">
      <alignment horizontal="center"/>
    </xf>
    <xf numFmtId="3" fontId="25" fillId="0" borderId="1" xfId="3" applyNumberFormat="1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komm!$E$31:$E$56</c:f>
              <c:numCache>
                <c:formatCode>0%</c:formatCode>
                <c:ptCount val="26"/>
                <c:pt idx="0">
                  <c:v>0.84668345703491821</c:v>
                </c:pt>
                <c:pt idx="1">
                  <c:v>0.9231280870676899</c:v>
                </c:pt>
                <c:pt idx="2">
                  <c:v>0.95979001827394017</c:v>
                </c:pt>
                <c:pt idx="3">
                  <c:v>0.84749946827593625</c:v>
                </c:pt>
                <c:pt idx="4">
                  <c:v>0.95203906777401182</c:v>
                </c:pt>
                <c:pt idx="5">
                  <c:v>1.02345188610988</c:v>
                </c:pt>
                <c:pt idx="6">
                  <c:v>0.95637166387984407</c:v>
                </c:pt>
                <c:pt idx="7">
                  <c:v>0.77336640956386093</c:v>
                </c:pt>
                <c:pt idx="8">
                  <c:v>0.79242999640930634</c:v>
                </c:pt>
                <c:pt idx="9">
                  <c:v>0.85551282220176461</c:v>
                </c:pt>
                <c:pt idx="10">
                  <c:v>0.777627171534784</c:v>
                </c:pt>
                <c:pt idx="11">
                  <c:v>0.79333171511801437</c:v>
                </c:pt>
                <c:pt idx="12">
                  <c:v>0.91009641444886014</c:v>
                </c:pt>
                <c:pt idx="13">
                  <c:v>0.87367118789487797</c:v>
                </c:pt>
                <c:pt idx="14">
                  <c:v>0.81556872690617011</c:v>
                </c:pt>
                <c:pt idx="15">
                  <c:v>0.91303364140751764</c:v>
                </c:pt>
                <c:pt idx="16">
                  <c:v>0.89088542987967301</c:v>
                </c:pt>
                <c:pt idx="17">
                  <c:v>0.69347521796467182</c:v>
                </c:pt>
                <c:pt idx="18">
                  <c:v>0.70298697383147335</c:v>
                </c:pt>
                <c:pt idx="19">
                  <c:v>0.95074215004322027</c:v>
                </c:pt>
                <c:pt idx="20">
                  <c:v>0.79859345208484911</c:v>
                </c:pt>
                <c:pt idx="21">
                  <c:v>0.79999937260295206</c:v>
                </c:pt>
                <c:pt idx="22">
                  <c:v>0.82441098231961063</c:v>
                </c:pt>
                <c:pt idx="23">
                  <c:v>0.7405127326621429</c:v>
                </c:pt>
                <c:pt idx="24">
                  <c:v>0.88718748320374941</c:v>
                </c:pt>
                <c:pt idx="25">
                  <c:v>0.77107386491680296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komm!$O$31:$O$56</c:f>
              <c:numCache>
                <c:formatCode>0.0\ %</c:formatCode>
                <c:ptCount val="26"/>
                <c:pt idx="0">
                  <c:v>0.94203172179278849</c:v>
                </c:pt>
                <c:pt idx="1">
                  <c:v>0.95394878376811854</c:v>
                </c:pt>
                <c:pt idx="2">
                  <c:v>0.96861355625061862</c:v>
                </c:pt>
                <c:pt idx="3">
                  <c:v>0.9420725223548394</c:v>
                </c:pt>
                <c:pt idx="4">
                  <c:v>0.96551317605064735</c:v>
                </c:pt>
                <c:pt idx="5">
                  <c:v>0.99407830338499448</c:v>
                </c:pt>
                <c:pt idx="6">
                  <c:v>0.96724621449298032</c:v>
                </c:pt>
                <c:pt idx="7">
                  <c:v>0.9383658694192355</c:v>
                </c:pt>
                <c:pt idx="8">
                  <c:v>0.93931904876150762</c:v>
                </c:pt>
                <c:pt idx="9">
                  <c:v>0.94247319005113062</c:v>
                </c:pt>
                <c:pt idx="10">
                  <c:v>0.93857890751778184</c:v>
                </c:pt>
                <c:pt idx="11">
                  <c:v>0.93936413469694302</c:v>
                </c:pt>
                <c:pt idx="12">
                  <c:v>0.9487361147205865</c:v>
                </c:pt>
                <c:pt idx="13">
                  <c:v>0.94338110833578626</c:v>
                </c:pt>
                <c:pt idx="14">
                  <c:v>0.94047598528635101</c:v>
                </c:pt>
                <c:pt idx="15">
                  <c:v>0.94991100550404972</c:v>
                </c:pt>
                <c:pt idx="16">
                  <c:v>0.94424182043502614</c:v>
                </c:pt>
                <c:pt idx="17">
                  <c:v>0.93437130983927597</c:v>
                </c:pt>
                <c:pt idx="18">
                  <c:v>0.93484689763261608</c:v>
                </c:pt>
                <c:pt idx="19">
                  <c:v>0.96499440895833044</c:v>
                </c:pt>
                <c:pt idx="20">
                  <c:v>0.93962722154528489</c:v>
                </c:pt>
                <c:pt idx="21">
                  <c:v>0.93969751757119013</c:v>
                </c:pt>
                <c:pt idx="22">
                  <c:v>0.94091809805702309</c:v>
                </c:pt>
                <c:pt idx="23">
                  <c:v>0.93672318557414969</c:v>
                </c:pt>
                <c:pt idx="24">
                  <c:v>0.94405692310122968</c:v>
                </c:pt>
                <c:pt idx="25">
                  <c:v>0.93825124218688261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komm!$E$324:$E$362</c:f>
              <c:numCache>
                <c:formatCode>0%</c:formatCode>
                <c:ptCount val="39"/>
                <c:pt idx="0">
                  <c:v>0.94735723319165233</c:v>
                </c:pt>
                <c:pt idx="1">
                  <c:v>0.85297850149273369</c:v>
                </c:pt>
                <c:pt idx="2">
                  <c:v>0.820893064967118</c:v>
                </c:pt>
                <c:pt idx="3">
                  <c:v>0.67359787366524371</c:v>
                </c:pt>
                <c:pt idx="4">
                  <c:v>0.78611328632267741</c:v>
                </c:pt>
                <c:pt idx="5">
                  <c:v>0.91085197208938018</c:v>
                </c:pt>
                <c:pt idx="6">
                  <c:v>0.70207319371752364</c:v>
                </c:pt>
                <c:pt idx="7">
                  <c:v>0.75719591890686233</c:v>
                </c:pt>
                <c:pt idx="8">
                  <c:v>0.99656145806613539</c:v>
                </c:pt>
                <c:pt idx="9">
                  <c:v>0.80965557154283196</c:v>
                </c:pt>
                <c:pt idx="10">
                  <c:v>0.6338132560993347</c:v>
                </c:pt>
                <c:pt idx="11">
                  <c:v>0.98436418838569284</c:v>
                </c:pt>
                <c:pt idx="12">
                  <c:v>0.72071452035392569</c:v>
                </c:pt>
                <c:pt idx="13">
                  <c:v>0.88453623510226498</c:v>
                </c:pt>
                <c:pt idx="14">
                  <c:v>0.8063345006032212</c:v>
                </c:pt>
                <c:pt idx="15">
                  <c:v>0.66950568217043915</c:v>
                </c:pt>
                <c:pt idx="16">
                  <c:v>0.84037511853432079</c:v>
                </c:pt>
                <c:pt idx="17">
                  <c:v>0.68127437411196801</c:v>
                </c:pt>
                <c:pt idx="18">
                  <c:v>0.76761289842079394</c:v>
                </c:pt>
                <c:pt idx="19">
                  <c:v>0.68238458621841569</c:v>
                </c:pt>
                <c:pt idx="20">
                  <c:v>0.79714767485393689</c:v>
                </c:pt>
                <c:pt idx="21">
                  <c:v>0.7294097710921944</c:v>
                </c:pt>
                <c:pt idx="22">
                  <c:v>0.7336124264310967</c:v>
                </c:pt>
                <c:pt idx="23">
                  <c:v>0.72346560153492379</c:v>
                </c:pt>
                <c:pt idx="24">
                  <c:v>0.77165142887780147</c:v>
                </c:pt>
                <c:pt idx="25">
                  <c:v>0.58638527470512158</c:v>
                </c:pt>
                <c:pt idx="26">
                  <c:v>0.69053502532503352</c:v>
                </c:pt>
                <c:pt idx="27">
                  <c:v>0.72679474988620774</c:v>
                </c:pt>
                <c:pt idx="28">
                  <c:v>0.84583972196283008</c:v>
                </c:pt>
                <c:pt idx="29">
                  <c:v>0.7970073429067509</c:v>
                </c:pt>
                <c:pt idx="30">
                  <c:v>0.73814159620213615</c:v>
                </c:pt>
                <c:pt idx="31">
                  <c:v>0.68143720223822901</c:v>
                </c:pt>
                <c:pt idx="32">
                  <c:v>0.89734192914885813</c:v>
                </c:pt>
                <c:pt idx="33">
                  <c:v>0.69528897599146866</c:v>
                </c:pt>
                <c:pt idx="34">
                  <c:v>0.85245393079709164</c:v>
                </c:pt>
                <c:pt idx="35">
                  <c:v>0.75763508193805806</c:v>
                </c:pt>
                <c:pt idx="36">
                  <c:v>0.68827710304359446</c:v>
                </c:pt>
                <c:pt idx="37">
                  <c:v>0.78690440946037044</c:v>
                </c:pt>
                <c:pt idx="38">
                  <c:v>0.8061923327603514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komm!$O$324:$O$362</c:f>
              <c:numCache>
                <c:formatCode>0.0\ %</c:formatCode>
                <c:ptCount val="39"/>
                <c:pt idx="0">
                  <c:v>0.96364044221770329</c:v>
                </c:pt>
                <c:pt idx="1">
                  <c:v>0.94234647401567906</c:v>
                </c:pt>
                <c:pt idx="2">
                  <c:v>0.9407422021893983</c:v>
                </c:pt>
                <c:pt idx="3">
                  <c:v>0.93337744262430455</c:v>
                </c:pt>
                <c:pt idx="4">
                  <c:v>0.93900321325717628</c:v>
                </c:pt>
                <c:pt idx="5">
                  <c:v>0.94903833777679447</c:v>
                </c:pt>
                <c:pt idx="6">
                  <c:v>0.93480120862691884</c:v>
                </c:pt>
                <c:pt idx="7">
                  <c:v>0.93755734488638554</c:v>
                </c:pt>
                <c:pt idx="8">
                  <c:v>0.98332213216749653</c:v>
                </c:pt>
                <c:pt idx="9">
                  <c:v>0.94018032751818414</c:v>
                </c:pt>
                <c:pt idx="10">
                  <c:v>0.93138821174600905</c:v>
                </c:pt>
                <c:pt idx="11">
                  <c:v>0.9784432242953196</c:v>
                </c:pt>
                <c:pt idx="12">
                  <c:v>0.93573327495873859</c:v>
                </c:pt>
                <c:pt idx="13">
                  <c:v>0.9439243606961556</c:v>
                </c:pt>
                <c:pt idx="14">
                  <c:v>0.94001427397120341</c:v>
                </c:pt>
                <c:pt idx="15">
                  <c:v>0.93317283304956444</c:v>
                </c:pt>
                <c:pt idx="16">
                  <c:v>0.94171630486775837</c:v>
                </c:pt>
                <c:pt idx="17">
                  <c:v>0.93376126764664058</c:v>
                </c:pt>
                <c:pt idx="18">
                  <c:v>0.93807819386208224</c:v>
                </c:pt>
                <c:pt idx="19">
                  <c:v>0.93381677825196308</c:v>
                </c:pt>
                <c:pt idx="20">
                  <c:v>0.93955493268373935</c:v>
                </c:pt>
                <c:pt idx="21">
                  <c:v>0.93616803749565214</c:v>
                </c:pt>
                <c:pt idx="22">
                  <c:v>0.93637817026259729</c:v>
                </c:pt>
                <c:pt idx="23">
                  <c:v>0.93587082901778884</c:v>
                </c:pt>
                <c:pt idx="24">
                  <c:v>0.93828012038493258</c:v>
                </c:pt>
                <c:pt idx="25">
                  <c:v>0.92901681267629854</c:v>
                </c:pt>
                <c:pt idx="26">
                  <c:v>0.93422430020729419</c:v>
                </c:pt>
                <c:pt idx="27">
                  <c:v>0.93603728643535289</c:v>
                </c:pt>
                <c:pt idx="28">
                  <c:v>0.94198953503918381</c:v>
                </c:pt>
                <c:pt idx="29">
                  <c:v>0.93954791608638</c:v>
                </c:pt>
                <c:pt idx="30">
                  <c:v>0.93660462875114925</c:v>
                </c:pt>
                <c:pt idx="31">
                  <c:v>0.9337694090529538</c:v>
                </c:pt>
                <c:pt idx="32">
                  <c:v>0.94456464539848561</c:v>
                </c:pt>
                <c:pt idx="33">
                  <c:v>0.93446199774061567</c:v>
                </c:pt>
                <c:pt idx="34">
                  <c:v>0.9423202454808971</c:v>
                </c:pt>
                <c:pt idx="35">
                  <c:v>0.93757930303794546</c:v>
                </c:pt>
                <c:pt idx="36">
                  <c:v>0.93411140409322213</c:v>
                </c:pt>
                <c:pt idx="37">
                  <c:v>0.93904276941406095</c:v>
                </c:pt>
                <c:pt idx="38">
                  <c:v>0.94000716557905983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12">
                  <c:v>-3.9067283493272834E-2</c:v>
                </c:pt>
                <c:pt idx="13">
                  <c:v>-2.141071893755523E-2</c:v>
                </c:pt>
                <c:pt idx="14">
                  <c:v>6.7589613877893376E-2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12">
                  <c:v>-4.5747695987477834E-2</c:v>
                </c:pt>
                <c:pt idx="13">
                  <c:v>-4.226047241224451E-2</c:v>
                </c:pt>
                <c:pt idx="14">
                  <c:v>4.5722084448955633E-2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komm!$E$8:$E$30</c:f>
              <c:numCache>
                <c:formatCode>0%</c:formatCode>
                <c:ptCount val="23"/>
                <c:pt idx="0">
                  <c:v>0.97509226924924863</c:v>
                </c:pt>
                <c:pt idx="1">
                  <c:v>1.2384977305376785</c:v>
                </c:pt>
                <c:pt idx="2">
                  <c:v>0.94864228009649998</c:v>
                </c:pt>
                <c:pt idx="3">
                  <c:v>0.99489439422676762</c:v>
                </c:pt>
                <c:pt idx="4">
                  <c:v>0.76611944317850833</c:v>
                </c:pt>
                <c:pt idx="5">
                  <c:v>0.78751345141452367</c:v>
                </c:pt>
                <c:pt idx="6">
                  <c:v>0.93419977273256927</c:v>
                </c:pt>
                <c:pt idx="7">
                  <c:v>0.78347931295114903</c:v>
                </c:pt>
                <c:pt idx="8">
                  <c:v>0.89861830438842061</c:v>
                </c:pt>
                <c:pt idx="9">
                  <c:v>1.0035478523195875</c:v>
                </c:pt>
                <c:pt idx="10">
                  <c:v>0.82695692522206909</c:v>
                </c:pt>
                <c:pt idx="11">
                  <c:v>1.2490687764565924</c:v>
                </c:pt>
                <c:pt idx="12">
                  <c:v>1.0564819663977514</c:v>
                </c:pt>
                <c:pt idx="13">
                  <c:v>0.84825990186301459</c:v>
                </c:pt>
                <c:pt idx="14">
                  <c:v>1.3087401907419558</c:v>
                </c:pt>
                <c:pt idx="15">
                  <c:v>1.4753783144629715</c:v>
                </c:pt>
                <c:pt idx="16">
                  <c:v>1.0310117986483256</c:v>
                </c:pt>
                <c:pt idx="17">
                  <c:v>0.87685145995931946</c:v>
                </c:pt>
                <c:pt idx="18">
                  <c:v>0.94272897368706887</c:v>
                </c:pt>
                <c:pt idx="19">
                  <c:v>0.88236663376792546</c:v>
                </c:pt>
                <c:pt idx="20">
                  <c:v>0.83391410792982845</c:v>
                </c:pt>
                <c:pt idx="21">
                  <c:v>0.90524170189541364</c:v>
                </c:pt>
                <c:pt idx="22">
                  <c:v>1.2042473868159511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komm!$O$8:$O$30</c:f>
              <c:numCache>
                <c:formatCode>0.0\ %</c:formatCode>
                <c:ptCount val="23"/>
                <c:pt idx="0">
                  <c:v>0.97473445664074199</c:v>
                </c:pt>
                <c:pt idx="1">
                  <c:v>1.0800966411561139</c:v>
                </c:pt>
                <c:pt idx="2">
                  <c:v>0.96415446097964252</c:v>
                </c:pt>
                <c:pt idx="3">
                  <c:v>0.98265530663174927</c:v>
                </c:pt>
                <c:pt idx="4">
                  <c:v>0.93800352109996765</c:v>
                </c:pt>
                <c:pt idx="5">
                  <c:v>0.93907322151176853</c:v>
                </c:pt>
                <c:pt idx="6">
                  <c:v>0.95837745803407026</c:v>
                </c:pt>
                <c:pt idx="7">
                  <c:v>0.93887151458859996</c:v>
                </c:pt>
                <c:pt idx="8">
                  <c:v>0.94462846416046342</c:v>
                </c:pt>
                <c:pt idx="9">
                  <c:v>0.98611668986887768</c:v>
                </c:pt>
                <c:pt idx="10">
                  <c:v>0.94104539520214603</c:v>
                </c:pt>
                <c:pt idx="11">
                  <c:v>1.0843250595236795</c:v>
                </c:pt>
                <c:pt idx="12">
                  <c:v>1.007290335500143</c:v>
                </c:pt>
                <c:pt idx="13">
                  <c:v>0.94211054403419314</c:v>
                </c:pt>
                <c:pt idx="14">
                  <c:v>1.1081936252378248</c:v>
                </c:pt>
                <c:pt idx="15">
                  <c:v>1.1748488747262309</c:v>
                </c:pt>
                <c:pt idx="16">
                  <c:v>0.99710226840037253</c:v>
                </c:pt>
                <c:pt idx="17">
                  <c:v>0.94354012193900849</c:v>
                </c:pt>
                <c:pt idx="18">
                  <c:v>0.96178913841587022</c:v>
                </c:pt>
                <c:pt idx="19">
                  <c:v>0.94381588062943889</c:v>
                </c:pt>
                <c:pt idx="20">
                  <c:v>0.94139325433753374</c:v>
                </c:pt>
                <c:pt idx="21">
                  <c:v>0.94679422969920779</c:v>
                </c:pt>
                <c:pt idx="22">
                  <c:v>1.066396503667423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komm!$E$57:$E$97</c:f>
              <c:numCache>
                <c:formatCode>0%</c:formatCode>
                <c:ptCount val="41"/>
                <c:pt idx="0">
                  <c:v>0.95807993495485877</c:v>
                </c:pt>
                <c:pt idx="1">
                  <c:v>0.84935927177010972</c:v>
                </c:pt>
                <c:pt idx="2">
                  <c:v>1.025595031074541</c:v>
                </c:pt>
                <c:pt idx="3">
                  <c:v>0.79821202497052235</c:v>
                </c:pt>
                <c:pt idx="4">
                  <c:v>0.986981319790044</c:v>
                </c:pt>
                <c:pt idx="5">
                  <c:v>0.90750901527151862</c:v>
                </c:pt>
                <c:pt idx="6">
                  <c:v>0.84589612751141963</c:v>
                </c:pt>
                <c:pt idx="7">
                  <c:v>0.90387663963086307</c:v>
                </c:pt>
                <c:pt idx="8">
                  <c:v>0.7831998742880899</c:v>
                </c:pt>
                <c:pt idx="9">
                  <c:v>0.63162606106346764</c:v>
                </c:pt>
                <c:pt idx="10">
                  <c:v>0.7924270707879898</c:v>
                </c:pt>
                <c:pt idx="11">
                  <c:v>0.74506000146378115</c:v>
                </c:pt>
                <c:pt idx="12">
                  <c:v>0.71236981946309319</c:v>
                </c:pt>
                <c:pt idx="13">
                  <c:v>0.96441372888996413</c:v>
                </c:pt>
                <c:pt idx="14">
                  <c:v>0.66828353795406881</c:v>
                </c:pt>
                <c:pt idx="15">
                  <c:v>1.051649036913934</c:v>
                </c:pt>
                <c:pt idx="16">
                  <c:v>0.83262542127982819</c:v>
                </c:pt>
                <c:pt idx="17">
                  <c:v>1.2716924473326574</c:v>
                </c:pt>
                <c:pt idx="18">
                  <c:v>0.87888698997910308</c:v>
                </c:pt>
                <c:pt idx="19">
                  <c:v>0.75850922432495482</c:v>
                </c:pt>
                <c:pt idx="20">
                  <c:v>0.88732360635556984</c:v>
                </c:pt>
                <c:pt idx="21">
                  <c:v>0.87217320879404514</c:v>
                </c:pt>
                <c:pt idx="22">
                  <c:v>0.8719059043216385</c:v>
                </c:pt>
                <c:pt idx="23">
                  <c:v>0.73385294102563547</c:v>
                </c:pt>
                <c:pt idx="24">
                  <c:v>0.83662541158223713</c:v>
                </c:pt>
                <c:pt idx="25">
                  <c:v>1.0879978930812937</c:v>
                </c:pt>
                <c:pt idx="26">
                  <c:v>0.80106754551464354</c:v>
                </c:pt>
                <c:pt idx="27">
                  <c:v>0.85165123682064092</c:v>
                </c:pt>
                <c:pt idx="28">
                  <c:v>0.70985012311333384</c:v>
                </c:pt>
                <c:pt idx="29">
                  <c:v>1.006381473614141</c:v>
                </c:pt>
                <c:pt idx="30">
                  <c:v>0.89542290196428287</c:v>
                </c:pt>
                <c:pt idx="31">
                  <c:v>0.84498019127830371</c:v>
                </c:pt>
                <c:pt idx="32">
                  <c:v>0.79454411479469778</c:v>
                </c:pt>
                <c:pt idx="33">
                  <c:v>0.93682863851158404</c:v>
                </c:pt>
                <c:pt idx="34">
                  <c:v>1.1099360799734646</c:v>
                </c:pt>
                <c:pt idx="35">
                  <c:v>1.5143472376590721</c:v>
                </c:pt>
                <c:pt idx="36">
                  <c:v>0.86242309767361947</c:v>
                </c:pt>
                <c:pt idx="37">
                  <c:v>0.90146491213886426</c:v>
                </c:pt>
                <c:pt idx="38">
                  <c:v>0.86137698617399727</c:v>
                </c:pt>
                <c:pt idx="39">
                  <c:v>1.0079728384008131</c:v>
                </c:pt>
                <c:pt idx="40">
                  <c:v>0.79852275590982558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komm!$O$57:$O$97</c:f>
              <c:numCache>
                <c:formatCode>0.0\ %</c:formatCode>
                <c:ptCount val="41"/>
                <c:pt idx="0">
                  <c:v>0.96792952292298584</c:v>
                </c:pt>
                <c:pt idx="1">
                  <c:v>0.94216551252954805</c:v>
                </c:pt>
                <c:pt idx="2">
                  <c:v>0.9949355613708587</c:v>
                </c:pt>
                <c:pt idx="3">
                  <c:v>0.93960815018956856</c:v>
                </c:pt>
                <c:pt idx="4">
                  <c:v>0.97949007685706013</c:v>
                </c:pt>
                <c:pt idx="5">
                  <c:v>0.9477011550496498</c:v>
                </c:pt>
                <c:pt idx="6">
                  <c:v>0.94199235531661329</c:v>
                </c:pt>
                <c:pt idx="7">
                  <c:v>0.94624820479338767</c:v>
                </c:pt>
                <c:pt idx="8">
                  <c:v>0.93885754265544696</c:v>
                </c:pt>
                <c:pt idx="9">
                  <c:v>0.93127885199421589</c:v>
                </c:pt>
                <c:pt idx="10">
                  <c:v>0.93931890248044203</c:v>
                </c:pt>
                <c:pt idx="11">
                  <c:v>0.93695054901423147</c:v>
                </c:pt>
                <c:pt idx="12">
                  <c:v>0.93531603991419709</c:v>
                </c:pt>
                <c:pt idx="13">
                  <c:v>0.97046304049702803</c:v>
                </c:pt>
                <c:pt idx="14">
                  <c:v>0.93311172583874591</c:v>
                </c:pt>
                <c:pt idx="15">
                  <c:v>1.0053571637066159</c:v>
                </c:pt>
                <c:pt idx="16">
                  <c:v>0.94132882000503382</c:v>
                </c:pt>
                <c:pt idx="17">
                  <c:v>1.0933745278741054</c:v>
                </c:pt>
                <c:pt idx="18">
                  <c:v>0.94364189843999757</c:v>
                </c:pt>
                <c:pt idx="19">
                  <c:v>0.93762301015729022</c:v>
                </c:pt>
                <c:pt idx="20">
                  <c:v>0.94406372925882087</c:v>
                </c:pt>
                <c:pt idx="21">
                  <c:v>0.94330620938074472</c:v>
                </c:pt>
                <c:pt idx="22">
                  <c:v>0.94329284415712422</c:v>
                </c:pt>
                <c:pt idx="23">
                  <c:v>0.93639019599232409</c:v>
                </c:pt>
                <c:pt idx="24">
                  <c:v>0.94152881952015421</c:v>
                </c:pt>
                <c:pt idx="25">
                  <c:v>1.01989670617356</c:v>
                </c:pt>
                <c:pt idx="26">
                  <c:v>0.9397509262167747</c:v>
                </c:pt>
                <c:pt idx="27">
                  <c:v>0.94228011078207452</c:v>
                </c:pt>
                <c:pt idx="28">
                  <c:v>0.93519005509670905</c:v>
                </c:pt>
                <c:pt idx="29">
                  <c:v>0.98725013838669884</c:v>
                </c:pt>
                <c:pt idx="30">
                  <c:v>0.94446869403925682</c:v>
                </c:pt>
                <c:pt idx="31">
                  <c:v>0.94194655850495768</c:v>
                </c:pt>
                <c:pt idx="32">
                  <c:v>0.93942475468077735</c:v>
                </c:pt>
                <c:pt idx="33">
                  <c:v>0.95942900434567624</c:v>
                </c:pt>
                <c:pt idx="34">
                  <c:v>1.0286719809304281</c:v>
                </c:pt>
                <c:pt idx="35">
                  <c:v>1.1904364440046713</c:v>
                </c:pt>
                <c:pt idx="36">
                  <c:v>0.94281870382472333</c:v>
                </c:pt>
                <c:pt idx="37">
                  <c:v>0.94528351379658793</c:v>
                </c:pt>
                <c:pt idx="38">
                  <c:v>0.94276639824974229</c:v>
                </c:pt>
                <c:pt idx="39">
                  <c:v>0.98788668430136795</c:v>
                </c:pt>
                <c:pt idx="40">
                  <c:v>0.93962368673653374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komm!$E$98:$E$148</c:f>
              <c:numCache>
                <c:formatCode>0%</c:formatCode>
                <c:ptCount val="51"/>
                <c:pt idx="0">
                  <c:v>0.73576373158666664</c:v>
                </c:pt>
                <c:pt idx="1">
                  <c:v>0.91973891243384787</c:v>
                </c:pt>
                <c:pt idx="2">
                  <c:v>0.77302734135169393</c:v>
                </c:pt>
                <c:pt idx="3">
                  <c:v>0.82603097347198084</c:v>
                </c:pt>
                <c:pt idx="4">
                  <c:v>0.90196720277288678</c:v>
                </c:pt>
                <c:pt idx="5">
                  <c:v>0.97749618675716321</c:v>
                </c:pt>
                <c:pt idx="6">
                  <c:v>0.88352387893041862</c:v>
                </c:pt>
                <c:pt idx="7">
                  <c:v>1.0439591664529906</c:v>
                </c:pt>
                <c:pt idx="8">
                  <c:v>0.78313087659620828</c:v>
                </c:pt>
                <c:pt idx="9">
                  <c:v>0.77682138547474344</c:v>
                </c:pt>
                <c:pt idx="10">
                  <c:v>0.82239160926290256</c:v>
                </c:pt>
                <c:pt idx="11">
                  <c:v>0.77152165898113712</c:v>
                </c:pt>
                <c:pt idx="12">
                  <c:v>0.75413546017514554</c:v>
                </c:pt>
                <c:pt idx="13">
                  <c:v>0.82692899439628909</c:v>
                </c:pt>
                <c:pt idx="14">
                  <c:v>0.79179659153012216</c:v>
                </c:pt>
                <c:pt idx="15">
                  <c:v>0.93590042060054501</c:v>
                </c:pt>
                <c:pt idx="16">
                  <c:v>1.1084267875452412</c:v>
                </c:pt>
                <c:pt idx="17">
                  <c:v>0.90094124110981466</c:v>
                </c:pt>
                <c:pt idx="18">
                  <c:v>1.2105712890594087</c:v>
                </c:pt>
                <c:pt idx="19">
                  <c:v>1.0446990678749319</c:v>
                </c:pt>
                <c:pt idx="20">
                  <c:v>1.7513537256609348</c:v>
                </c:pt>
                <c:pt idx="21">
                  <c:v>1.3581190624206954</c:v>
                </c:pt>
                <c:pt idx="22">
                  <c:v>0.7519347888636424</c:v>
                </c:pt>
                <c:pt idx="23">
                  <c:v>0.95670449419287451</c:v>
                </c:pt>
                <c:pt idx="24">
                  <c:v>0.79369248966211092</c:v>
                </c:pt>
                <c:pt idx="25">
                  <c:v>0.97896783783202779</c:v>
                </c:pt>
                <c:pt idx="26">
                  <c:v>0.95727939603567724</c:v>
                </c:pt>
                <c:pt idx="27">
                  <c:v>1.0209516467538577</c:v>
                </c:pt>
                <c:pt idx="28">
                  <c:v>1.0437112956389927</c:v>
                </c:pt>
                <c:pt idx="29">
                  <c:v>0.87542219938015864</c:v>
                </c:pt>
                <c:pt idx="30">
                  <c:v>0.79590416470373149</c:v>
                </c:pt>
                <c:pt idx="31">
                  <c:v>0.76129445667076567</c:v>
                </c:pt>
                <c:pt idx="32">
                  <c:v>0.78618777163454856</c:v>
                </c:pt>
                <c:pt idx="33">
                  <c:v>0.6805761421287313</c:v>
                </c:pt>
                <c:pt idx="34">
                  <c:v>1.0678231415680903</c:v>
                </c:pt>
                <c:pt idx="35">
                  <c:v>0.97832564118762233</c:v>
                </c:pt>
                <c:pt idx="36">
                  <c:v>0.98299046214004515</c:v>
                </c:pt>
                <c:pt idx="37">
                  <c:v>0.99758455162599602</c:v>
                </c:pt>
                <c:pt idx="38">
                  <c:v>1.1954480728199421</c:v>
                </c:pt>
                <c:pt idx="39">
                  <c:v>0.99741970979350214</c:v>
                </c:pt>
                <c:pt idx="40">
                  <c:v>1.535837113189102</c:v>
                </c:pt>
                <c:pt idx="41">
                  <c:v>0.9491849932479357</c:v>
                </c:pt>
                <c:pt idx="42">
                  <c:v>1.4026046092292688</c:v>
                </c:pt>
                <c:pt idx="43">
                  <c:v>0.82944000589604805</c:v>
                </c:pt>
                <c:pt idx="44">
                  <c:v>0.93129642354690556</c:v>
                </c:pt>
                <c:pt idx="45">
                  <c:v>1.0832575054254527</c:v>
                </c:pt>
                <c:pt idx="46">
                  <c:v>0.92965914506982972</c:v>
                </c:pt>
                <c:pt idx="47">
                  <c:v>0.93448311322249522</c:v>
                </c:pt>
                <c:pt idx="48">
                  <c:v>1.3154843302504073</c:v>
                </c:pt>
                <c:pt idx="49">
                  <c:v>0.82015863145593282</c:v>
                </c:pt>
                <c:pt idx="50">
                  <c:v>0.82582089681409832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komm!$O$98:$O$148</c:f>
              <c:numCache>
                <c:formatCode>0.0\ %</c:formatCode>
                <c:ptCount val="51"/>
                <c:pt idx="0">
                  <c:v>0.93648573552037573</c:v>
                </c:pt>
                <c:pt idx="1">
                  <c:v>0.95259311391458146</c:v>
                </c:pt>
                <c:pt idx="2">
                  <c:v>0.93834891600862735</c:v>
                </c:pt>
                <c:pt idx="3">
                  <c:v>0.94099909761464151</c:v>
                </c:pt>
                <c:pt idx="4">
                  <c:v>0.94548443005019711</c:v>
                </c:pt>
                <c:pt idx="5">
                  <c:v>0.97569602364390762</c:v>
                </c:pt>
                <c:pt idx="6">
                  <c:v>0.94387374288756332</c:v>
                </c:pt>
                <c:pt idx="7">
                  <c:v>1.0022812155222387</c:v>
                </c:pt>
                <c:pt idx="8">
                  <c:v>0.93885409277085285</c:v>
                </c:pt>
                <c:pt idx="9">
                  <c:v>0.93853861821477957</c:v>
                </c:pt>
                <c:pt idx="10">
                  <c:v>0.9408171294041876</c:v>
                </c:pt>
                <c:pt idx="11">
                  <c:v>0.93827363189009938</c:v>
                </c:pt>
                <c:pt idx="12">
                  <c:v>0.93740432194979983</c:v>
                </c:pt>
                <c:pt idx="13">
                  <c:v>0.94104399866085675</c:v>
                </c:pt>
                <c:pt idx="14">
                  <c:v>0.93928737851754873</c:v>
                </c:pt>
                <c:pt idx="15">
                  <c:v>0.95905771718126032</c:v>
                </c:pt>
                <c:pt idx="16">
                  <c:v>1.028068263959139</c:v>
                </c:pt>
                <c:pt idx="17">
                  <c:v>0.94507404538496842</c:v>
                </c:pt>
                <c:pt idx="18">
                  <c:v>1.0689260645648058</c:v>
                </c:pt>
                <c:pt idx="19">
                  <c:v>1.0025771760910154</c:v>
                </c:pt>
                <c:pt idx="20">
                  <c:v>1.2852390392054163</c:v>
                </c:pt>
                <c:pt idx="21">
                  <c:v>1.1279451739093207</c:v>
                </c:pt>
                <c:pt idx="22">
                  <c:v>0.93729428838422457</c:v>
                </c:pt>
                <c:pt idx="23">
                  <c:v>0.96737934661819203</c:v>
                </c:pt>
                <c:pt idx="24">
                  <c:v>0.93938217342414798</c:v>
                </c:pt>
                <c:pt idx="25">
                  <c:v>0.9762846840738536</c:v>
                </c:pt>
                <c:pt idx="26">
                  <c:v>0.96760930735531325</c:v>
                </c:pt>
                <c:pt idx="27">
                  <c:v>0.99307820764258559</c:v>
                </c:pt>
                <c:pt idx="28">
                  <c:v>1.0021820671966397</c:v>
                </c:pt>
                <c:pt idx="29">
                  <c:v>0.94346865891005016</c:v>
                </c:pt>
                <c:pt idx="30">
                  <c:v>0.93949275717622915</c:v>
                </c:pt>
                <c:pt idx="31">
                  <c:v>0.93776227177458049</c:v>
                </c:pt>
                <c:pt idx="32">
                  <c:v>0.93900693752276976</c:v>
                </c:pt>
                <c:pt idx="33">
                  <c:v>0.933726356047479</c:v>
                </c:pt>
                <c:pt idx="34">
                  <c:v>1.0118268055682786</c:v>
                </c:pt>
                <c:pt idx="35">
                  <c:v>0.97602780541609147</c:v>
                </c:pt>
                <c:pt idx="36">
                  <c:v>0.97789373379706046</c:v>
                </c:pt>
                <c:pt idx="37">
                  <c:v>0.9837313695914407</c:v>
                </c:pt>
                <c:pt idx="38">
                  <c:v>1.0628767780690194</c:v>
                </c:pt>
                <c:pt idx="39">
                  <c:v>0.9836654328584431</c:v>
                </c:pt>
                <c:pt idx="40">
                  <c:v>1.1990323942166832</c:v>
                </c:pt>
                <c:pt idx="41">
                  <c:v>0.9643715462402167</c:v>
                </c:pt>
                <c:pt idx="42">
                  <c:v>1.1457393926327499</c:v>
                </c:pt>
                <c:pt idx="43">
                  <c:v>0.94116954923584473</c:v>
                </c:pt>
                <c:pt idx="44">
                  <c:v>0.95721611835980447</c:v>
                </c:pt>
                <c:pt idx="45">
                  <c:v>1.0180005511112236</c:v>
                </c:pt>
                <c:pt idx="46">
                  <c:v>0.95656120696897451</c:v>
                </c:pt>
                <c:pt idx="47">
                  <c:v>0.95849079423004047</c:v>
                </c:pt>
                <c:pt idx="48">
                  <c:v>1.1108912810412053</c:v>
                </c:pt>
                <c:pt idx="49">
                  <c:v>0.94070548051383918</c:v>
                </c:pt>
                <c:pt idx="50">
                  <c:v>0.94098859378174737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komm!$E$195:$E$217</c:f>
              <c:numCache>
                <c:formatCode>0%</c:formatCode>
                <c:ptCount val="23"/>
                <c:pt idx="0">
                  <c:v>0.770868729027264</c:v>
                </c:pt>
                <c:pt idx="1">
                  <c:v>0.86293505779030977</c:v>
                </c:pt>
                <c:pt idx="2">
                  <c:v>0.97519366626027992</c:v>
                </c:pt>
                <c:pt idx="3">
                  <c:v>0.85424259965221738</c:v>
                </c:pt>
                <c:pt idx="4">
                  <c:v>0.85001513755940017</c:v>
                </c:pt>
                <c:pt idx="5">
                  <c:v>0.87445645669229999</c:v>
                </c:pt>
                <c:pt idx="6">
                  <c:v>0.80593717093645711</c:v>
                </c:pt>
                <c:pt idx="7">
                  <c:v>0.79899980435898221</c:v>
                </c:pt>
                <c:pt idx="8">
                  <c:v>0.98496288926280906</c:v>
                </c:pt>
                <c:pt idx="9">
                  <c:v>0.7742016654822752</c:v>
                </c:pt>
                <c:pt idx="10">
                  <c:v>0.89718000871464687</c:v>
                </c:pt>
                <c:pt idx="11">
                  <c:v>0.77860403757347341</c:v>
                </c:pt>
                <c:pt idx="12">
                  <c:v>0.66720747311763584</c:v>
                </c:pt>
                <c:pt idx="13">
                  <c:v>0.73700077455248336</c:v>
                </c:pt>
                <c:pt idx="14">
                  <c:v>0.69986198011187573</c:v>
                </c:pt>
                <c:pt idx="15">
                  <c:v>1.2856951612158958</c:v>
                </c:pt>
                <c:pt idx="16">
                  <c:v>1.0315462421177848</c:v>
                </c:pt>
                <c:pt idx="17">
                  <c:v>0.84341176331705714</c:v>
                </c:pt>
                <c:pt idx="18">
                  <c:v>0.84320854552084312</c:v>
                </c:pt>
                <c:pt idx="19">
                  <c:v>0.9550621404067311</c:v>
                </c:pt>
                <c:pt idx="20">
                  <c:v>0.99123519914290981</c:v>
                </c:pt>
                <c:pt idx="21">
                  <c:v>1.4047686866510865</c:v>
                </c:pt>
                <c:pt idx="22">
                  <c:v>1.4715154059077888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komm!$O$195:$O$217</c:f>
              <c:numCache>
                <c:formatCode>0.0\ %</c:formatCode>
                <c:ptCount val="23"/>
                <c:pt idx="0">
                  <c:v>0.93824098539240552</c:v>
                </c:pt>
                <c:pt idx="1">
                  <c:v>0.9428443018305579</c:v>
                </c:pt>
                <c:pt idx="2">
                  <c:v>0.97477501544515444</c:v>
                </c:pt>
                <c:pt idx="3">
                  <c:v>0.94240967892365346</c:v>
                </c:pt>
                <c:pt idx="4">
                  <c:v>0.94219830581901243</c:v>
                </c:pt>
                <c:pt idx="5">
                  <c:v>0.94342037177565741</c:v>
                </c:pt>
                <c:pt idx="6">
                  <c:v>0.93999440748786522</c:v>
                </c:pt>
                <c:pt idx="7">
                  <c:v>0.93964753915899157</c:v>
                </c:pt>
                <c:pt idx="8">
                  <c:v>0.97868270464616591</c:v>
                </c:pt>
                <c:pt idx="9">
                  <c:v>0.93840763221515622</c:v>
                </c:pt>
                <c:pt idx="10">
                  <c:v>0.94455654937677491</c:v>
                </c:pt>
                <c:pt idx="11">
                  <c:v>0.93862775081971594</c:v>
                </c:pt>
                <c:pt idx="12">
                  <c:v>0.93305792259692411</c:v>
                </c:pt>
                <c:pt idx="13">
                  <c:v>0.93654758766866664</c:v>
                </c:pt>
                <c:pt idx="14">
                  <c:v>0.93469064794663625</c:v>
                </c:pt>
                <c:pt idx="15">
                  <c:v>1.0989756134274009</c:v>
                </c:pt>
                <c:pt idx="16">
                  <c:v>0.99731604578815647</c:v>
                </c:pt>
                <c:pt idx="17">
                  <c:v>0.94186813710689521</c:v>
                </c:pt>
                <c:pt idx="18">
                  <c:v>0.94185797621708478</c:v>
                </c:pt>
                <c:pt idx="19">
                  <c:v>0.96672240510373475</c:v>
                </c:pt>
                <c:pt idx="20">
                  <c:v>0.9811916285982063</c:v>
                </c:pt>
                <c:pt idx="21">
                  <c:v>1.1466050236014769</c:v>
                </c:pt>
                <c:pt idx="22">
                  <c:v>1.173303711304158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komm!$E$149:$E$194</c:f>
              <c:numCache>
                <c:formatCode>0%</c:formatCode>
                <c:ptCount val="46"/>
                <c:pt idx="0">
                  <c:v>0.81561548697757902</c:v>
                </c:pt>
                <c:pt idx="1">
                  <c:v>0.88099172236481027</c:v>
                </c:pt>
                <c:pt idx="2">
                  <c:v>0.88797632288043804</c:v>
                </c:pt>
                <c:pt idx="3">
                  <c:v>0.8030798305402479</c:v>
                </c:pt>
                <c:pt idx="4">
                  <c:v>0.7498068693178972</c:v>
                </c:pt>
                <c:pt idx="5">
                  <c:v>0.68937555321848698</c:v>
                </c:pt>
                <c:pt idx="6">
                  <c:v>0.74200413907233853</c:v>
                </c:pt>
                <c:pt idx="7">
                  <c:v>0.65393903091045846</c:v>
                </c:pt>
                <c:pt idx="8">
                  <c:v>0.76929527700402434</c:v>
                </c:pt>
                <c:pt idx="9">
                  <c:v>0.65387546735326396</c:v>
                </c:pt>
                <c:pt idx="10">
                  <c:v>0.69652407103032743</c:v>
                </c:pt>
                <c:pt idx="11">
                  <c:v>0.66174446862286551</c:v>
                </c:pt>
                <c:pt idx="12">
                  <c:v>0.69699648519569457</c:v>
                </c:pt>
                <c:pt idx="13">
                  <c:v>0.76455248950244437</c:v>
                </c:pt>
                <c:pt idx="14">
                  <c:v>0.77225998487882308</c:v>
                </c:pt>
                <c:pt idx="15">
                  <c:v>0.79411915865083205</c:v>
                </c:pt>
                <c:pt idx="16">
                  <c:v>0.71206954246235621</c:v>
                </c:pt>
                <c:pt idx="17">
                  <c:v>0.75669670838662462</c:v>
                </c:pt>
                <c:pt idx="18">
                  <c:v>0.64942969145013141</c:v>
                </c:pt>
                <c:pt idx="19">
                  <c:v>0.62726962619456372</c:v>
                </c:pt>
                <c:pt idx="20">
                  <c:v>0.75092434670969177</c:v>
                </c:pt>
                <c:pt idx="21">
                  <c:v>0.76419327021802286</c:v>
                </c:pt>
                <c:pt idx="22">
                  <c:v>0.6989430350126874</c:v>
                </c:pt>
                <c:pt idx="23">
                  <c:v>0.78298219367870059</c:v>
                </c:pt>
                <c:pt idx="24">
                  <c:v>0.66426517883701219</c:v>
                </c:pt>
                <c:pt idx="25">
                  <c:v>0.73972927228105945</c:v>
                </c:pt>
                <c:pt idx="26">
                  <c:v>0.91389319765817978</c:v>
                </c:pt>
                <c:pt idx="27">
                  <c:v>0.706540460071714</c:v>
                </c:pt>
                <c:pt idx="28">
                  <c:v>0.65817295882503013</c:v>
                </c:pt>
                <c:pt idx="29">
                  <c:v>0.89204295031820113</c:v>
                </c:pt>
                <c:pt idx="30">
                  <c:v>0.62461078062859421</c:v>
                </c:pt>
                <c:pt idx="31">
                  <c:v>0.82111825354998536</c:v>
                </c:pt>
                <c:pt idx="32">
                  <c:v>0.78756125973767421</c:v>
                </c:pt>
                <c:pt idx="33">
                  <c:v>0.88216602086412066</c:v>
                </c:pt>
                <c:pt idx="34">
                  <c:v>0.79308515438286109</c:v>
                </c:pt>
                <c:pt idx="35">
                  <c:v>0.77192377015923919</c:v>
                </c:pt>
                <c:pt idx="36">
                  <c:v>0.71006103494192829</c:v>
                </c:pt>
                <c:pt idx="37">
                  <c:v>0.81827822258640603</c:v>
                </c:pt>
                <c:pt idx="38">
                  <c:v>0.6544490442997265</c:v>
                </c:pt>
                <c:pt idx="39">
                  <c:v>0.71258037625346815</c:v>
                </c:pt>
                <c:pt idx="40">
                  <c:v>0.67278650315349553</c:v>
                </c:pt>
                <c:pt idx="41">
                  <c:v>0.70428698778729326</c:v>
                </c:pt>
                <c:pt idx="42">
                  <c:v>0.83424723657253508</c:v>
                </c:pt>
                <c:pt idx="43">
                  <c:v>0.91634080866511702</c:v>
                </c:pt>
                <c:pt idx="44">
                  <c:v>0.9279374775885384</c:v>
                </c:pt>
                <c:pt idx="45">
                  <c:v>0.85264545489137045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komm!$O$149:$O$194</c:f>
              <c:numCache>
                <c:formatCode>0.0\ %</c:formatCode>
                <c:ptCount val="46"/>
                <c:pt idx="0">
                  <c:v>0.94047832328992143</c:v>
                </c:pt>
                <c:pt idx="1">
                  <c:v>0.94374713505928309</c:v>
                </c:pt>
                <c:pt idx="2">
                  <c:v>0.94409636508506423</c:v>
                </c:pt>
                <c:pt idx="3">
                  <c:v>0.93985154046805486</c:v>
                </c:pt>
                <c:pt idx="4">
                  <c:v>0.93718789240693745</c:v>
                </c:pt>
                <c:pt idx="5">
                  <c:v>0.93416632660196675</c:v>
                </c:pt>
                <c:pt idx="6">
                  <c:v>0.93679775589465941</c:v>
                </c:pt>
                <c:pt idx="7">
                  <c:v>0.93239450048656514</c:v>
                </c:pt>
                <c:pt idx="8">
                  <c:v>0.93816231279124351</c:v>
                </c:pt>
                <c:pt idx="9">
                  <c:v>0.93239132230870592</c:v>
                </c:pt>
                <c:pt idx="10">
                  <c:v>0.93452375249255903</c:v>
                </c:pt>
                <c:pt idx="11">
                  <c:v>0.93278477237218571</c:v>
                </c:pt>
                <c:pt idx="12">
                  <c:v>0.93454737320082715</c:v>
                </c:pt>
                <c:pt idx="13">
                  <c:v>0.93792517341616455</c:v>
                </c:pt>
                <c:pt idx="14">
                  <c:v>0.9383105481849835</c:v>
                </c:pt>
                <c:pt idx="15">
                  <c:v>0.93940350687358398</c:v>
                </c:pt>
                <c:pt idx="16">
                  <c:v>0.93530102606416021</c:v>
                </c:pt>
                <c:pt idx="17">
                  <c:v>0.93753238436037378</c:v>
                </c:pt>
                <c:pt idx="18">
                  <c:v>0.93216903351354896</c:v>
                </c:pt>
                <c:pt idx="19">
                  <c:v>0.93106103025077058</c:v>
                </c:pt>
                <c:pt idx="20">
                  <c:v>0.93724376627652717</c:v>
                </c:pt>
                <c:pt idx="21">
                  <c:v>0.93790721245194364</c:v>
                </c:pt>
                <c:pt idx="22">
                  <c:v>0.93464470069167682</c:v>
                </c:pt>
                <c:pt idx="23">
                  <c:v>0.93884665862497763</c:v>
                </c:pt>
                <c:pt idx="24">
                  <c:v>0.93291080788289305</c:v>
                </c:pt>
                <c:pt idx="25">
                  <c:v>0.93668401255509526</c:v>
                </c:pt>
                <c:pt idx="26">
                  <c:v>0.95025482800431438</c:v>
                </c:pt>
                <c:pt idx="27">
                  <c:v>0.93502457194462807</c:v>
                </c:pt>
                <c:pt idx="28">
                  <c:v>0.93260619688229385</c:v>
                </c:pt>
                <c:pt idx="29">
                  <c:v>0.94429969645695244</c:v>
                </c:pt>
                <c:pt idx="30">
                  <c:v>0.93092808797247206</c:v>
                </c:pt>
                <c:pt idx="31">
                  <c:v>0.94075346161854168</c:v>
                </c:pt>
                <c:pt idx="32">
                  <c:v>0.93907561192792599</c:v>
                </c:pt>
                <c:pt idx="33">
                  <c:v>0.94380584998424832</c:v>
                </c:pt>
                <c:pt idx="34">
                  <c:v>0.93935180666018547</c:v>
                </c:pt>
                <c:pt idx="35">
                  <c:v>0.93829373744900446</c:v>
                </c:pt>
                <c:pt idx="36">
                  <c:v>0.93520060068813893</c:v>
                </c:pt>
                <c:pt idx="37">
                  <c:v>0.94061146007036267</c:v>
                </c:pt>
                <c:pt idx="38">
                  <c:v>0.93242000115602874</c:v>
                </c:pt>
                <c:pt idx="39">
                  <c:v>0.93532656775371592</c:v>
                </c:pt>
                <c:pt idx="40">
                  <c:v>0.93333687409871713</c:v>
                </c:pt>
                <c:pt idx="41">
                  <c:v>0.93491189833040711</c:v>
                </c:pt>
                <c:pt idx="42">
                  <c:v>0.94140991076966918</c:v>
                </c:pt>
                <c:pt idx="43">
                  <c:v>0.95123387240708934</c:v>
                </c:pt>
                <c:pt idx="44">
                  <c:v>0.9558725399764576</c:v>
                </c:pt>
                <c:pt idx="45">
                  <c:v>0.94232982168561097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komm!$E$218:$E$242</c:f>
              <c:numCache>
                <c:formatCode>0%</c:formatCode>
                <c:ptCount val="25"/>
                <c:pt idx="0">
                  <c:v>0.76652381076577658</c:v>
                </c:pt>
                <c:pt idx="1">
                  <c:v>0.84601527321101599</c:v>
                </c:pt>
                <c:pt idx="2">
                  <c:v>0.79656949922726827</c:v>
                </c:pt>
                <c:pt idx="3">
                  <c:v>0.83886917061771626</c:v>
                </c:pt>
                <c:pt idx="4">
                  <c:v>0.76988672137774017</c:v>
                </c:pt>
                <c:pt idx="5">
                  <c:v>0.76401656655539785</c:v>
                </c:pt>
                <c:pt idx="6">
                  <c:v>0.81200724459146867</c:v>
                </c:pt>
                <c:pt idx="7">
                  <c:v>0.63609495404462102</c:v>
                </c:pt>
                <c:pt idx="8">
                  <c:v>0.65129677828973609</c:v>
                </c:pt>
                <c:pt idx="9">
                  <c:v>0.77607947249084563</c:v>
                </c:pt>
                <c:pt idx="10">
                  <c:v>0.75000588227654141</c:v>
                </c:pt>
                <c:pt idx="11">
                  <c:v>0.88714162170040334</c:v>
                </c:pt>
                <c:pt idx="12">
                  <c:v>0.67221764116965643</c:v>
                </c:pt>
                <c:pt idx="13">
                  <c:v>0.76776430375622562</c:v>
                </c:pt>
                <c:pt idx="14">
                  <c:v>0.79502317054728278</c:v>
                </c:pt>
                <c:pt idx="15">
                  <c:v>0.69301241780781075</c:v>
                </c:pt>
                <c:pt idx="16">
                  <c:v>0.86625944771564078</c:v>
                </c:pt>
                <c:pt idx="17">
                  <c:v>1.5818624623367312</c:v>
                </c:pt>
                <c:pt idx="18">
                  <c:v>3.4881608503173309</c:v>
                </c:pt>
                <c:pt idx="19">
                  <c:v>0.68506315604613655</c:v>
                </c:pt>
                <c:pt idx="20">
                  <c:v>1.7263157453070934</c:v>
                </c:pt>
                <c:pt idx="21">
                  <c:v>0.70656560407422597</c:v>
                </c:pt>
                <c:pt idx="22">
                  <c:v>0.79917843050320725</c:v>
                </c:pt>
                <c:pt idx="23">
                  <c:v>0.963127292311168</c:v>
                </c:pt>
                <c:pt idx="24">
                  <c:v>2.2559030139475431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komm!$O$218:$O$242</c:f>
              <c:numCache>
                <c:formatCode>0.0\ %</c:formatCode>
                <c:ptCount val="25"/>
                <c:pt idx="0">
                  <c:v>0.93802373947933115</c:v>
                </c:pt>
                <c:pt idx="1">
                  <c:v>0.94199831260159317</c:v>
                </c:pt>
                <c:pt idx="2">
                  <c:v>0.9395260239024058</c:v>
                </c:pt>
                <c:pt idx="3">
                  <c:v>0.94164100747192825</c:v>
                </c:pt>
                <c:pt idx="4">
                  <c:v>0.93819188500992945</c:v>
                </c:pt>
                <c:pt idx="5">
                  <c:v>0.93789837726881231</c:v>
                </c:pt>
                <c:pt idx="6">
                  <c:v>0.9402979111706159</c:v>
                </c:pt>
                <c:pt idx="7">
                  <c:v>0.93150229664327322</c:v>
                </c:pt>
                <c:pt idx="8">
                  <c:v>0.9322623878555294</c:v>
                </c:pt>
                <c:pt idx="9">
                  <c:v>0.93850152256558483</c:v>
                </c:pt>
                <c:pt idx="10">
                  <c:v>0.93719784305486964</c:v>
                </c:pt>
                <c:pt idx="11">
                  <c:v>0.9440546300260626</c:v>
                </c:pt>
                <c:pt idx="12">
                  <c:v>0.9333084309995251</c:v>
                </c:pt>
                <c:pt idx="13">
                  <c:v>0.93808576412885369</c:v>
                </c:pt>
                <c:pt idx="14">
                  <c:v>0.93944870746840647</c:v>
                </c:pt>
                <c:pt idx="15">
                  <c:v>0.9343481698314331</c:v>
                </c:pt>
                <c:pt idx="16">
                  <c:v>0.94301052132682439</c:v>
                </c:pt>
                <c:pt idx="17">
                  <c:v>1.2174425338757346</c:v>
                </c:pt>
                <c:pt idx="18">
                  <c:v>1.979961889067974</c:v>
                </c:pt>
                <c:pt idx="19">
                  <c:v>0.93395070674334935</c:v>
                </c:pt>
                <c:pt idx="20">
                  <c:v>1.2752238470638797</c:v>
                </c:pt>
                <c:pt idx="21">
                  <c:v>0.93502582914475374</c:v>
                </c:pt>
                <c:pt idx="22">
                  <c:v>0.93965647046620271</c:v>
                </c:pt>
                <c:pt idx="23">
                  <c:v>0.96994846586550965</c:v>
                </c:pt>
                <c:pt idx="24">
                  <c:v>1.4870587545200593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komm!$E$243:$E$285</c:f>
              <c:numCache>
                <c:formatCode>0%</c:formatCode>
                <c:ptCount val="43"/>
                <c:pt idx="0">
                  <c:v>1.0492265064565121</c:v>
                </c:pt>
                <c:pt idx="1">
                  <c:v>0.96908927282716439</c:v>
                </c:pt>
                <c:pt idx="2">
                  <c:v>0.9473595674298827</c:v>
                </c:pt>
                <c:pt idx="3">
                  <c:v>0.9925485727713369</c:v>
                </c:pt>
                <c:pt idx="4">
                  <c:v>0.89644292471760534</c:v>
                </c:pt>
                <c:pt idx="5">
                  <c:v>0.90526961586694754</c:v>
                </c:pt>
                <c:pt idx="6">
                  <c:v>0.83560678302597802</c:v>
                </c:pt>
                <c:pt idx="7">
                  <c:v>1.0475840737190536</c:v>
                </c:pt>
                <c:pt idx="8">
                  <c:v>0.95212289158000418</c:v>
                </c:pt>
                <c:pt idx="9">
                  <c:v>1.0630667196283421</c:v>
                </c:pt>
                <c:pt idx="10">
                  <c:v>2.4305272604707548</c:v>
                </c:pt>
                <c:pt idx="11">
                  <c:v>1.2048665312438043</c:v>
                </c:pt>
                <c:pt idx="12">
                  <c:v>0.84701008759090535</c:v>
                </c:pt>
                <c:pt idx="13">
                  <c:v>0.88756025484061574</c:v>
                </c:pt>
                <c:pt idx="14">
                  <c:v>0.84921590107195277</c:v>
                </c:pt>
                <c:pt idx="15">
                  <c:v>0.86566214934014152</c:v>
                </c:pt>
                <c:pt idx="16">
                  <c:v>1.6368917918710302</c:v>
                </c:pt>
                <c:pt idx="17">
                  <c:v>0.87649455610654547</c:v>
                </c:pt>
                <c:pt idx="18">
                  <c:v>0.78469929481597223</c:v>
                </c:pt>
                <c:pt idx="19">
                  <c:v>0.91035650456141382</c:v>
                </c:pt>
                <c:pt idx="20">
                  <c:v>3.1647010208474091</c:v>
                </c:pt>
                <c:pt idx="21">
                  <c:v>0.77610034352912483</c:v>
                </c:pt>
                <c:pt idx="22">
                  <c:v>0.80890969236922838</c:v>
                </c:pt>
                <c:pt idx="23">
                  <c:v>1.0476179153300182</c:v>
                </c:pt>
                <c:pt idx="24">
                  <c:v>0.90197278532815228</c:v>
                </c:pt>
                <c:pt idx="25">
                  <c:v>1.2024034310200737</c:v>
                </c:pt>
                <c:pt idx="26">
                  <c:v>1.1104902880506209</c:v>
                </c:pt>
                <c:pt idx="27">
                  <c:v>0.89132821737826706</c:v>
                </c:pt>
                <c:pt idx="28">
                  <c:v>0.95505768651516298</c:v>
                </c:pt>
                <c:pt idx="29">
                  <c:v>1.003369891340558</c:v>
                </c:pt>
                <c:pt idx="30">
                  <c:v>1.1148471769458443</c:v>
                </c:pt>
                <c:pt idx="31">
                  <c:v>0.79036413144827766</c:v>
                </c:pt>
                <c:pt idx="32">
                  <c:v>1.8032956418377719</c:v>
                </c:pt>
                <c:pt idx="33">
                  <c:v>1.1637349063014186</c:v>
                </c:pt>
                <c:pt idx="34">
                  <c:v>1.1040696815152358</c:v>
                </c:pt>
                <c:pt idx="35">
                  <c:v>1.0587870687838974</c:v>
                </c:pt>
                <c:pt idx="36">
                  <c:v>0.93702829420642542</c:v>
                </c:pt>
                <c:pt idx="37">
                  <c:v>1.2190776214150421</c:v>
                </c:pt>
                <c:pt idx="38">
                  <c:v>0.94124337994507157</c:v>
                </c:pt>
                <c:pt idx="39">
                  <c:v>1.027727890769371</c:v>
                </c:pt>
                <c:pt idx="40">
                  <c:v>0.77072141706833752</c:v>
                </c:pt>
                <c:pt idx="41">
                  <c:v>0.81862135146928472</c:v>
                </c:pt>
                <c:pt idx="42">
                  <c:v>0.82483251309797068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komm!$O$243:$O$285</c:f>
              <c:numCache>
                <c:formatCode>0.0\ %</c:formatCode>
                <c:ptCount val="43"/>
                <c:pt idx="0">
                  <c:v>1.0043881515236472</c:v>
                </c:pt>
                <c:pt idx="1">
                  <c:v>0.97233325807190829</c:v>
                </c:pt>
                <c:pt idx="2">
                  <c:v>0.96364137591299537</c:v>
                </c:pt>
                <c:pt idx="3">
                  <c:v>0.98171697804957703</c:v>
                </c:pt>
                <c:pt idx="4">
                  <c:v>0.94451969517692291</c:v>
                </c:pt>
                <c:pt idx="5">
                  <c:v>0.94680539528782159</c:v>
                </c:pt>
                <c:pt idx="6">
                  <c:v>0.94147788809234134</c:v>
                </c:pt>
                <c:pt idx="7">
                  <c:v>1.003731178428664</c:v>
                </c:pt>
                <c:pt idx="8">
                  <c:v>0.96554670557304423</c:v>
                </c:pt>
                <c:pt idx="9">
                  <c:v>1.0099242367923793</c:v>
                </c:pt>
                <c:pt idx="10">
                  <c:v>1.5569084531293442</c:v>
                </c:pt>
                <c:pt idx="11">
                  <c:v>1.066644161438564</c:v>
                </c:pt>
                <c:pt idx="12">
                  <c:v>0.94204805332058761</c:v>
                </c:pt>
                <c:pt idx="13">
                  <c:v>0.94407556168307316</c:v>
                </c:pt>
                <c:pt idx="14">
                  <c:v>0.94215834399464016</c:v>
                </c:pt>
                <c:pt idx="15">
                  <c:v>0.94298065640804962</c:v>
                </c:pt>
                <c:pt idx="16">
                  <c:v>1.2394542656894543</c:v>
                </c:pt>
                <c:pt idx="17">
                  <c:v>0.94352227674636957</c:v>
                </c:pt>
                <c:pt idx="18">
                  <c:v>0.93893251368184094</c:v>
                </c:pt>
                <c:pt idx="19">
                  <c:v>0.94884015076560813</c:v>
                </c:pt>
                <c:pt idx="20">
                  <c:v>1.8505779572800058</c:v>
                </c:pt>
                <c:pt idx="21">
                  <c:v>0.93850256611749872</c:v>
                </c:pt>
                <c:pt idx="22">
                  <c:v>0.9401430335595039</c:v>
                </c:pt>
                <c:pt idx="23">
                  <c:v>1.0037447150730496</c:v>
                </c:pt>
                <c:pt idx="24">
                  <c:v>0.94548666307230311</c:v>
                </c:pt>
                <c:pt idx="25">
                  <c:v>1.0656589213490717</c:v>
                </c:pt>
                <c:pt idx="26">
                  <c:v>1.0288936641612907</c:v>
                </c:pt>
                <c:pt idx="27">
                  <c:v>0.94426395980995581</c:v>
                </c:pt>
                <c:pt idx="28">
                  <c:v>0.96672062354710753</c:v>
                </c:pt>
                <c:pt idx="29">
                  <c:v>0.98604550547726555</c:v>
                </c:pt>
                <c:pt idx="30">
                  <c:v>1.03063641971938</c:v>
                </c:pt>
                <c:pt idx="31">
                  <c:v>0.93921575551345626</c:v>
                </c:pt>
                <c:pt idx="32">
                  <c:v>1.3060158056761513</c:v>
                </c:pt>
                <c:pt idx="33">
                  <c:v>1.0501915114616098</c:v>
                </c:pt>
                <c:pt idx="34">
                  <c:v>1.0263254215471367</c:v>
                </c:pt>
                <c:pt idx="35">
                  <c:v>1.0082123764546012</c:v>
                </c:pt>
                <c:pt idx="36">
                  <c:v>0.95950886662361257</c:v>
                </c:pt>
                <c:pt idx="37">
                  <c:v>1.0723285975070591</c:v>
                </c:pt>
                <c:pt idx="38">
                  <c:v>0.96119490091907089</c:v>
                </c:pt>
                <c:pt idx="39">
                  <c:v>0.99578870524879104</c:v>
                </c:pt>
                <c:pt idx="40">
                  <c:v>0.93823361979445918</c:v>
                </c:pt>
                <c:pt idx="41">
                  <c:v>0.94062861651450669</c:v>
                </c:pt>
                <c:pt idx="42">
                  <c:v>0.94093917459594079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komm!$E$286:$E$323</c:f>
              <c:numCache>
                <c:formatCode>0%</c:formatCode>
                <c:ptCount val="38"/>
                <c:pt idx="0">
                  <c:v>0.96241348885812117</c:v>
                </c:pt>
                <c:pt idx="1">
                  <c:v>0.71482061172743516</c:v>
                </c:pt>
                <c:pt idx="2">
                  <c:v>0.75225812132508474</c:v>
                </c:pt>
                <c:pt idx="3">
                  <c:v>1.7119453543225795</c:v>
                </c:pt>
                <c:pt idx="4">
                  <c:v>0.71387567516482486</c:v>
                </c:pt>
                <c:pt idx="5">
                  <c:v>0.80882244258631386</c:v>
                </c:pt>
                <c:pt idx="6">
                  <c:v>0.77894141289408625</c:v>
                </c:pt>
                <c:pt idx="7">
                  <c:v>0.79546169283288648</c:v>
                </c:pt>
                <c:pt idx="8">
                  <c:v>0.67246227570996975</c:v>
                </c:pt>
                <c:pt idx="9">
                  <c:v>0.67476397116272213</c:v>
                </c:pt>
                <c:pt idx="10">
                  <c:v>0.75324408478339999</c:v>
                </c:pt>
                <c:pt idx="11">
                  <c:v>0.7549799627153243</c:v>
                </c:pt>
                <c:pt idx="12">
                  <c:v>0.8758351022161468</c:v>
                </c:pt>
                <c:pt idx="13">
                  <c:v>0.7645894004347159</c:v>
                </c:pt>
                <c:pt idx="14">
                  <c:v>1.7019247386582135</c:v>
                </c:pt>
                <c:pt idx="15">
                  <c:v>0.74436589001901654</c:v>
                </c:pt>
                <c:pt idx="16">
                  <c:v>0.76560123954130888</c:v>
                </c:pt>
                <c:pt idx="17">
                  <c:v>0.67027115984309893</c:v>
                </c:pt>
                <c:pt idx="18">
                  <c:v>0.74258552677648337</c:v>
                </c:pt>
                <c:pt idx="19">
                  <c:v>0.69276247831540283</c:v>
                </c:pt>
                <c:pt idx="20">
                  <c:v>0.68510555159874909</c:v>
                </c:pt>
                <c:pt idx="21">
                  <c:v>0.76370846857172214</c:v>
                </c:pt>
                <c:pt idx="22">
                  <c:v>0.99575276431471293</c:v>
                </c:pt>
                <c:pt idx="23">
                  <c:v>1.2632015744723826</c:v>
                </c:pt>
                <c:pt idx="24">
                  <c:v>0.82416228227093313</c:v>
                </c:pt>
                <c:pt idx="25">
                  <c:v>0.61027861347564683</c:v>
                </c:pt>
                <c:pt idx="26">
                  <c:v>0.73720604897162467</c:v>
                </c:pt>
                <c:pt idx="27">
                  <c:v>0.98220783722653271</c:v>
                </c:pt>
                <c:pt idx="28">
                  <c:v>0.81889514619901693</c:v>
                </c:pt>
                <c:pt idx="29">
                  <c:v>0.77450393889200342</c:v>
                </c:pt>
                <c:pt idx="30">
                  <c:v>0.67673044893585133</c:v>
                </c:pt>
                <c:pt idx="31">
                  <c:v>0.79625493093601274</c:v>
                </c:pt>
                <c:pt idx="32">
                  <c:v>0.80284587197202728</c:v>
                </c:pt>
                <c:pt idx="33">
                  <c:v>0.75110433493799234</c:v>
                </c:pt>
                <c:pt idx="34">
                  <c:v>0.80487560547616532</c:v>
                </c:pt>
                <c:pt idx="35">
                  <c:v>0.73871731599814061</c:v>
                </c:pt>
                <c:pt idx="36">
                  <c:v>0.93840570303480475</c:v>
                </c:pt>
                <c:pt idx="37">
                  <c:v>0.73565634375911015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komm!$O$286:$O$323</c:f>
              <c:numCache>
                <c:formatCode>0.0\ %</c:formatCode>
                <c:ptCount val="38"/>
                <c:pt idx="0">
                  <c:v>0.96966294448429091</c:v>
                </c:pt>
                <c:pt idx="1">
                  <c:v>0.93543857952741427</c:v>
                </c:pt>
                <c:pt idx="2">
                  <c:v>0.93731045500729671</c:v>
                </c:pt>
                <c:pt idx="3">
                  <c:v>1.2694756906700742</c:v>
                </c:pt>
                <c:pt idx="4">
                  <c:v>0.93539133269928354</c:v>
                </c:pt>
                <c:pt idx="5">
                  <c:v>0.9401386710703582</c:v>
                </c:pt>
                <c:pt idx="6">
                  <c:v>0.93864461958574674</c:v>
                </c:pt>
                <c:pt idx="7">
                  <c:v>0.9394706335826869</c:v>
                </c:pt>
                <c:pt idx="8">
                  <c:v>0.93332066272654102</c:v>
                </c:pt>
                <c:pt idx="9">
                  <c:v>0.93343574749917846</c:v>
                </c:pt>
                <c:pt idx="10">
                  <c:v>0.93735975318021247</c:v>
                </c:pt>
                <c:pt idx="11">
                  <c:v>0.93744654707680863</c:v>
                </c:pt>
                <c:pt idx="12">
                  <c:v>0.94348930405184983</c:v>
                </c:pt>
                <c:pt idx="13">
                  <c:v>0.93792701896277819</c:v>
                </c:pt>
                <c:pt idx="14">
                  <c:v>1.2654674444043277</c:v>
                </c:pt>
                <c:pt idx="15">
                  <c:v>0.9369158434419933</c:v>
                </c:pt>
                <c:pt idx="16">
                  <c:v>0.93797761091810794</c:v>
                </c:pt>
                <c:pt idx="17">
                  <c:v>0.93321110693319742</c:v>
                </c:pt>
                <c:pt idx="18">
                  <c:v>0.9368268252798666</c:v>
                </c:pt>
                <c:pt idx="19">
                  <c:v>0.93433567285681274</c:v>
                </c:pt>
                <c:pt idx="20">
                  <c:v>0.93395282652098</c:v>
                </c:pt>
                <c:pt idx="21">
                  <c:v>0.93788297236962859</c:v>
                </c:pt>
                <c:pt idx="22">
                  <c:v>0.98299865466692737</c:v>
                </c:pt>
                <c:pt idx="23">
                  <c:v>1.0899781787299954</c:v>
                </c:pt>
                <c:pt idx="24">
                  <c:v>0.94090566305458911</c:v>
                </c:pt>
                <c:pt idx="25">
                  <c:v>0.93021147961482475</c:v>
                </c:pt>
                <c:pt idx="26">
                  <c:v>0.93655785138962355</c:v>
                </c:pt>
                <c:pt idx="27">
                  <c:v>0.97758068383165575</c:v>
                </c:pt>
                <c:pt idx="28">
                  <c:v>0.94064230625099332</c:v>
                </c:pt>
                <c:pt idx="29">
                  <c:v>0.93842274588564267</c:v>
                </c:pt>
                <c:pt idx="30">
                  <c:v>0.93353407138783495</c:v>
                </c:pt>
                <c:pt idx="31">
                  <c:v>0.93951029548784304</c:v>
                </c:pt>
                <c:pt idx="32">
                  <c:v>0.93983984253964348</c:v>
                </c:pt>
                <c:pt idx="33">
                  <c:v>0.93725276568794214</c:v>
                </c:pt>
                <c:pt idx="34">
                  <c:v>0.93994132921485052</c:v>
                </c:pt>
                <c:pt idx="35">
                  <c:v>0.93663341474094941</c:v>
                </c:pt>
                <c:pt idx="36">
                  <c:v>0.96005983015496443</c:v>
                </c:pt>
                <c:pt idx="37">
                  <c:v>0.93648036612899799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35</xdr:row>
      <xdr:rowOff>161925</xdr:rowOff>
    </xdr:from>
    <xdr:to>
      <xdr:col>30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514349</xdr:colOff>
      <xdr:row>11</xdr:row>
      <xdr:rowOff>28575</xdr:rowOff>
    </xdr:from>
    <xdr:to>
      <xdr:col>30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419100</xdr:colOff>
      <xdr:row>56</xdr:row>
      <xdr:rowOff>104776</xdr:rowOff>
    </xdr:from>
    <xdr:to>
      <xdr:col>32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447676</xdr:colOff>
      <xdr:row>118</xdr:row>
      <xdr:rowOff>61736</xdr:rowOff>
    </xdr:from>
    <xdr:to>
      <xdr:col>34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195</xdr:row>
      <xdr:rowOff>0</xdr:rowOff>
    </xdr:from>
    <xdr:to>
      <xdr:col>31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692150</xdr:colOff>
      <xdr:row>150</xdr:row>
      <xdr:rowOff>136524</xdr:rowOff>
    </xdr:from>
    <xdr:to>
      <xdr:col>32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220</xdr:row>
      <xdr:rowOff>0</xdr:rowOff>
    </xdr:from>
    <xdr:to>
      <xdr:col>31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-1</xdr:colOff>
      <xdr:row>245</xdr:row>
      <xdr:rowOff>0</xdr:rowOff>
    </xdr:from>
    <xdr:to>
      <xdr:col>33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287</xdr:row>
      <xdr:rowOff>0</xdr:rowOff>
    </xdr:from>
    <xdr:to>
      <xdr:col>35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325</xdr:row>
      <xdr:rowOff>0</xdr:rowOff>
    </xdr:from>
    <xdr:to>
      <xdr:col>32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tabSelected="1" zoomScale="85" zoomScaleNormal="85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G9" sqref="G9"/>
    </sheetView>
  </sheetViews>
  <sheetFormatPr baseColWidth="10" defaultRowHeight="15"/>
  <cols>
    <col min="1" max="1" width="11.5703125" style="123" customWidth="1"/>
    <col min="2" max="2" width="18.42578125" style="123" customWidth="1"/>
    <col min="3" max="3" width="17.28515625" style="123" bestFit="1" customWidth="1"/>
    <col min="4" max="4" width="14.42578125" style="123" bestFit="1" customWidth="1"/>
    <col min="5" max="6" width="11.42578125" style="123"/>
    <col min="7" max="7" width="14.42578125" style="123" bestFit="1" customWidth="1"/>
    <col min="8" max="8" width="9.85546875" style="123" bestFit="1" customWidth="1"/>
    <col min="9" max="9" width="14" style="123" bestFit="1" customWidth="1"/>
    <col min="10" max="10" width="11.42578125" style="123"/>
    <col min="11" max="11" width="13.7109375" style="123" bestFit="1" customWidth="1"/>
    <col min="12" max="12" width="17.85546875" style="123" bestFit="1" customWidth="1"/>
    <col min="13" max="13" width="17.28515625" style="123" bestFit="1" customWidth="1"/>
    <col min="14" max="14" width="13.85546875" style="123" bestFit="1" customWidth="1"/>
    <col min="15" max="15" width="11.42578125" style="123"/>
    <col min="16" max="16" width="12.5703125" style="123" customWidth="1"/>
    <col min="17" max="17" width="14.85546875" style="123" customWidth="1"/>
    <col min="18" max="18" width="13.28515625" style="123" bestFit="1" customWidth="1"/>
    <col min="19" max="19" width="13" style="123" customWidth="1"/>
    <col min="20" max="20" width="16.5703125" style="123" customWidth="1"/>
    <col min="21" max="21" width="13.140625" style="123" customWidth="1"/>
  </cols>
  <sheetData>
    <row r="1" spans="1:27" ht="30">
      <c r="A1" s="92" t="s">
        <v>0</v>
      </c>
      <c r="B1" s="92" t="s">
        <v>1</v>
      </c>
      <c r="C1" s="250" t="s">
        <v>429</v>
      </c>
      <c r="D1" s="250"/>
      <c r="E1" s="250"/>
      <c r="F1" s="251" t="s">
        <v>380</v>
      </c>
      <c r="G1" s="251"/>
      <c r="H1" s="251" t="s">
        <v>2</v>
      </c>
      <c r="I1" s="251"/>
      <c r="J1" s="251"/>
      <c r="K1" s="251"/>
      <c r="L1" s="93" t="s">
        <v>438</v>
      </c>
      <c r="M1" s="252" t="s">
        <v>3</v>
      </c>
      <c r="N1" s="252"/>
      <c r="O1" s="252"/>
      <c r="P1" s="94" t="s">
        <v>4</v>
      </c>
      <c r="Q1" s="243" t="s">
        <v>436</v>
      </c>
      <c r="R1" s="243"/>
      <c r="S1" s="95" t="s">
        <v>5</v>
      </c>
      <c r="T1" s="96" t="s">
        <v>427</v>
      </c>
      <c r="U1" s="97" t="s">
        <v>427</v>
      </c>
    </row>
    <row r="2" spans="1:27">
      <c r="A2" s="98" t="s">
        <v>8</v>
      </c>
      <c r="B2" s="99"/>
      <c r="C2" s="244" t="s">
        <v>442</v>
      </c>
      <c r="D2" s="245"/>
      <c r="E2" s="245"/>
      <c r="F2" s="246" t="s">
        <v>9</v>
      </c>
      <c r="G2" s="246"/>
      <c r="H2" s="100" t="s">
        <v>10</v>
      </c>
      <c r="I2" s="100"/>
      <c r="J2" s="100"/>
      <c r="K2" s="100"/>
      <c r="L2" s="101" t="str">
        <f>C2</f>
        <v>jan-jun</v>
      </c>
      <c r="M2" s="247" t="str">
        <f>C2</f>
        <v>jan-jun</v>
      </c>
      <c r="N2" s="248"/>
      <c r="O2" s="248"/>
      <c r="P2" s="102" t="str">
        <f>RIGHT(M2,3)</f>
        <v>jun</v>
      </c>
      <c r="Q2" s="253" t="s">
        <v>382</v>
      </c>
      <c r="R2" s="253"/>
      <c r="S2" s="103" t="s">
        <v>11</v>
      </c>
      <c r="T2" s="113" t="str">
        <f>C2</f>
        <v>jan-jun</v>
      </c>
      <c r="U2" s="104" t="str">
        <f>T2</f>
        <v>jan-jun</v>
      </c>
    </row>
    <row r="3" spans="1:27">
      <c r="A3" s="105" t="s">
        <v>12</v>
      </c>
      <c r="B3" s="106"/>
      <c r="C3" s="107"/>
      <c r="D3" s="107"/>
      <c r="E3" s="108" t="s">
        <v>13</v>
      </c>
      <c r="F3" s="249" t="s">
        <v>14</v>
      </c>
      <c r="G3" s="249"/>
      <c r="H3" s="100" t="s">
        <v>15</v>
      </c>
      <c r="I3" s="100"/>
      <c r="J3" s="100" t="s">
        <v>16</v>
      </c>
      <c r="K3" s="100"/>
      <c r="L3" s="101" t="s">
        <v>17</v>
      </c>
      <c r="M3" s="109" t="s">
        <v>18</v>
      </c>
      <c r="N3" s="100"/>
      <c r="O3" s="109" t="s">
        <v>19</v>
      </c>
      <c r="P3" s="110" t="s">
        <v>435</v>
      </c>
      <c r="Q3" s="111" t="s">
        <v>6</v>
      </c>
      <c r="R3" s="112" t="s">
        <v>7</v>
      </c>
      <c r="S3" s="227">
        <v>44562</v>
      </c>
      <c r="U3" s="104"/>
    </row>
    <row r="4" spans="1:27">
      <c r="A4" s="106"/>
      <c r="B4" s="114">
        <f>I366</f>
        <v>-290.07009723546844</v>
      </c>
      <c r="C4" s="115" t="s">
        <v>20</v>
      </c>
      <c r="D4" s="107" t="s">
        <v>21</v>
      </c>
      <c r="E4" s="107" t="s">
        <v>22</v>
      </c>
      <c r="F4" s="109" t="s">
        <v>23</v>
      </c>
      <c r="G4" s="109" t="s">
        <v>20</v>
      </c>
      <c r="H4" s="109" t="s">
        <v>21</v>
      </c>
      <c r="I4" s="109" t="s">
        <v>20</v>
      </c>
      <c r="J4" s="109" t="s">
        <v>21</v>
      </c>
      <c r="K4" s="109" t="s">
        <v>20</v>
      </c>
      <c r="L4" s="102" t="s">
        <v>20</v>
      </c>
      <c r="M4" s="109" t="s">
        <v>20</v>
      </c>
      <c r="N4" s="109" t="s">
        <v>21</v>
      </c>
      <c r="O4" s="109" t="s">
        <v>24</v>
      </c>
      <c r="P4" s="102" t="s">
        <v>20</v>
      </c>
      <c r="Q4" s="112" t="s">
        <v>25</v>
      </c>
      <c r="R4" s="112" t="s">
        <v>21</v>
      </c>
      <c r="S4" s="116"/>
      <c r="T4" s="117" t="s">
        <v>20</v>
      </c>
      <c r="U4" s="115" t="s">
        <v>21</v>
      </c>
      <c r="W4" s="36"/>
    </row>
    <row r="5" spans="1:27">
      <c r="A5" s="118"/>
      <c r="B5" s="118"/>
      <c r="C5" s="119">
        <v>1</v>
      </c>
      <c r="D5" s="119">
        <v>2</v>
      </c>
      <c r="E5" s="119">
        <v>3</v>
      </c>
      <c r="F5" s="119">
        <v>4</v>
      </c>
      <c r="G5" s="119">
        <v>5</v>
      </c>
      <c r="H5" s="119">
        <v>6</v>
      </c>
      <c r="I5" s="119">
        <v>7</v>
      </c>
      <c r="J5" s="119">
        <v>8</v>
      </c>
      <c r="K5" s="119">
        <v>9</v>
      </c>
      <c r="L5" s="119">
        <v>10</v>
      </c>
      <c r="M5" s="119">
        <v>11</v>
      </c>
      <c r="N5" s="119">
        <v>12</v>
      </c>
      <c r="O5" s="119">
        <v>13</v>
      </c>
      <c r="P5" s="119">
        <v>14</v>
      </c>
      <c r="Q5" s="120">
        <v>15</v>
      </c>
      <c r="R5" s="120">
        <v>16</v>
      </c>
      <c r="S5" s="121">
        <v>17</v>
      </c>
      <c r="T5" s="119">
        <v>18</v>
      </c>
      <c r="U5" s="119">
        <v>19</v>
      </c>
    </row>
    <row r="6" spans="1:27" ht="18.75" customHeight="1">
      <c r="A6" s="122"/>
      <c r="Q6" s="124"/>
      <c r="R6" s="182"/>
      <c r="S6" s="124"/>
      <c r="T6" s="124"/>
      <c r="U6" s="124"/>
    </row>
    <row r="7" spans="1:27" ht="21.95" customHeight="1">
      <c r="A7" s="125">
        <v>301</v>
      </c>
      <c r="B7" s="125" t="s">
        <v>26</v>
      </c>
      <c r="C7" s="1">
        <v>18971995</v>
      </c>
      <c r="D7" s="125">
        <f>C7/S7*1000</f>
        <v>27109.549931625959</v>
      </c>
      <c r="E7" s="126">
        <f>D7/D$364</f>
        <v>1.4301459027067791</v>
      </c>
      <c r="F7" s="127">
        <f>($D$364-D7)*0.6</f>
        <v>-4892.2540582369948</v>
      </c>
      <c r="G7" s="127">
        <f t="shared" ref="G7" si="0">F7*S7/1000</f>
        <v>-3423731.4808138213</v>
      </c>
      <c r="H7" s="127">
        <f>IF(D7&lt;D$364*0.9,(D$364*0.9-D7)*0.35,0)</f>
        <v>0</v>
      </c>
      <c r="I7" s="128">
        <f t="shared" ref="I7" si="1">H7*S7/1000</f>
        <v>0</v>
      </c>
      <c r="J7" s="127">
        <f>H7+I$366</f>
        <v>-290.07009723546844</v>
      </c>
      <c r="K7" s="128">
        <f t="shared" ref="K7" si="2">J7*S7/1000</f>
        <v>-202998.88593800616</v>
      </c>
      <c r="L7" s="129">
        <f>+G7+K7</f>
        <v>-3626730.3667518273</v>
      </c>
      <c r="M7" s="129">
        <f>C7+L7</f>
        <v>15345264.633248173</v>
      </c>
      <c r="N7" s="129">
        <f>M7/S7*1000</f>
        <v>21927.225776153497</v>
      </c>
      <c r="O7" s="130">
        <f>N7/N$364</f>
        <v>1.1567559100237541</v>
      </c>
      <c r="P7" s="131">
        <v>-430257.27863830747</v>
      </c>
      <c r="Q7" s="130">
        <f>(C7-T7)/T7</f>
        <v>0.19357461346907659</v>
      </c>
      <c r="R7" s="130">
        <f>(D7-U7)/U7</f>
        <v>0.18877014081205951</v>
      </c>
      <c r="S7" s="132">
        <v>699827</v>
      </c>
      <c r="T7" s="1">
        <v>15895106</v>
      </c>
      <c r="U7" s="1">
        <v>22804.70294543837</v>
      </c>
      <c r="Y7" s="13"/>
      <c r="Z7" s="13"/>
      <c r="AA7" s="12"/>
    </row>
    <row r="8" spans="1:27" ht="24.95" customHeight="1">
      <c r="A8" s="125">
        <v>1101</v>
      </c>
      <c r="B8" s="125" t="s">
        <v>27</v>
      </c>
      <c r="C8" s="1">
        <v>274667</v>
      </c>
      <c r="D8" s="125">
        <f t="shared" ref="D8:D71" si="3">C8/S8*1000</f>
        <v>18483.647375504708</v>
      </c>
      <c r="E8" s="126">
        <f t="shared" ref="E8:E71" si="4">D8/D$364</f>
        <v>0.97509226924924863</v>
      </c>
      <c r="F8" s="127">
        <f t="shared" ref="F8:F30" si="5">($D$364-D8)*0.6</f>
        <v>283.28747543575588</v>
      </c>
      <c r="G8" s="127">
        <f t="shared" ref="G8:G30" si="6">F8*S8/1000</f>
        <v>4209.6518849753329</v>
      </c>
      <c r="H8" s="127">
        <f t="shared" ref="H8:H30" si="7">IF(D8&lt;D$364*0.9,(D$364*0.9-D8)*0.35,0)</f>
        <v>0</v>
      </c>
      <c r="I8" s="128">
        <f t="shared" ref="I8:I30" si="8">H8*S8/1000</f>
        <v>0</v>
      </c>
      <c r="J8" s="127">
        <f t="shared" ref="J8:J30" si="9">H8+I$366</f>
        <v>-290.07009723546844</v>
      </c>
      <c r="K8" s="128">
        <f t="shared" ref="K8:K30" si="10">J8*S8/1000</f>
        <v>-4310.4416449190612</v>
      </c>
      <c r="L8" s="129">
        <f t="shared" ref="L8:L71" si="11">+G8+K8</f>
        <v>-100.78975994372831</v>
      </c>
      <c r="M8" s="129">
        <f t="shared" ref="M8:M30" si="12">C8+L8</f>
        <v>274566.21024005627</v>
      </c>
      <c r="N8" s="129">
        <f t="shared" ref="N8:N30" si="13">M8/S8*1000</f>
        <v>18476.864753704998</v>
      </c>
      <c r="O8" s="130">
        <f t="shared" ref="O8:O71" si="14">N8/N$364</f>
        <v>0.97473445664074199</v>
      </c>
      <c r="P8" s="131">
        <v>773.40983390862266</v>
      </c>
      <c r="Q8" s="130">
        <f t="shared" ref="Q8:Q71" si="15">(C8-T8)/T8</f>
        <v>0.11115740928031069</v>
      </c>
      <c r="R8" s="130">
        <f t="shared" ref="R8:R71" si="16">(D8-U8)/U8</f>
        <v>0.10569882981345567</v>
      </c>
      <c r="S8" s="132">
        <v>14860</v>
      </c>
      <c r="T8" s="1">
        <v>247190</v>
      </c>
      <c r="U8" s="1">
        <v>16716.71062419693</v>
      </c>
      <c r="Y8" s="12"/>
      <c r="Z8" s="12"/>
      <c r="AA8" s="12"/>
    </row>
    <row r="9" spans="1:27">
      <c r="A9" s="125">
        <v>1103</v>
      </c>
      <c r="B9" s="125" t="s">
        <v>28</v>
      </c>
      <c r="C9" s="1">
        <v>3397056</v>
      </c>
      <c r="D9" s="125">
        <f t="shared" si="3"/>
        <v>23476.706818982853</v>
      </c>
      <c r="E9" s="126">
        <f t="shared" si="4"/>
        <v>1.2384977305376785</v>
      </c>
      <c r="F9" s="127">
        <f t="shared" si="5"/>
        <v>-2712.5481906511309</v>
      </c>
      <c r="G9" s="127">
        <f t="shared" si="6"/>
        <v>-392503.01063902804</v>
      </c>
      <c r="H9" s="127">
        <f t="shared" si="7"/>
        <v>0</v>
      </c>
      <c r="I9" s="128">
        <f t="shared" si="8"/>
        <v>0</v>
      </c>
      <c r="J9" s="127">
        <f t="shared" si="9"/>
        <v>-290.07009723546844</v>
      </c>
      <c r="K9" s="128">
        <f t="shared" si="10"/>
        <v>-41972.852999875045</v>
      </c>
      <c r="L9" s="129">
        <f t="shared" si="11"/>
        <v>-434475.86363890307</v>
      </c>
      <c r="M9" s="129">
        <f t="shared" si="12"/>
        <v>2962580.136361097</v>
      </c>
      <c r="N9" s="129">
        <f t="shared" si="13"/>
        <v>20474.088531096255</v>
      </c>
      <c r="O9" s="130">
        <f t="shared" si="14"/>
        <v>1.0800966411561139</v>
      </c>
      <c r="P9" s="131">
        <v>-20952.537634135748</v>
      </c>
      <c r="Q9" s="133">
        <f t="shared" si="15"/>
        <v>0.16312598737393968</v>
      </c>
      <c r="R9" s="133">
        <f t="shared" si="16"/>
        <v>0.15868887623267122</v>
      </c>
      <c r="S9" s="132">
        <v>144699</v>
      </c>
      <c r="T9" s="1">
        <v>2920626</v>
      </c>
      <c r="U9" s="1">
        <v>20261.441445191365</v>
      </c>
      <c r="V9" s="13"/>
      <c r="W9" s="67"/>
      <c r="X9" s="1"/>
      <c r="Y9" s="13"/>
      <c r="Z9" s="13"/>
      <c r="AA9" s="12"/>
    </row>
    <row r="10" spans="1:27">
      <c r="A10" s="125">
        <v>1106</v>
      </c>
      <c r="B10" s="125" t="s">
        <v>29</v>
      </c>
      <c r="C10" s="1">
        <v>673328</v>
      </c>
      <c r="D10" s="125">
        <f>C10/S10*1000</f>
        <v>17982.266851832068</v>
      </c>
      <c r="E10" s="126">
        <f t="shared" si="4"/>
        <v>0.94864228009649998</v>
      </c>
      <c r="F10" s="127">
        <f t="shared" si="5"/>
        <v>584.11578963934005</v>
      </c>
      <c r="G10" s="127">
        <f t="shared" si="6"/>
        <v>21871.631627255447</v>
      </c>
      <c r="H10" s="127">
        <f t="shared" si="7"/>
        <v>0</v>
      </c>
      <c r="I10" s="128">
        <f t="shared" si="8"/>
        <v>0</v>
      </c>
      <c r="J10" s="127">
        <f t="shared" si="9"/>
        <v>-290.07009723546844</v>
      </c>
      <c r="K10" s="128">
        <f t="shared" si="10"/>
        <v>-10861.38472088488</v>
      </c>
      <c r="L10" s="129">
        <f t="shared" si="11"/>
        <v>11010.246906370567</v>
      </c>
      <c r="M10" s="129">
        <f t="shared" si="12"/>
        <v>684338.24690637062</v>
      </c>
      <c r="N10" s="129">
        <f t="shared" si="13"/>
        <v>18276.312544235941</v>
      </c>
      <c r="O10" s="130">
        <f t="shared" si="14"/>
        <v>0.96415446097964252</v>
      </c>
      <c r="P10" s="131">
        <v>3313.853366142288</v>
      </c>
      <c r="Q10" s="133">
        <f t="shared" si="15"/>
        <v>0.11104364125986746</v>
      </c>
      <c r="R10" s="133">
        <f t="shared" si="16"/>
        <v>0.10745331221936846</v>
      </c>
      <c r="S10" s="132">
        <v>37444</v>
      </c>
      <c r="T10" s="1">
        <v>606032</v>
      </c>
      <c r="U10" s="1">
        <v>16237.494306459823</v>
      </c>
      <c r="V10" s="13"/>
      <c r="W10" s="9"/>
      <c r="X10" s="1"/>
      <c r="Y10" s="13"/>
      <c r="Z10" s="12"/>
      <c r="AA10" s="12"/>
    </row>
    <row r="11" spans="1:27">
      <c r="A11" s="125">
        <v>1108</v>
      </c>
      <c r="B11" s="125" t="s">
        <v>30</v>
      </c>
      <c r="C11" s="1">
        <v>1533332</v>
      </c>
      <c r="D11" s="125">
        <f t="shared" si="3"/>
        <v>18859.012360863417</v>
      </c>
      <c r="E11" s="126">
        <f t="shared" si="4"/>
        <v>0.99489439422676762</v>
      </c>
      <c r="F11" s="127">
        <f t="shared" si="5"/>
        <v>58.068484220530806</v>
      </c>
      <c r="G11" s="127">
        <f t="shared" si="6"/>
        <v>4721.2581095502574</v>
      </c>
      <c r="H11" s="127">
        <f t="shared" si="7"/>
        <v>0</v>
      </c>
      <c r="I11" s="128">
        <f t="shared" si="8"/>
        <v>0</v>
      </c>
      <c r="J11" s="127">
        <f t="shared" si="9"/>
        <v>-290.07009723546844</v>
      </c>
      <c r="K11" s="128">
        <f t="shared" si="10"/>
        <v>-23584.149255729761</v>
      </c>
      <c r="L11" s="129">
        <f t="shared" si="11"/>
        <v>-18862.891146179503</v>
      </c>
      <c r="M11" s="129">
        <f t="shared" si="12"/>
        <v>1514469.1088538205</v>
      </c>
      <c r="N11" s="129">
        <f t="shared" si="13"/>
        <v>18627.010747848475</v>
      </c>
      <c r="O11" s="130">
        <f t="shared" si="14"/>
        <v>0.98265530663174927</v>
      </c>
      <c r="P11" s="131">
        <v>9183.437990978462</v>
      </c>
      <c r="Q11" s="133">
        <f t="shared" si="15"/>
        <v>0.13965774561627789</v>
      </c>
      <c r="R11" s="133">
        <f t="shared" si="16"/>
        <v>0.12767315214106845</v>
      </c>
      <c r="S11" s="132">
        <v>81305</v>
      </c>
      <c r="T11" s="1">
        <v>1345432</v>
      </c>
      <c r="U11" s="1">
        <v>16723.82846488502</v>
      </c>
      <c r="V11" s="13"/>
      <c r="W11" s="9"/>
      <c r="X11" s="1"/>
      <c r="Y11" s="13"/>
      <c r="Z11" s="13"/>
      <c r="AA11" s="12"/>
    </row>
    <row r="12" spans="1:27">
      <c r="A12" s="125">
        <v>1111</v>
      </c>
      <c r="B12" s="125" t="s">
        <v>31</v>
      </c>
      <c r="C12" s="1">
        <v>47648</v>
      </c>
      <c r="D12" s="125">
        <f t="shared" si="3"/>
        <v>14522.401706796709</v>
      </c>
      <c r="E12" s="126">
        <f t="shared" si="4"/>
        <v>0.76611944317850833</v>
      </c>
      <c r="F12" s="127">
        <f t="shared" si="5"/>
        <v>2660.0348766605553</v>
      </c>
      <c r="G12" s="127">
        <f t="shared" si="6"/>
        <v>8727.5744303232823</v>
      </c>
      <c r="H12" s="127">
        <f t="shared" si="7"/>
        <v>888.23425050890637</v>
      </c>
      <c r="I12" s="128">
        <f t="shared" si="8"/>
        <v>2914.2965759197218</v>
      </c>
      <c r="J12" s="127">
        <f t="shared" si="9"/>
        <v>598.16415327343793</v>
      </c>
      <c r="K12" s="128">
        <f t="shared" si="10"/>
        <v>1962.5765868901499</v>
      </c>
      <c r="L12" s="129">
        <f t="shared" si="11"/>
        <v>10690.151017213433</v>
      </c>
      <c r="M12" s="129">
        <f t="shared" si="12"/>
        <v>58338.151017213429</v>
      </c>
      <c r="N12" s="129">
        <f t="shared" si="13"/>
        <v>17780.600736730699</v>
      </c>
      <c r="O12" s="130">
        <f t="shared" si="14"/>
        <v>0.93800352109996765</v>
      </c>
      <c r="P12" s="131">
        <v>1235.6986105829546</v>
      </c>
      <c r="Q12" s="133">
        <f t="shared" si="15"/>
        <v>7.0885962152200291E-2</v>
      </c>
      <c r="R12" s="133">
        <f t="shared" si="16"/>
        <v>6.3052599429965439E-2</v>
      </c>
      <c r="S12" s="132">
        <v>3281</v>
      </c>
      <c r="T12" s="1">
        <v>44494</v>
      </c>
      <c r="U12" s="1">
        <v>13661.037764814246</v>
      </c>
      <c r="V12" s="12"/>
      <c r="W12" s="10"/>
      <c r="X12" s="1"/>
      <c r="Y12" s="13"/>
      <c r="Z12" s="13"/>
      <c r="AA12" s="12"/>
    </row>
    <row r="13" spans="1:27">
      <c r="A13" s="125">
        <v>1112</v>
      </c>
      <c r="B13" s="125" t="s">
        <v>32</v>
      </c>
      <c r="C13" s="1">
        <v>47441</v>
      </c>
      <c r="D13" s="125">
        <f t="shared" si="3"/>
        <v>14927.942101950914</v>
      </c>
      <c r="E13" s="126">
        <f t="shared" si="4"/>
        <v>0.78751345141452367</v>
      </c>
      <c r="F13" s="127">
        <f t="shared" si="5"/>
        <v>2416.7106395680325</v>
      </c>
      <c r="G13" s="127">
        <f t="shared" si="6"/>
        <v>7680.3064125472074</v>
      </c>
      <c r="H13" s="127">
        <f t="shared" si="7"/>
        <v>746.29511220493475</v>
      </c>
      <c r="I13" s="128">
        <f t="shared" si="8"/>
        <v>2371.7258665872828</v>
      </c>
      <c r="J13" s="127">
        <f t="shared" si="9"/>
        <v>456.22501496946632</v>
      </c>
      <c r="K13" s="128">
        <f t="shared" si="10"/>
        <v>1449.8830975729638</v>
      </c>
      <c r="L13" s="129">
        <f t="shared" si="11"/>
        <v>9130.1895101201717</v>
      </c>
      <c r="M13" s="129">
        <f t="shared" si="12"/>
        <v>56571.189510120174</v>
      </c>
      <c r="N13" s="129">
        <f t="shared" si="13"/>
        <v>17800.877756488411</v>
      </c>
      <c r="O13" s="130">
        <f t="shared" si="14"/>
        <v>0.93907322151176853</v>
      </c>
      <c r="P13" s="131">
        <v>619.57518574599999</v>
      </c>
      <c r="Q13" s="133">
        <f t="shared" si="15"/>
        <v>0.10903055380227693</v>
      </c>
      <c r="R13" s="133">
        <f t="shared" si="16"/>
        <v>0.10763466890133014</v>
      </c>
      <c r="S13" s="132">
        <v>3178</v>
      </c>
      <c r="T13" s="1">
        <v>42777</v>
      </c>
      <c r="U13" s="1">
        <v>13477.315689981097</v>
      </c>
      <c r="V13" s="12"/>
      <c r="W13" s="10"/>
      <c r="X13" s="1"/>
      <c r="Y13" s="13"/>
      <c r="Z13" s="13"/>
      <c r="AA13" s="12"/>
    </row>
    <row r="14" spans="1:27">
      <c r="A14" s="125">
        <v>1114</v>
      </c>
      <c r="B14" s="125" t="s">
        <v>33</v>
      </c>
      <c r="C14" s="1">
        <v>49389</v>
      </c>
      <c r="D14" s="125">
        <f t="shared" si="3"/>
        <v>17708.497669415559</v>
      </c>
      <c r="E14" s="126">
        <f t="shared" si="4"/>
        <v>0.93419977273256927</v>
      </c>
      <c r="F14" s="127">
        <f t="shared" si="5"/>
        <v>748.37729908924518</v>
      </c>
      <c r="G14" s="127">
        <f t="shared" si="6"/>
        <v>2087.2242871599046</v>
      </c>
      <c r="H14" s="127">
        <f t="shared" si="7"/>
        <v>0</v>
      </c>
      <c r="I14" s="128">
        <f t="shared" si="8"/>
        <v>0</v>
      </c>
      <c r="J14" s="127">
        <f t="shared" si="9"/>
        <v>-290.07009723546844</v>
      </c>
      <c r="K14" s="128">
        <f t="shared" si="10"/>
        <v>-809.00550118972149</v>
      </c>
      <c r="L14" s="129">
        <f t="shared" si="11"/>
        <v>1278.218785970183</v>
      </c>
      <c r="M14" s="129">
        <f t="shared" si="12"/>
        <v>50667.218785970181</v>
      </c>
      <c r="N14" s="129">
        <f t="shared" si="13"/>
        <v>18166.804871269338</v>
      </c>
      <c r="O14" s="130">
        <f t="shared" si="14"/>
        <v>0.95837745803407026</v>
      </c>
      <c r="P14" s="131">
        <v>-600.17084611230712</v>
      </c>
      <c r="Q14" s="133">
        <f t="shared" si="15"/>
        <v>0.24361686055295362</v>
      </c>
      <c r="R14" s="133">
        <f t="shared" si="16"/>
        <v>0.24450866181545111</v>
      </c>
      <c r="S14" s="132">
        <v>2789</v>
      </c>
      <c r="T14" s="1">
        <v>39714</v>
      </c>
      <c r="U14" s="1">
        <v>14229.308491580079</v>
      </c>
      <c r="V14" s="12"/>
      <c r="W14" s="10"/>
      <c r="X14" s="1"/>
      <c r="Y14" s="13"/>
      <c r="Z14" s="13"/>
      <c r="AA14" s="12"/>
    </row>
    <row r="15" spans="1:27">
      <c r="A15" s="125">
        <v>1119</v>
      </c>
      <c r="B15" s="125" t="s">
        <v>34</v>
      </c>
      <c r="C15" s="1">
        <v>286574</v>
      </c>
      <c r="D15" s="125">
        <f t="shared" si="3"/>
        <v>14851.471807628524</v>
      </c>
      <c r="E15" s="126">
        <f t="shared" si="4"/>
        <v>0.78347931295114903</v>
      </c>
      <c r="F15" s="127">
        <f t="shared" si="5"/>
        <v>2462.5928161614661</v>
      </c>
      <c r="G15" s="127">
        <f t="shared" si="6"/>
        <v>47518.190980651649</v>
      </c>
      <c r="H15" s="127">
        <f t="shared" si="7"/>
        <v>773.05971521777099</v>
      </c>
      <c r="I15" s="128">
        <f t="shared" si="8"/>
        <v>14916.96026484211</v>
      </c>
      <c r="J15" s="127">
        <f t="shared" si="9"/>
        <v>482.98961798230255</v>
      </c>
      <c r="K15" s="128">
        <f t="shared" si="10"/>
        <v>9319.7676685865099</v>
      </c>
      <c r="L15" s="129">
        <f t="shared" si="11"/>
        <v>56837.958649238157</v>
      </c>
      <c r="M15" s="129">
        <f t="shared" si="12"/>
        <v>343411.95864923816</v>
      </c>
      <c r="N15" s="129">
        <f t="shared" si="13"/>
        <v>17797.054241772294</v>
      </c>
      <c r="O15" s="130">
        <f t="shared" si="14"/>
        <v>0.93887151458859996</v>
      </c>
      <c r="P15" s="131">
        <v>3265.2660743092638</v>
      </c>
      <c r="Q15" s="133">
        <f t="shared" si="15"/>
        <v>0.11298653886485269</v>
      </c>
      <c r="R15" s="133">
        <f t="shared" si="16"/>
        <v>0.10283492035115999</v>
      </c>
      <c r="S15" s="132">
        <v>19296</v>
      </c>
      <c r="T15" s="1">
        <v>257482</v>
      </c>
      <c r="U15" s="1">
        <v>13466.63179916318</v>
      </c>
      <c r="V15" s="12"/>
      <c r="W15" s="10"/>
      <c r="X15" s="1"/>
      <c r="Y15" s="13"/>
      <c r="Z15" s="13"/>
      <c r="AA15" s="12"/>
    </row>
    <row r="16" spans="1:27">
      <c r="A16" s="125">
        <v>1120</v>
      </c>
      <c r="B16" s="125" t="s">
        <v>35</v>
      </c>
      <c r="C16" s="1">
        <v>343457</v>
      </c>
      <c r="D16" s="125">
        <f t="shared" si="3"/>
        <v>17034.022714873779</v>
      </c>
      <c r="E16" s="126">
        <f t="shared" si="4"/>
        <v>0.89861830438842061</v>
      </c>
      <c r="F16" s="127">
        <f t="shared" si="5"/>
        <v>1153.0622718143131</v>
      </c>
      <c r="G16" s="127">
        <f t="shared" si="6"/>
        <v>23249.194586591995</v>
      </c>
      <c r="H16" s="127">
        <f t="shared" si="7"/>
        <v>9.1668976819317312</v>
      </c>
      <c r="I16" s="128">
        <f t="shared" si="8"/>
        <v>184.83215796078949</v>
      </c>
      <c r="J16" s="127">
        <f t="shared" si="9"/>
        <v>-280.90319955353669</v>
      </c>
      <c r="K16" s="128">
        <f t="shared" si="10"/>
        <v>-5663.8512125979605</v>
      </c>
      <c r="L16" s="129">
        <f t="shared" si="11"/>
        <v>17585.343373994034</v>
      </c>
      <c r="M16" s="129">
        <f t="shared" si="12"/>
        <v>361042.34337399405</v>
      </c>
      <c r="N16" s="129">
        <f t="shared" si="13"/>
        <v>17906.181787134556</v>
      </c>
      <c r="O16" s="130">
        <f t="shared" si="14"/>
        <v>0.94462846416046342</v>
      </c>
      <c r="P16" s="131">
        <v>2961.3192966619281</v>
      </c>
      <c r="Q16" s="133">
        <f t="shared" si="15"/>
        <v>0.13930823555949193</v>
      </c>
      <c r="R16" s="133">
        <f t="shared" si="16"/>
        <v>0.12150919304591556</v>
      </c>
      <c r="S16" s="132">
        <v>20163</v>
      </c>
      <c r="T16" s="1">
        <v>301461</v>
      </c>
      <c r="U16" s="1">
        <v>15188.48246674728</v>
      </c>
      <c r="V16" s="12"/>
      <c r="W16" s="10"/>
      <c r="X16" s="1"/>
      <c r="Y16" s="13"/>
      <c r="Z16" s="13"/>
      <c r="AA16" s="12"/>
    </row>
    <row r="17" spans="1:27">
      <c r="A17" s="125">
        <v>1121</v>
      </c>
      <c r="B17" s="125" t="s">
        <v>36</v>
      </c>
      <c r="C17" s="1">
        <v>368153</v>
      </c>
      <c r="D17" s="125">
        <f t="shared" si="3"/>
        <v>19023.045522657983</v>
      </c>
      <c r="E17" s="126">
        <f t="shared" si="4"/>
        <v>1.0035478523195875</v>
      </c>
      <c r="F17" s="127">
        <f t="shared" si="5"/>
        <v>-40.351412856209208</v>
      </c>
      <c r="G17" s="127">
        <f t="shared" si="6"/>
        <v>-780.92089300621683</v>
      </c>
      <c r="H17" s="127">
        <f t="shared" si="7"/>
        <v>0</v>
      </c>
      <c r="I17" s="128">
        <f t="shared" si="8"/>
        <v>0</v>
      </c>
      <c r="J17" s="127">
        <f t="shared" si="9"/>
        <v>-290.07009723546844</v>
      </c>
      <c r="K17" s="128">
        <f t="shared" si="10"/>
        <v>-5613.7265917980203</v>
      </c>
      <c r="L17" s="129">
        <f t="shared" si="11"/>
        <v>-6394.6474848042371</v>
      </c>
      <c r="M17" s="129">
        <f t="shared" si="12"/>
        <v>361758.35251519579</v>
      </c>
      <c r="N17" s="129">
        <f t="shared" si="13"/>
        <v>18692.62401256631</v>
      </c>
      <c r="O17" s="130">
        <f t="shared" si="14"/>
        <v>0.98611668986887768</v>
      </c>
      <c r="P17" s="131">
        <v>1796.7976390063059</v>
      </c>
      <c r="Q17" s="133">
        <f t="shared" si="15"/>
        <v>0.18593766106586951</v>
      </c>
      <c r="R17" s="133">
        <f t="shared" si="16"/>
        <v>0.17080168202989193</v>
      </c>
      <c r="S17" s="132">
        <v>19353</v>
      </c>
      <c r="T17" s="1">
        <v>310432</v>
      </c>
      <c r="U17" s="1">
        <v>16247.880247042815</v>
      </c>
      <c r="V17" s="12"/>
      <c r="W17" s="10"/>
      <c r="X17" s="1"/>
      <c r="Y17" s="13"/>
      <c r="Z17" s="13"/>
      <c r="AA17" s="12"/>
    </row>
    <row r="18" spans="1:27">
      <c r="A18" s="125">
        <v>1122</v>
      </c>
      <c r="B18" s="125" t="s">
        <v>37</v>
      </c>
      <c r="C18" s="1">
        <v>190161</v>
      </c>
      <c r="D18" s="125">
        <f t="shared" si="3"/>
        <v>15675.624433270134</v>
      </c>
      <c r="E18" s="126">
        <f t="shared" si="4"/>
        <v>0.82695692522206909</v>
      </c>
      <c r="F18" s="127">
        <f t="shared" si="5"/>
        <v>1968.1012407765006</v>
      </c>
      <c r="G18" s="127">
        <f t="shared" si="6"/>
        <v>23875.036151859731</v>
      </c>
      <c r="H18" s="127">
        <f t="shared" si="7"/>
        <v>484.60629624320779</v>
      </c>
      <c r="I18" s="128">
        <f t="shared" si="8"/>
        <v>5878.7589797263536</v>
      </c>
      <c r="J18" s="127">
        <f t="shared" si="9"/>
        <v>194.53619900773936</v>
      </c>
      <c r="K18" s="128">
        <f t="shared" si="10"/>
        <v>2359.9186301628865</v>
      </c>
      <c r="L18" s="129">
        <f t="shared" si="11"/>
        <v>26234.954782022618</v>
      </c>
      <c r="M18" s="129">
        <f t="shared" si="12"/>
        <v>216395.95478202263</v>
      </c>
      <c r="N18" s="129">
        <f t="shared" si="13"/>
        <v>17838.261873054376</v>
      </c>
      <c r="O18" s="130">
        <f t="shared" si="14"/>
        <v>0.94104539520214603</v>
      </c>
      <c r="P18" s="131">
        <v>3271.0792883212016</v>
      </c>
      <c r="Q18" s="133">
        <f t="shared" si="15"/>
        <v>9.8250639622521646E-2</v>
      </c>
      <c r="R18" s="133">
        <f t="shared" si="16"/>
        <v>9.2184957250523406E-2</v>
      </c>
      <c r="S18" s="132">
        <v>12131</v>
      </c>
      <c r="T18" s="1">
        <v>173149</v>
      </c>
      <c r="U18" s="1">
        <v>14352.536472148542</v>
      </c>
      <c r="V18" s="12"/>
      <c r="W18" s="10"/>
      <c r="X18" s="1"/>
      <c r="Y18" s="13"/>
      <c r="Z18" s="13"/>
      <c r="AA18" s="12"/>
    </row>
    <row r="19" spans="1:27">
      <c r="A19" s="125">
        <v>1124</v>
      </c>
      <c r="B19" s="125" t="s">
        <v>38</v>
      </c>
      <c r="C19" s="1">
        <v>652730</v>
      </c>
      <c r="D19" s="125">
        <f t="shared" si="3"/>
        <v>23677.089378990131</v>
      </c>
      <c r="E19" s="126">
        <f t="shared" si="4"/>
        <v>1.2490687764565924</v>
      </c>
      <c r="F19" s="127">
        <f t="shared" si="5"/>
        <v>-2832.7777266554976</v>
      </c>
      <c r="G19" s="127">
        <f t="shared" si="6"/>
        <v>-78094.016368438766</v>
      </c>
      <c r="H19" s="127">
        <f t="shared" si="7"/>
        <v>0</v>
      </c>
      <c r="I19" s="128">
        <f t="shared" si="8"/>
        <v>0</v>
      </c>
      <c r="J19" s="127">
        <f t="shared" si="9"/>
        <v>-290.07009723546844</v>
      </c>
      <c r="K19" s="128">
        <f t="shared" si="10"/>
        <v>-7996.6524405873943</v>
      </c>
      <c r="L19" s="129">
        <f t="shared" si="11"/>
        <v>-86090.66880902616</v>
      </c>
      <c r="M19" s="129">
        <f t="shared" si="12"/>
        <v>566639.33119097387</v>
      </c>
      <c r="N19" s="129">
        <f t="shared" si="13"/>
        <v>20554.241555099168</v>
      </c>
      <c r="O19" s="130">
        <f t="shared" si="14"/>
        <v>1.0843250595236795</v>
      </c>
      <c r="P19" s="131">
        <v>-6965.297126433783</v>
      </c>
      <c r="Q19" s="133">
        <f t="shared" si="15"/>
        <v>0.14977576263603087</v>
      </c>
      <c r="R19" s="133">
        <f t="shared" si="16"/>
        <v>0.1451462969637804</v>
      </c>
      <c r="S19" s="132">
        <v>27568</v>
      </c>
      <c r="T19" s="1">
        <v>567702</v>
      </c>
      <c r="U19" s="1">
        <v>20676.038897184688</v>
      </c>
      <c r="V19" s="12"/>
      <c r="W19" s="10"/>
      <c r="X19" s="1"/>
      <c r="Y19" s="13"/>
      <c r="Z19" s="13"/>
      <c r="AA19" s="12"/>
    </row>
    <row r="20" spans="1:27">
      <c r="A20" s="125">
        <v>1127</v>
      </c>
      <c r="B20" s="125" t="s">
        <v>39</v>
      </c>
      <c r="C20" s="1">
        <v>229383</v>
      </c>
      <c r="D20" s="125">
        <f t="shared" si="3"/>
        <v>20026.453640649554</v>
      </c>
      <c r="E20" s="126">
        <f t="shared" si="4"/>
        <v>1.0564819663977514</v>
      </c>
      <c r="F20" s="127">
        <f t="shared" si="5"/>
        <v>-642.39628365115129</v>
      </c>
      <c r="G20" s="127">
        <f t="shared" si="6"/>
        <v>-7358.007032940287</v>
      </c>
      <c r="H20" s="127">
        <f t="shared" si="7"/>
        <v>0</v>
      </c>
      <c r="I20" s="128">
        <f t="shared" si="8"/>
        <v>0</v>
      </c>
      <c r="J20" s="127">
        <f t="shared" si="9"/>
        <v>-290.07009723546844</v>
      </c>
      <c r="K20" s="128">
        <f t="shared" si="10"/>
        <v>-3322.4628937350553</v>
      </c>
      <c r="L20" s="129">
        <f t="shared" si="11"/>
        <v>-10680.469926675341</v>
      </c>
      <c r="M20" s="129">
        <f t="shared" si="12"/>
        <v>218702.53007332465</v>
      </c>
      <c r="N20" s="129">
        <f t="shared" si="13"/>
        <v>19093.987259762933</v>
      </c>
      <c r="O20" s="130">
        <f t="shared" si="14"/>
        <v>1.007290335500143</v>
      </c>
      <c r="P20" s="131">
        <v>683.93966605579226</v>
      </c>
      <c r="Q20" s="133">
        <f t="shared" si="15"/>
        <v>0.12855343560274338</v>
      </c>
      <c r="R20" s="133">
        <f t="shared" si="16"/>
        <v>0.11485787705998252</v>
      </c>
      <c r="S20" s="132">
        <v>11454</v>
      </c>
      <c r="T20" s="1">
        <v>203254</v>
      </c>
      <c r="U20" s="1">
        <v>17963.234644277509</v>
      </c>
      <c r="V20" s="12"/>
      <c r="W20" s="10"/>
      <c r="X20" s="1"/>
      <c r="Y20" s="13"/>
      <c r="Z20" s="13"/>
      <c r="AA20" s="12"/>
    </row>
    <row r="21" spans="1:27">
      <c r="A21" s="125">
        <v>1130</v>
      </c>
      <c r="B21" s="125" t="s">
        <v>40</v>
      </c>
      <c r="C21" s="1">
        <v>213342</v>
      </c>
      <c r="D21" s="125">
        <f t="shared" si="3"/>
        <v>16079.439252336449</v>
      </c>
      <c r="E21" s="126">
        <f t="shared" si="4"/>
        <v>0.84825990186301459</v>
      </c>
      <c r="F21" s="127">
        <f t="shared" si="5"/>
        <v>1725.8123493367111</v>
      </c>
      <c r="G21" s="127">
        <f t="shared" si="6"/>
        <v>22898.078250999482</v>
      </c>
      <c r="H21" s="127">
        <f t="shared" si="7"/>
        <v>343.27110956999718</v>
      </c>
      <c r="I21" s="128">
        <f t="shared" si="8"/>
        <v>4554.5210817747229</v>
      </c>
      <c r="J21" s="127">
        <f t="shared" si="9"/>
        <v>53.201012334528741</v>
      </c>
      <c r="K21" s="128">
        <f t="shared" si="10"/>
        <v>705.87103165452731</v>
      </c>
      <c r="L21" s="129">
        <f t="shared" si="11"/>
        <v>23603.949282654008</v>
      </c>
      <c r="M21" s="129">
        <f t="shared" si="12"/>
        <v>236945.94928265401</v>
      </c>
      <c r="N21" s="129">
        <f t="shared" si="13"/>
        <v>17858.452614007689</v>
      </c>
      <c r="O21" s="130">
        <f t="shared" si="14"/>
        <v>0.94211054403419314</v>
      </c>
      <c r="P21" s="131">
        <v>4780.1538906475507</v>
      </c>
      <c r="Q21" s="133">
        <f t="shared" si="15"/>
        <v>0.11767017146808745</v>
      </c>
      <c r="R21" s="134">
        <f t="shared" si="16"/>
        <v>0.10099104168585352</v>
      </c>
      <c r="S21" s="132">
        <v>13268</v>
      </c>
      <c r="T21" s="1">
        <v>190881</v>
      </c>
      <c r="U21" s="1">
        <v>14604.514154552409</v>
      </c>
      <c r="V21" s="13"/>
      <c r="W21" s="1"/>
      <c r="X21" s="1"/>
      <c r="Y21" s="13"/>
      <c r="Z21" s="13"/>
      <c r="AA21" s="12"/>
    </row>
    <row r="22" spans="1:27">
      <c r="A22" s="125">
        <v>1133</v>
      </c>
      <c r="B22" s="125" t="s">
        <v>41</v>
      </c>
      <c r="C22" s="1">
        <v>62864</v>
      </c>
      <c r="D22" s="125">
        <f t="shared" si="3"/>
        <v>24808.208366219413</v>
      </c>
      <c r="E22" s="126">
        <f t="shared" si="4"/>
        <v>1.3087401907419558</v>
      </c>
      <c r="F22" s="127">
        <f t="shared" si="5"/>
        <v>-3511.4491189930668</v>
      </c>
      <c r="G22" s="127">
        <f t="shared" si="6"/>
        <v>-8898.0120675284306</v>
      </c>
      <c r="H22" s="127">
        <f t="shared" si="7"/>
        <v>0</v>
      </c>
      <c r="I22" s="128">
        <f t="shared" si="8"/>
        <v>0</v>
      </c>
      <c r="J22" s="127">
        <f t="shared" si="9"/>
        <v>-290.07009723546844</v>
      </c>
      <c r="K22" s="128">
        <f t="shared" si="10"/>
        <v>-735.03762639467698</v>
      </c>
      <c r="L22" s="129">
        <f t="shared" si="11"/>
        <v>-9633.049693923107</v>
      </c>
      <c r="M22" s="129">
        <f t="shared" si="12"/>
        <v>53230.950306076891</v>
      </c>
      <c r="N22" s="129">
        <f t="shared" si="13"/>
        <v>21006.689149990882</v>
      </c>
      <c r="O22" s="130">
        <f t="shared" si="14"/>
        <v>1.1081936252378248</v>
      </c>
      <c r="P22" s="131">
        <v>-257.88050342365386</v>
      </c>
      <c r="Q22" s="133">
        <f t="shared" si="15"/>
        <v>5.3669002044852671E-2</v>
      </c>
      <c r="R22" s="134">
        <f t="shared" si="16"/>
        <v>7.2796379351112606E-2</v>
      </c>
      <c r="S22" s="132">
        <v>2534</v>
      </c>
      <c r="T22" s="1">
        <v>59662</v>
      </c>
      <c r="U22" s="1">
        <v>23124.806201550389</v>
      </c>
      <c r="V22" s="13"/>
      <c r="W22" s="1"/>
      <c r="X22" s="1"/>
      <c r="Y22" s="13"/>
      <c r="Z22" s="13"/>
      <c r="AA22" s="12"/>
    </row>
    <row r="23" spans="1:27">
      <c r="A23" s="125">
        <v>1134</v>
      </c>
      <c r="B23" s="125" t="s">
        <v>42</v>
      </c>
      <c r="C23" s="1">
        <v>105827</v>
      </c>
      <c r="D23" s="125">
        <f t="shared" si="3"/>
        <v>27966.966173361525</v>
      </c>
      <c r="E23" s="126">
        <f t="shared" si="4"/>
        <v>1.4753783144629715</v>
      </c>
      <c r="F23" s="127">
        <f t="shared" si="5"/>
        <v>-5406.7038032783339</v>
      </c>
      <c r="G23" s="127">
        <f t="shared" si="6"/>
        <v>-20458.967191605214</v>
      </c>
      <c r="H23" s="127">
        <f t="shared" si="7"/>
        <v>0</v>
      </c>
      <c r="I23" s="128">
        <f t="shared" si="8"/>
        <v>0</v>
      </c>
      <c r="J23" s="127">
        <f t="shared" si="9"/>
        <v>-290.07009723546844</v>
      </c>
      <c r="K23" s="128">
        <f t="shared" si="10"/>
        <v>-1097.6252479390125</v>
      </c>
      <c r="L23" s="129">
        <f t="shared" si="11"/>
        <v>-21556.592439544227</v>
      </c>
      <c r="M23" s="129">
        <f t="shared" si="12"/>
        <v>84270.407560455773</v>
      </c>
      <c r="N23" s="129">
        <f t="shared" si="13"/>
        <v>22270.192272847718</v>
      </c>
      <c r="O23" s="130">
        <f t="shared" si="14"/>
        <v>1.1748488747262309</v>
      </c>
      <c r="P23" s="131">
        <v>239.37860104373976</v>
      </c>
      <c r="Q23" s="133">
        <f t="shared" si="15"/>
        <v>3.7621335425041667E-2</v>
      </c>
      <c r="R23" s="133">
        <f t="shared" si="16"/>
        <v>4.4476656087205003E-2</v>
      </c>
      <c r="S23" s="132">
        <v>3784</v>
      </c>
      <c r="T23" s="1">
        <v>101990</v>
      </c>
      <c r="U23" s="1">
        <v>26776.056707797325</v>
      </c>
      <c r="V23" s="12"/>
      <c r="W23" s="10"/>
      <c r="Y23" s="13"/>
      <c r="Z23" s="13"/>
      <c r="AA23" s="12"/>
    </row>
    <row r="24" spans="1:27">
      <c r="A24" s="125">
        <v>1135</v>
      </c>
      <c r="B24" s="125" t="s">
        <v>43</v>
      </c>
      <c r="C24" s="1">
        <v>88435</v>
      </c>
      <c r="D24" s="125">
        <f t="shared" si="3"/>
        <v>19543.646408839781</v>
      </c>
      <c r="E24" s="126">
        <f t="shared" si="4"/>
        <v>1.0310117986483256</v>
      </c>
      <c r="F24" s="127">
        <f t="shared" si="5"/>
        <v>-352.71194456528752</v>
      </c>
      <c r="G24" s="127">
        <f t="shared" si="6"/>
        <v>-1596.0215491579261</v>
      </c>
      <c r="H24" s="127">
        <f t="shared" si="7"/>
        <v>0</v>
      </c>
      <c r="I24" s="128">
        <f t="shared" si="8"/>
        <v>0</v>
      </c>
      <c r="J24" s="127">
        <f t="shared" si="9"/>
        <v>-290.07009723546844</v>
      </c>
      <c r="K24" s="128">
        <f t="shared" si="10"/>
        <v>-1312.5671899904946</v>
      </c>
      <c r="L24" s="129">
        <f t="shared" si="11"/>
        <v>-2908.5887391484207</v>
      </c>
      <c r="M24" s="129">
        <f t="shared" si="12"/>
        <v>85526.411260851586</v>
      </c>
      <c r="N24" s="129">
        <f t="shared" si="13"/>
        <v>18900.864367039023</v>
      </c>
      <c r="O24" s="130">
        <f t="shared" si="14"/>
        <v>0.99710226840037253</v>
      </c>
      <c r="P24" s="131">
        <v>1343.1419581720297</v>
      </c>
      <c r="Q24" s="133">
        <f t="shared" si="15"/>
        <v>5.0758646911350597E-2</v>
      </c>
      <c r="R24" s="133">
        <f t="shared" si="16"/>
        <v>5.9118273715507215E-2</v>
      </c>
      <c r="S24" s="132">
        <v>4525</v>
      </c>
      <c r="T24" s="1">
        <v>84163</v>
      </c>
      <c r="U24" s="1">
        <v>18452.751589563693</v>
      </c>
      <c r="V24" s="12"/>
      <c r="W24" s="10"/>
      <c r="Y24" s="13"/>
      <c r="Z24" s="13"/>
      <c r="AA24" s="12"/>
    </row>
    <row r="25" spans="1:27">
      <c r="A25" s="125">
        <v>1144</v>
      </c>
      <c r="B25" s="125" t="s">
        <v>44</v>
      </c>
      <c r="C25" s="1">
        <v>8693</v>
      </c>
      <c r="D25" s="125">
        <f t="shared" si="3"/>
        <v>16621.414913957935</v>
      </c>
      <c r="E25" s="126">
        <f t="shared" si="4"/>
        <v>0.87685145995931946</v>
      </c>
      <c r="F25" s="127">
        <f t="shared" si="5"/>
        <v>1400.6269523638198</v>
      </c>
      <c r="G25" s="127">
        <f t="shared" si="6"/>
        <v>732.52789608627779</v>
      </c>
      <c r="H25" s="127">
        <f t="shared" si="7"/>
        <v>153.57962800247731</v>
      </c>
      <c r="I25" s="128">
        <f t="shared" si="8"/>
        <v>80.322145445295632</v>
      </c>
      <c r="J25" s="127">
        <f t="shared" si="9"/>
        <v>-136.49046923299113</v>
      </c>
      <c r="K25" s="128">
        <f t="shared" si="10"/>
        <v>-71.384515408854369</v>
      </c>
      <c r="L25" s="129">
        <f t="shared" si="11"/>
        <v>661.14338067742347</v>
      </c>
      <c r="M25" s="129">
        <f t="shared" si="12"/>
        <v>9354.1433806774239</v>
      </c>
      <c r="N25" s="129">
        <f t="shared" si="13"/>
        <v>17885.551397088766</v>
      </c>
      <c r="O25" s="130">
        <f t="shared" si="14"/>
        <v>0.94354012193900849</v>
      </c>
      <c r="P25" s="131">
        <v>-431.64901757547</v>
      </c>
      <c r="Q25" s="133">
        <f t="shared" si="15"/>
        <v>0.22471118624964778</v>
      </c>
      <c r="R25" s="133">
        <f t="shared" si="16"/>
        <v>0.18724392242556678</v>
      </c>
      <c r="S25" s="132">
        <v>523</v>
      </c>
      <c r="T25" s="1">
        <v>7098</v>
      </c>
      <c r="U25" s="1">
        <v>14000</v>
      </c>
      <c r="V25" s="12"/>
      <c r="W25" s="10"/>
      <c r="Y25" s="13"/>
      <c r="Z25" s="13"/>
      <c r="AA25" s="12"/>
    </row>
    <row r="26" spans="1:27">
      <c r="A26" s="125">
        <v>1145</v>
      </c>
      <c r="B26" s="125" t="s">
        <v>45</v>
      </c>
      <c r="C26" s="1">
        <v>15279</v>
      </c>
      <c r="D26" s="125">
        <f t="shared" si="3"/>
        <v>17870.175438596489</v>
      </c>
      <c r="E26" s="126">
        <f t="shared" si="4"/>
        <v>0.94272897368706887</v>
      </c>
      <c r="F26" s="127">
        <f t="shared" si="5"/>
        <v>651.37063758068757</v>
      </c>
      <c r="G26" s="127">
        <f t="shared" si="6"/>
        <v>556.92189513148787</v>
      </c>
      <c r="H26" s="127">
        <f t="shared" si="7"/>
        <v>0</v>
      </c>
      <c r="I26" s="128">
        <f t="shared" si="8"/>
        <v>0</v>
      </c>
      <c r="J26" s="127">
        <f t="shared" si="9"/>
        <v>-290.07009723546844</v>
      </c>
      <c r="K26" s="128">
        <f t="shared" si="10"/>
        <v>-248.00993313632551</v>
      </c>
      <c r="L26" s="129">
        <f t="shared" si="11"/>
        <v>308.91196199516236</v>
      </c>
      <c r="M26" s="129">
        <f t="shared" si="12"/>
        <v>15587.911961995162</v>
      </c>
      <c r="N26" s="129">
        <f t="shared" si="13"/>
        <v>18231.475978941711</v>
      </c>
      <c r="O26" s="130">
        <f t="shared" si="14"/>
        <v>0.96178913841587022</v>
      </c>
      <c r="P26" s="131">
        <v>244.85002745571077</v>
      </c>
      <c r="Q26" s="133">
        <f t="shared" si="15"/>
        <v>0.20715809433515051</v>
      </c>
      <c r="R26" s="133">
        <f t="shared" si="16"/>
        <v>0.21280561758350194</v>
      </c>
      <c r="S26" s="132">
        <v>855</v>
      </c>
      <c r="T26" s="1">
        <v>12657</v>
      </c>
      <c r="U26" s="1">
        <v>14734.575087310826</v>
      </c>
      <c r="V26" s="12"/>
      <c r="Y26" s="13"/>
      <c r="Z26" s="13"/>
      <c r="AA26" s="12"/>
    </row>
    <row r="27" spans="1:27">
      <c r="A27" s="125">
        <v>1146</v>
      </c>
      <c r="B27" s="125" t="s">
        <v>46</v>
      </c>
      <c r="C27" s="1">
        <v>188719</v>
      </c>
      <c r="D27" s="125">
        <f t="shared" si="3"/>
        <v>16725.959407958875</v>
      </c>
      <c r="E27" s="126">
        <f t="shared" si="4"/>
        <v>0.88236663376792546</v>
      </c>
      <c r="F27" s="127">
        <f t="shared" si="5"/>
        <v>1337.9002559632556</v>
      </c>
      <c r="G27" s="127">
        <f t="shared" si="6"/>
        <v>15095.528588033414</v>
      </c>
      <c r="H27" s="127">
        <f t="shared" si="7"/>
        <v>116.98905510214826</v>
      </c>
      <c r="I27" s="128">
        <f t="shared" si="8"/>
        <v>1319.9875087175387</v>
      </c>
      <c r="J27" s="127">
        <f t="shared" si="9"/>
        <v>-173.08104213332018</v>
      </c>
      <c r="K27" s="128">
        <f t="shared" si="10"/>
        <v>-1952.8733983902516</v>
      </c>
      <c r="L27" s="129">
        <f t="shared" si="11"/>
        <v>13142.655189643163</v>
      </c>
      <c r="M27" s="129">
        <f t="shared" si="12"/>
        <v>201861.65518964315</v>
      </c>
      <c r="N27" s="129">
        <f t="shared" si="13"/>
        <v>17890.778621788813</v>
      </c>
      <c r="O27" s="130">
        <f t="shared" si="14"/>
        <v>0.94381588062943889</v>
      </c>
      <c r="P27" s="131">
        <v>3172.2403149062811</v>
      </c>
      <c r="Q27" s="133">
        <f t="shared" si="15"/>
        <v>0.11565064201092483</v>
      </c>
      <c r="R27" s="133">
        <f t="shared" si="16"/>
        <v>0.10526835738705276</v>
      </c>
      <c r="S27" s="132">
        <v>11283</v>
      </c>
      <c r="T27" s="1">
        <v>169156</v>
      </c>
      <c r="U27" s="1">
        <v>15132.939702988013</v>
      </c>
      <c r="V27" s="12"/>
      <c r="Y27" s="13"/>
      <c r="Z27" s="13"/>
      <c r="AA27" s="12"/>
    </row>
    <row r="28" spans="1:27">
      <c r="A28" s="125">
        <v>1149</v>
      </c>
      <c r="B28" s="125" t="s">
        <v>47</v>
      </c>
      <c r="C28" s="1">
        <v>672467</v>
      </c>
      <c r="D28" s="125">
        <f t="shared" si="3"/>
        <v>15807.503349709692</v>
      </c>
      <c r="E28" s="126">
        <f t="shared" si="4"/>
        <v>0.83391410792982845</v>
      </c>
      <c r="F28" s="127">
        <f t="shared" si="5"/>
        <v>1888.9738909127655</v>
      </c>
      <c r="G28" s="127">
        <f t="shared" si="6"/>
        <v>80358.838293319961</v>
      </c>
      <c r="H28" s="127">
        <f t="shared" si="7"/>
        <v>438.44867548936236</v>
      </c>
      <c r="I28" s="128">
        <f t="shared" si="8"/>
        <v>18652.045103992965</v>
      </c>
      <c r="J28" s="127">
        <f t="shared" si="9"/>
        <v>148.37857825389392</v>
      </c>
      <c r="K28" s="128">
        <f t="shared" si="10"/>
        <v>6312.1730974989014</v>
      </c>
      <c r="L28" s="129">
        <f t="shared" si="11"/>
        <v>86671.011390818865</v>
      </c>
      <c r="M28" s="129">
        <f t="shared" si="12"/>
        <v>759138.01139081887</v>
      </c>
      <c r="N28" s="129">
        <f t="shared" si="13"/>
        <v>17844.855818876349</v>
      </c>
      <c r="O28" s="130">
        <f t="shared" si="14"/>
        <v>0.94139325433753374</v>
      </c>
      <c r="P28" s="131">
        <v>14381.357922221738</v>
      </c>
      <c r="Q28" s="133">
        <f t="shared" si="15"/>
        <v>0.10662642572567813</v>
      </c>
      <c r="R28" s="133">
        <f t="shared" si="16"/>
        <v>0.10152784366502519</v>
      </c>
      <c r="S28" s="132">
        <v>42541</v>
      </c>
      <c r="T28" s="1">
        <v>607673</v>
      </c>
      <c r="U28" s="1">
        <v>14350.5254457433</v>
      </c>
      <c r="V28" s="12"/>
      <c r="Y28" s="13"/>
      <c r="Z28" s="13"/>
      <c r="AA28" s="12"/>
    </row>
    <row r="29" spans="1:27">
      <c r="A29" s="125">
        <v>1151</v>
      </c>
      <c r="B29" s="125" t="s">
        <v>48</v>
      </c>
      <c r="C29" s="1">
        <v>3226</v>
      </c>
      <c r="D29" s="125">
        <f t="shared" si="3"/>
        <v>17159.574468085109</v>
      </c>
      <c r="E29" s="126">
        <f t="shared" si="4"/>
        <v>0.90524170189541364</v>
      </c>
      <c r="F29" s="127">
        <f t="shared" si="5"/>
        <v>1077.7312198875152</v>
      </c>
      <c r="G29" s="127">
        <f t="shared" si="6"/>
        <v>202.61346933885287</v>
      </c>
      <c r="H29" s="127">
        <f t="shared" si="7"/>
        <v>0</v>
      </c>
      <c r="I29" s="128">
        <f t="shared" si="8"/>
        <v>0</v>
      </c>
      <c r="J29" s="127">
        <f t="shared" si="9"/>
        <v>-290.07009723546844</v>
      </c>
      <c r="K29" s="128">
        <f t="shared" si="10"/>
        <v>-54.533178280268068</v>
      </c>
      <c r="L29" s="129">
        <f t="shared" si="11"/>
        <v>148.08029105858481</v>
      </c>
      <c r="M29" s="129">
        <f t="shared" si="12"/>
        <v>3374.0802910585849</v>
      </c>
      <c r="N29" s="129">
        <f t="shared" si="13"/>
        <v>17947.235590737153</v>
      </c>
      <c r="O29" s="130">
        <f t="shared" si="14"/>
        <v>0.94679422969920779</v>
      </c>
      <c r="P29" s="131">
        <v>54.030649311898713</v>
      </c>
      <c r="Q29" s="133">
        <f t="shared" si="15"/>
        <v>-7.9075078504139307E-2</v>
      </c>
      <c r="R29" s="133">
        <f t="shared" si="16"/>
        <v>-5.9480931238269828E-2</v>
      </c>
      <c r="S29" s="132">
        <v>188</v>
      </c>
      <c r="T29" s="1">
        <v>3503</v>
      </c>
      <c r="U29" s="1">
        <v>18244.791666666668</v>
      </c>
      <c r="V29" s="12"/>
      <c r="Y29" s="13"/>
      <c r="Z29" s="13"/>
      <c r="AA29" s="12"/>
    </row>
    <row r="30" spans="1:27">
      <c r="A30" s="125">
        <v>1160</v>
      </c>
      <c r="B30" s="125" t="s">
        <v>49</v>
      </c>
      <c r="C30" s="1">
        <v>200311</v>
      </c>
      <c r="D30" s="125">
        <f t="shared" si="3"/>
        <v>22827.464387464388</v>
      </c>
      <c r="E30" s="126">
        <f t="shared" si="4"/>
        <v>1.2042473868159511</v>
      </c>
      <c r="F30" s="127">
        <f t="shared" si="5"/>
        <v>-2323.0027317400518</v>
      </c>
      <c r="G30" s="127">
        <f t="shared" si="6"/>
        <v>-20384.348971018953</v>
      </c>
      <c r="H30" s="127">
        <f t="shared" si="7"/>
        <v>0</v>
      </c>
      <c r="I30" s="128">
        <f t="shared" si="8"/>
        <v>0</v>
      </c>
      <c r="J30" s="127">
        <f t="shared" si="9"/>
        <v>-290.07009723546844</v>
      </c>
      <c r="K30" s="128">
        <f t="shared" si="10"/>
        <v>-2545.3651032412354</v>
      </c>
      <c r="L30" s="129">
        <f t="shared" si="11"/>
        <v>-22929.714074260188</v>
      </c>
      <c r="M30" s="129">
        <f t="shared" si="12"/>
        <v>177381.28592573982</v>
      </c>
      <c r="N30" s="129">
        <f t="shared" si="13"/>
        <v>20214.391558488871</v>
      </c>
      <c r="O30" s="130">
        <f t="shared" si="14"/>
        <v>1.066396503667423</v>
      </c>
      <c r="P30" s="131">
        <v>-4117.6970866387674</v>
      </c>
      <c r="Q30" s="133">
        <f t="shared" si="15"/>
        <v>0.19404026013507472</v>
      </c>
      <c r="R30" s="133">
        <f t="shared" si="16"/>
        <v>0.18451515264681775</v>
      </c>
      <c r="S30" s="132">
        <v>8775</v>
      </c>
      <c r="T30" s="1">
        <v>167759</v>
      </c>
      <c r="U30" s="1">
        <v>19271.568064330844</v>
      </c>
      <c r="V30" s="12"/>
      <c r="Y30" s="13"/>
      <c r="Z30" s="13"/>
      <c r="AA30" s="12"/>
    </row>
    <row r="31" spans="1:27" ht="27.95" customHeight="1">
      <c r="A31" s="125">
        <v>1505</v>
      </c>
      <c r="B31" s="125" t="s">
        <v>50</v>
      </c>
      <c r="C31" s="1">
        <v>385398</v>
      </c>
      <c r="D31" s="125">
        <f t="shared" si="3"/>
        <v>16049.556490234454</v>
      </c>
      <c r="E31" s="126">
        <f t="shared" si="4"/>
        <v>0.84668345703491821</v>
      </c>
      <c r="F31" s="127">
        <f t="shared" ref="F31:F94" si="17">($D$364-D31)*0.6</f>
        <v>1743.7420065979084</v>
      </c>
      <c r="G31" s="127">
        <f t="shared" ref="G31:G94" si="18">F31*S31/1000</f>
        <v>41872.476804435573</v>
      </c>
      <c r="H31" s="127">
        <f t="shared" ref="H31:H94" si="19">IF(D31&lt;D$364*0.9,(D$364*0.9-D31)*0.35,0)</f>
        <v>353.7300763056956</v>
      </c>
      <c r="I31" s="128">
        <f t="shared" ref="I31:I94" si="20">H31*S31/1000</f>
        <v>8494.1203223286684</v>
      </c>
      <c r="J31" s="127">
        <f t="shared" ref="J31:J94" si="21">H31+I$366</f>
        <v>63.659979070227166</v>
      </c>
      <c r="K31" s="128">
        <f t="shared" ref="K31:K94" si="22">J31*S31/1000</f>
        <v>1528.667077413365</v>
      </c>
      <c r="L31" s="129">
        <f t="shared" si="11"/>
        <v>43401.143881848941</v>
      </c>
      <c r="M31" s="129">
        <f t="shared" ref="M31:M94" si="23">C31+L31</f>
        <v>428799.14388184896</v>
      </c>
      <c r="N31" s="129">
        <f t="shared" ref="N31:N94" si="24">M31/S31*1000</f>
        <v>17856.958475902593</v>
      </c>
      <c r="O31" s="130">
        <f t="shared" si="14"/>
        <v>0.94203172179278849</v>
      </c>
      <c r="P31" s="131">
        <v>7756.1922389297542</v>
      </c>
      <c r="Q31" s="133">
        <f t="shared" si="15"/>
        <v>0.11028270006942904</v>
      </c>
      <c r="R31" s="133">
        <f t="shared" si="16"/>
        <v>0.11425905921680617</v>
      </c>
      <c r="S31" s="132">
        <v>24013</v>
      </c>
      <c r="T31" s="1">
        <v>347117</v>
      </c>
      <c r="U31" s="1">
        <v>14403.792688493299</v>
      </c>
      <c r="V31" s="12"/>
      <c r="Y31" s="1"/>
      <c r="Z31" s="1"/>
    </row>
    <row r="32" spans="1:27">
      <c r="A32" s="125">
        <v>1506</v>
      </c>
      <c r="B32" s="125" t="s">
        <v>51</v>
      </c>
      <c r="C32" s="1">
        <v>559991</v>
      </c>
      <c r="D32" s="125">
        <f t="shared" si="3"/>
        <v>17498.62508593213</v>
      </c>
      <c r="E32" s="126">
        <f t="shared" si="4"/>
        <v>0.9231280870676899</v>
      </c>
      <c r="F32" s="127">
        <f t="shared" si="17"/>
        <v>874.30084917930287</v>
      </c>
      <c r="G32" s="127">
        <f t="shared" si="18"/>
        <v>27979.375775436052</v>
      </c>
      <c r="H32" s="127">
        <f t="shared" si="19"/>
        <v>0</v>
      </c>
      <c r="I32" s="128">
        <f t="shared" si="20"/>
        <v>0</v>
      </c>
      <c r="J32" s="127">
        <f t="shared" si="21"/>
        <v>-290.07009723546844</v>
      </c>
      <c r="K32" s="128">
        <f t="shared" si="22"/>
        <v>-9282.82325172946</v>
      </c>
      <c r="L32" s="129">
        <f t="shared" si="11"/>
        <v>18696.552523706592</v>
      </c>
      <c r="M32" s="129">
        <f t="shared" si="23"/>
        <v>578687.55252370657</v>
      </c>
      <c r="N32" s="129">
        <f t="shared" si="24"/>
        <v>18082.855837875966</v>
      </c>
      <c r="O32" s="130">
        <f t="shared" si="14"/>
        <v>0.95394878376811854</v>
      </c>
      <c r="P32" s="131">
        <v>3543.8002089328838</v>
      </c>
      <c r="Q32" s="133">
        <f t="shared" si="15"/>
        <v>9.2650441847623541E-2</v>
      </c>
      <c r="R32" s="133">
        <f t="shared" si="16"/>
        <v>8.8143540456339237E-2</v>
      </c>
      <c r="S32" s="132">
        <v>32002</v>
      </c>
      <c r="T32" s="1">
        <v>512507</v>
      </c>
      <c r="U32" s="1">
        <v>16081.173517414494</v>
      </c>
      <c r="V32" s="12"/>
      <c r="Y32" s="1"/>
      <c r="Z32" s="1"/>
    </row>
    <row r="33" spans="1:26">
      <c r="A33" s="125">
        <v>1507</v>
      </c>
      <c r="B33" s="125" t="s">
        <v>52</v>
      </c>
      <c r="C33" s="1">
        <v>1221044</v>
      </c>
      <c r="D33" s="125">
        <f t="shared" si="3"/>
        <v>18193.581071013501</v>
      </c>
      <c r="E33" s="126">
        <f t="shared" si="4"/>
        <v>0.95979001827394017</v>
      </c>
      <c r="F33" s="127">
        <f t="shared" si="17"/>
        <v>457.32725813048017</v>
      </c>
      <c r="G33" s="127">
        <f t="shared" si="18"/>
        <v>30693.061602169048</v>
      </c>
      <c r="H33" s="127">
        <f t="shared" si="19"/>
        <v>0</v>
      </c>
      <c r="I33" s="128">
        <f t="shared" si="20"/>
        <v>0</v>
      </c>
      <c r="J33" s="127">
        <f t="shared" si="21"/>
        <v>-290.07009723546844</v>
      </c>
      <c r="K33" s="128">
        <f t="shared" si="22"/>
        <v>-19467.764505861229</v>
      </c>
      <c r="L33" s="129">
        <f t="shared" si="11"/>
        <v>11225.297096307819</v>
      </c>
      <c r="M33" s="129">
        <f t="shared" si="23"/>
        <v>1232269.2970963079</v>
      </c>
      <c r="N33" s="129">
        <f t="shared" si="24"/>
        <v>18360.838231908514</v>
      </c>
      <c r="O33" s="130">
        <f t="shared" si="14"/>
        <v>0.96861355625061862</v>
      </c>
      <c r="P33" s="131">
        <v>192.29466978068376</v>
      </c>
      <c r="Q33" s="133">
        <f t="shared" si="15"/>
        <v>0.12630902186215248</v>
      </c>
      <c r="R33" s="133">
        <f t="shared" si="16"/>
        <v>0.11885780146541264</v>
      </c>
      <c r="S33" s="132">
        <v>67114</v>
      </c>
      <c r="T33" s="1">
        <v>1084111</v>
      </c>
      <c r="U33" s="1">
        <v>16260.851957402132</v>
      </c>
      <c r="V33" s="13"/>
      <c r="W33" s="62"/>
      <c r="X33" s="1"/>
      <c r="Y33" s="1"/>
      <c r="Z33" s="1"/>
    </row>
    <row r="34" spans="1:26">
      <c r="A34" s="125">
        <v>1511</v>
      </c>
      <c r="B34" s="125" t="s">
        <v>53</v>
      </c>
      <c r="C34" s="1">
        <v>48918</v>
      </c>
      <c r="D34" s="125">
        <f t="shared" si="3"/>
        <v>16065.02463054187</v>
      </c>
      <c r="E34" s="126">
        <f t="shared" si="4"/>
        <v>0.84749946827593625</v>
      </c>
      <c r="F34" s="127">
        <f t="shared" si="17"/>
        <v>1734.461122413459</v>
      </c>
      <c r="G34" s="127">
        <f t="shared" si="18"/>
        <v>5281.4341177489823</v>
      </c>
      <c r="H34" s="127">
        <f t="shared" si="19"/>
        <v>348.31622719810019</v>
      </c>
      <c r="I34" s="128">
        <f t="shared" si="20"/>
        <v>1060.6229118182152</v>
      </c>
      <c r="J34" s="127">
        <f t="shared" si="21"/>
        <v>58.246129962631755</v>
      </c>
      <c r="K34" s="128">
        <f t="shared" si="22"/>
        <v>177.35946573621371</v>
      </c>
      <c r="L34" s="129">
        <f t="shared" si="11"/>
        <v>5458.793583485196</v>
      </c>
      <c r="M34" s="129">
        <f t="shared" si="23"/>
        <v>54376.793583485196</v>
      </c>
      <c r="N34" s="129">
        <f t="shared" si="24"/>
        <v>17857.731882917964</v>
      </c>
      <c r="O34" s="130">
        <f t="shared" si="14"/>
        <v>0.9420725223548394</v>
      </c>
      <c r="P34" s="131">
        <v>551.7997925099362</v>
      </c>
      <c r="Q34" s="133">
        <f t="shared" si="15"/>
        <v>9.6717783158461121E-2</v>
      </c>
      <c r="R34" s="133">
        <f t="shared" si="16"/>
        <v>0.11040424482020865</v>
      </c>
      <c r="S34" s="132">
        <v>3045</v>
      </c>
      <c r="T34" s="1">
        <v>44604</v>
      </c>
      <c r="U34" s="1">
        <v>14467.726240674667</v>
      </c>
      <c r="V34" s="12"/>
      <c r="Y34" s="1"/>
      <c r="Z34" s="1"/>
    </row>
    <row r="35" spans="1:26">
      <c r="A35" s="125">
        <v>1514</v>
      </c>
      <c r="B35" s="125" t="s">
        <v>54</v>
      </c>
      <c r="C35" s="1">
        <v>43709</v>
      </c>
      <c r="D35" s="125">
        <f t="shared" si="3"/>
        <v>18046.655656482246</v>
      </c>
      <c r="E35" s="126">
        <f t="shared" si="4"/>
        <v>0.95203906777401182</v>
      </c>
      <c r="F35" s="127">
        <f t="shared" si="17"/>
        <v>545.48250684923335</v>
      </c>
      <c r="G35" s="127">
        <f t="shared" si="18"/>
        <v>1321.1586315888433</v>
      </c>
      <c r="H35" s="127">
        <f t="shared" si="19"/>
        <v>0</v>
      </c>
      <c r="I35" s="128">
        <f t="shared" si="20"/>
        <v>0</v>
      </c>
      <c r="J35" s="127">
        <f t="shared" si="21"/>
        <v>-290.07009723546844</v>
      </c>
      <c r="K35" s="128">
        <f t="shared" si="22"/>
        <v>-702.54977550430453</v>
      </c>
      <c r="L35" s="129">
        <f t="shared" si="11"/>
        <v>618.60885608453873</v>
      </c>
      <c r="M35" s="129">
        <f t="shared" si="23"/>
        <v>44327.608856084538</v>
      </c>
      <c r="N35" s="129">
        <f t="shared" si="24"/>
        <v>18302.068066096013</v>
      </c>
      <c r="O35" s="130">
        <f t="shared" si="14"/>
        <v>0.96551317605064735</v>
      </c>
      <c r="P35" s="131">
        <v>344.07996081606211</v>
      </c>
      <c r="Q35" s="133">
        <f t="shared" si="15"/>
        <v>0.11063397281158684</v>
      </c>
      <c r="R35" s="133">
        <f t="shared" si="16"/>
        <v>0.12118086850715513</v>
      </c>
      <c r="S35" s="132">
        <v>2422</v>
      </c>
      <c r="T35" s="1">
        <v>39355</v>
      </c>
      <c r="U35" s="1">
        <v>16096.114519427403</v>
      </c>
      <c r="V35" s="12"/>
      <c r="Y35" s="1"/>
      <c r="Z35" s="1"/>
    </row>
    <row r="36" spans="1:26">
      <c r="A36" s="125">
        <v>1515</v>
      </c>
      <c r="B36" s="125" t="s">
        <v>55</v>
      </c>
      <c r="C36" s="1">
        <v>170044</v>
      </c>
      <c r="D36" s="125">
        <f t="shared" si="3"/>
        <v>19400.342270393612</v>
      </c>
      <c r="E36" s="126">
        <f t="shared" si="4"/>
        <v>1.02345188610988</v>
      </c>
      <c r="F36" s="127">
        <f t="shared" si="17"/>
        <v>-266.72946149758644</v>
      </c>
      <c r="G36" s="127">
        <f t="shared" si="18"/>
        <v>-2337.8837300263453</v>
      </c>
      <c r="H36" s="127">
        <f t="shared" si="19"/>
        <v>0</v>
      </c>
      <c r="I36" s="128">
        <f t="shared" si="20"/>
        <v>0</v>
      </c>
      <c r="J36" s="127">
        <f t="shared" si="21"/>
        <v>-290.07009723546844</v>
      </c>
      <c r="K36" s="128">
        <f t="shared" si="22"/>
        <v>-2542.4644022688808</v>
      </c>
      <c r="L36" s="129">
        <f t="shared" si="11"/>
        <v>-4880.3481322952266</v>
      </c>
      <c r="M36" s="129">
        <f t="shared" si="23"/>
        <v>165163.65186770479</v>
      </c>
      <c r="N36" s="129">
        <f t="shared" si="24"/>
        <v>18843.542711660557</v>
      </c>
      <c r="O36" s="130">
        <f t="shared" si="14"/>
        <v>0.99407830338499448</v>
      </c>
      <c r="P36" s="131">
        <v>1231.4672405254805</v>
      </c>
      <c r="Q36" s="133">
        <f t="shared" si="15"/>
        <v>8.9962758558801093E-2</v>
      </c>
      <c r="R36" s="133">
        <f t="shared" si="16"/>
        <v>0.10152768001299044</v>
      </c>
      <c r="S36" s="132">
        <v>8765</v>
      </c>
      <c r="T36" s="1">
        <v>156009</v>
      </c>
      <c r="U36" s="1">
        <v>17612.214946940618</v>
      </c>
      <c r="V36" s="12"/>
      <c r="Y36" s="1"/>
      <c r="Z36" s="1"/>
    </row>
    <row r="37" spans="1:26">
      <c r="A37" s="125">
        <v>1516</v>
      </c>
      <c r="B37" s="125" t="s">
        <v>56</v>
      </c>
      <c r="C37" s="1">
        <v>155128</v>
      </c>
      <c r="D37" s="125">
        <f t="shared" si="3"/>
        <v>18128.783452144442</v>
      </c>
      <c r="E37" s="126">
        <f t="shared" si="4"/>
        <v>0.95637166387984407</v>
      </c>
      <c r="F37" s="127">
        <f t="shared" si="17"/>
        <v>496.20582945191563</v>
      </c>
      <c r="G37" s="127">
        <f t="shared" si="18"/>
        <v>4246.033282620042</v>
      </c>
      <c r="H37" s="127">
        <f t="shared" si="19"/>
        <v>0</v>
      </c>
      <c r="I37" s="128">
        <f t="shared" si="20"/>
        <v>0</v>
      </c>
      <c r="J37" s="127">
        <f t="shared" si="21"/>
        <v>-290.07009723546844</v>
      </c>
      <c r="K37" s="128">
        <f t="shared" si="22"/>
        <v>-2482.1298220439035</v>
      </c>
      <c r="L37" s="129">
        <f t="shared" si="11"/>
        <v>1763.9034605761385</v>
      </c>
      <c r="M37" s="129">
        <f t="shared" si="23"/>
        <v>156891.90346057614</v>
      </c>
      <c r="N37" s="129">
        <f t="shared" si="24"/>
        <v>18334.919184360893</v>
      </c>
      <c r="O37" s="130">
        <f t="shared" si="14"/>
        <v>0.96724621449298032</v>
      </c>
      <c r="P37" s="131">
        <v>1157.3652455421279</v>
      </c>
      <c r="Q37" s="133">
        <f t="shared" si="15"/>
        <v>7.2244187010976249E-2</v>
      </c>
      <c r="R37" s="133">
        <f t="shared" si="16"/>
        <v>7.4499696578137167E-2</v>
      </c>
      <c r="S37" s="132">
        <v>8557</v>
      </c>
      <c r="T37" s="1">
        <v>144676</v>
      </c>
      <c r="U37" s="1">
        <v>16871.836734693879</v>
      </c>
      <c r="V37" s="12"/>
      <c r="Y37" s="1"/>
      <c r="Z37" s="1"/>
    </row>
    <row r="38" spans="1:26">
      <c r="A38" s="125">
        <v>1517</v>
      </c>
      <c r="B38" s="125" t="s">
        <v>57</v>
      </c>
      <c r="C38" s="1">
        <v>75146</v>
      </c>
      <c r="D38" s="125">
        <f t="shared" si="3"/>
        <v>14659.773702692159</v>
      </c>
      <c r="E38" s="126">
        <f t="shared" si="4"/>
        <v>0.77336640956386093</v>
      </c>
      <c r="F38" s="127">
        <f t="shared" si="17"/>
        <v>2577.6116791232857</v>
      </c>
      <c r="G38" s="127">
        <f t="shared" si="18"/>
        <v>13212.837467185964</v>
      </c>
      <c r="H38" s="127">
        <f t="shared" si="19"/>
        <v>840.15405194549896</v>
      </c>
      <c r="I38" s="128">
        <f t="shared" si="20"/>
        <v>4306.6296702726277</v>
      </c>
      <c r="J38" s="127">
        <f t="shared" si="21"/>
        <v>550.08395471003053</v>
      </c>
      <c r="K38" s="128">
        <f t="shared" si="22"/>
        <v>2819.7303518436165</v>
      </c>
      <c r="L38" s="129">
        <f t="shared" si="11"/>
        <v>16032.56781902958</v>
      </c>
      <c r="M38" s="129">
        <f t="shared" si="23"/>
        <v>91178.567819029588</v>
      </c>
      <c r="N38" s="129">
        <f t="shared" si="24"/>
        <v>17787.469336525475</v>
      </c>
      <c r="O38" s="130">
        <f t="shared" si="14"/>
        <v>0.9383658694192355</v>
      </c>
      <c r="P38" s="131">
        <v>2416.71966712838</v>
      </c>
      <c r="Q38" s="133">
        <f t="shared" si="15"/>
        <v>8.5454282825364727E-2</v>
      </c>
      <c r="R38" s="133">
        <f t="shared" si="16"/>
        <v>8.8418847780408649E-2</v>
      </c>
      <c r="S38" s="132">
        <v>5126</v>
      </c>
      <c r="T38" s="1">
        <v>69230</v>
      </c>
      <c r="U38" s="1">
        <v>13468.87159533074</v>
      </c>
      <c r="V38" s="12"/>
      <c r="X38" s="12"/>
      <c r="Y38" s="13"/>
      <c r="Z38" s="1"/>
    </row>
    <row r="39" spans="1:26">
      <c r="A39" s="125">
        <v>1520</v>
      </c>
      <c r="B39" s="125" t="s">
        <v>58</v>
      </c>
      <c r="C39" s="1">
        <v>162724</v>
      </c>
      <c r="D39" s="125">
        <f t="shared" si="3"/>
        <v>15021.139111972676</v>
      </c>
      <c r="E39" s="126">
        <f t="shared" si="4"/>
        <v>0.79242999640930634</v>
      </c>
      <c r="F39" s="127">
        <f t="shared" si="17"/>
        <v>2360.7924335549751</v>
      </c>
      <c r="G39" s="127">
        <f t="shared" si="18"/>
        <v>25574.464432701043</v>
      </c>
      <c r="H39" s="127">
        <f t="shared" si="19"/>
        <v>713.67615869731799</v>
      </c>
      <c r="I39" s="128">
        <f t="shared" si="20"/>
        <v>7731.253827168046</v>
      </c>
      <c r="J39" s="127">
        <f t="shared" si="21"/>
        <v>423.60606146184955</v>
      </c>
      <c r="K39" s="128">
        <f t="shared" si="22"/>
        <v>4588.9244638162163</v>
      </c>
      <c r="L39" s="129">
        <f t="shared" si="11"/>
        <v>30163.388896517259</v>
      </c>
      <c r="M39" s="129">
        <f t="shared" si="23"/>
        <v>192887.38889651725</v>
      </c>
      <c r="N39" s="129">
        <f t="shared" si="24"/>
        <v>17805.537606989499</v>
      </c>
      <c r="O39" s="130">
        <f t="shared" si="14"/>
        <v>0.93931904876150762</v>
      </c>
      <c r="P39" s="131">
        <v>1016.8107889195817</v>
      </c>
      <c r="Q39" s="133">
        <f t="shared" si="15"/>
        <v>0.12371468624187723</v>
      </c>
      <c r="R39" s="134">
        <f t="shared" si="16"/>
        <v>0.1234034941382378</v>
      </c>
      <c r="S39" s="132">
        <v>10833</v>
      </c>
      <c r="T39" s="1">
        <v>144809</v>
      </c>
      <c r="U39" s="1">
        <v>13371.098799630656</v>
      </c>
      <c r="V39" s="13"/>
      <c r="W39" s="62"/>
      <c r="X39" s="13"/>
      <c r="Y39" s="13"/>
      <c r="Z39" s="1"/>
    </row>
    <row r="40" spans="1:26">
      <c r="A40" s="125">
        <v>1525</v>
      </c>
      <c r="B40" s="125" t="s">
        <v>59</v>
      </c>
      <c r="C40" s="1">
        <v>72441</v>
      </c>
      <c r="D40" s="125">
        <f t="shared" si="3"/>
        <v>16216.924110141033</v>
      </c>
      <c r="E40" s="126">
        <f t="shared" si="4"/>
        <v>0.85551282220176461</v>
      </c>
      <c r="F40" s="127">
        <f t="shared" si="17"/>
        <v>1643.3214346539608</v>
      </c>
      <c r="G40" s="127">
        <f t="shared" si="18"/>
        <v>7340.7168485992433</v>
      </c>
      <c r="H40" s="127">
        <f t="shared" si="19"/>
        <v>295.1514093383928</v>
      </c>
      <c r="I40" s="128">
        <f t="shared" si="20"/>
        <v>1318.4413455146007</v>
      </c>
      <c r="J40" s="127">
        <f t="shared" si="21"/>
        <v>5.0813121029243575</v>
      </c>
      <c r="K40" s="128">
        <f t="shared" si="22"/>
        <v>22.698221163763105</v>
      </c>
      <c r="L40" s="129">
        <f t="shared" si="11"/>
        <v>7363.4150697630066</v>
      </c>
      <c r="M40" s="129">
        <f t="shared" si="23"/>
        <v>79804.41506976301</v>
      </c>
      <c r="N40" s="129">
        <f t="shared" si="24"/>
        <v>17865.326856897918</v>
      </c>
      <c r="O40" s="130">
        <f t="shared" si="14"/>
        <v>0.94247319005113062</v>
      </c>
      <c r="P40" s="131">
        <v>-239.05690537212286</v>
      </c>
      <c r="Q40" s="133">
        <f t="shared" si="15"/>
        <v>8.0499373545731168E-2</v>
      </c>
      <c r="R40" s="133">
        <f t="shared" si="16"/>
        <v>8.4127645451526054E-2</v>
      </c>
      <c r="S40" s="132">
        <v>4467</v>
      </c>
      <c r="T40" s="1">
        <v>67044</v>
      </c>
      <c r="U40" s="1">
        <v>14958.500669344043</v>
      </c>
      <c r="V40" s="12"/>
      <c r="W40" s="10"/>
      <c r="X40" s="12"/>
      <c r="Y40" s="13"/>
      <c r="Z40" s="1"/>
    </row>
    <row r="41" spans="1:26">
      <c r="A41" s="125">
        <v>1528</v>
      </c>
      <c r="B41" s="125" t="s">
        <v>60</v>
      </c>
      <c r="C41" s="1">
        <v>111409</v>
      </c>
      <c r="D41" s="125">
        <f t="shared" si="3"/>
        <v>14740.539825350621</v>
      </c>
      <c r="E41" s="126">
        <f t="shared" si="4"/>
        <v>0.777627171534784</v>
      </c>
      <c r="F41" s="127">
        <f t="shared" si="17"/>
        <v>2529.1520055282081</v>
      </c>
      <c r="G41" s="127">
        <f t="shared" si="18"/>
        <v>19115.330857782195</v>
      </c>
      <c r="H41" s="127">
        <f t="shared" si="19"/>
        <v>811.88590901503721</v>
      </c>
      <c r="I41" s="128">
        <f t="shared" si="20"/>
        <v>6136.2337003356515</v>
      </c>
      <c r="J41" s="127">
        <f t="shared" si="21"/>
        <v>521.81581177956878</v>
      </c>
      <c r="K41" s="128">
        <f t="shared" si="22"/>
        <v>3943.8839054299806</v>
      </c>
      <c r="L41" s="129">
        <f t="shared" si="11"/>
        <v>23059.214763212178</v>
      </c>
      <c r="M41" s="129">
        <f t="shared" si="23"/>
        <v>134468.21476321219</v>
      </c>
      <c r="N41" s="129">
        <f t="shared" si="24"/>
        <v>17791.507642658402</v>
      </c>
      <c r="O41" s="130">
        <f t="shared" si="14"/>
        <v>0.93857890751778184</v>
      </c>
      <c r="P41" s="131">
        <v>3416.9125720164593</v>
      </c>
      <c r="Q41" s="133">
        <f t="shared" si="15"/>
        <v>3.2501714518729956E-2</v>
      </c>
      <c r="R41" s="133">
        <f t="shared" si="16"/>
        <v>3.7692911283973569E-2</v>
      </c>
      <c r="S41" s="132">
        <v>7558</v>
      </c>
      <c r="T41" s="1">
        <v>107902</v>
      </c>
      <c r="U41" s="1">
        <v>14205.107951553449</v>
      </c>
      <c r="V41" s="12"/>
      <c r="W41" s="10"/>
      <c r="X41" s="12"/>
      <c r="Y41" s="13"/>
      <c r="Z41" s="1"/>
    </row>
    <row r="42" spans="1:26">
      <c r="A42" s="125">
        <v>1531</v>
      </c>
      <c r="B42" s="125" t="s">
        <v>61</v>
      </c>
      <c r="C42" s="1">
        <v>143570</v>
      </c>
      <c r="D42" s="125">
        <f t="shared" si="3"/>
        <v>15038.231905310569</v>
      </c>
      <c r="E42" s="126">
        <f t="shared" si="4"/>
        <v>0.79333171511801437</v>
      </c>
      <c r="F42" s="127">
        <f t="shared" si="17"/>
        <v>2350.5367575522391</v>
      </c>
      <c r="G42" s="127">
        <f t="shared" si="18"/>
        <v>22440.574424351227</v>
      </c>
      <c r="H42" s="127">
        <f t="shared" si="19"/>
        <v>707.69368102905526</v>
      </c>
      <c r="I42" s="128">
        <f t="shared" si="20"/>
        <v>6756.3515727843906</v>
      </c>
      <c r="J42" s="127">
        <f t="shared" si="21"/>
        <v>417.62358379358682</v>
      </c>
      <c r="K42" s="128">
        <f t="shared" si="22"/>
        <v>3987.0523544773732</v>
      </c>
      <c r="L42" s="129">
        <f t="shared" si="11"/>
        <v>26427.626778828599</v>
      </c>
      <c r="M42" s="129">
        <f t="shared" si="23"/>
        <v>169997.62677882859</v>
      </c>
      <c r="N42" s="129">
        <f t="shared" si="24"/>
        <v>17806.392246656393</v>
      </c>
      <c r="O42" s="130">
        <f t="shared" si="14"/>
        <v>0.93936413469694302</v>
      </c>
      <c r="P42" s="131">
        <v>3736.0930768776052</v>
      </c>
      <c r="Q42" s="133">
        <f t="shared" si="15"/>
        <v>9.756284019326035E-2</v>
      </c>
      <c r="R42" s="133">
        <f t="shared" si="16"/>
        <v>8.1697786045709347E-2</v>
      </c>
      <c r="S42" s="132">
        <v>9547</v>
      </c>
      <c r="T42" s="1">
        <v>130808</v>
      </c>
      <c r="U42" s="1">
        <v>13902.433839940482</v>
      </c>
      <c r="V42" s="12"/>
      <c r="W42" s="10"/>
      <c r="X42" s="12"/>
      <c r="Y42" s="13"/>
      <c r="Z42" s="1"/>
    </row>
    <row r="43" spans="1:26">
      <c r="A43" s="125">
        <v>1532</v>
      </c>
      <c r="B43" s="125" t="s">
        <v>62</v>
      </c>
      <c r="C43" s="1">
        <v>148312</v>
      </c>
      <c r="D43" s="125">
        <f t="shared" si="3"/>
        <v>17251.599395137837</v>
      </c>
      <c r="E43" s="126">
        <f t="shared" si="4"/>
        <v>0.91009641444886014</v>
      </c>
      <c r="F43" s="127">
        <f t="shared" si="17"/>
        <v>1022.5162636558787</v>
      </c>
      <c r="G43" s="127">
        <f t="shared" si="18"/>
        <v>8790.5723186495889</v>
      </c>
      <c r="H43" s="127">
        <f t="shared" si="19"/>
        <v>0</v>
      </c>
      <c r="I43" s="128">
        <f t="shared" si="20"/>
        <v>0</v>
      </c>
      <c r="J43" s="127">
        <f t="shared" si="21"/>
        <v>-290.07009723546844</v>
      </c>
      <c r="K43" s="128">
        <f t="shared" si="22"/>
        <v>-2493.7326259333222</v>
      </c>
      <c r="L43" s="129">
        <f t="shared" si="11"/>
        <v>6296.8396927162667</v>
      </c>
      <c r="M43" s="129">
        <f t="shared" si="23"/>
        <v>154608.83969271625</v>
      </c>
      <c r="N43" s="129">
        <f t="shared" si="24"/>
        <v>17984.045561558247</v>
      </c>
      <c r="O43" s="130">
        <f t="shared" si="14"/>
        <v>0.9487361147205865</v>
      </c>
      <c r="P43" s="131">
        <v>1650.5079368850966</v>
      </c>
      <c r="Q43" s="133">
        <f t="shared" si="15"/>
        <v>0.15260032950977651</v>
      </c>
      <c r="R43" s="133">
        <f t="shared" si="16"/>
        <v>0.14039995379901796</v>
      </c>
      <c r="S43" s="132">
        <v>8597</v>
      </c>
      <c r="T43" s="1">
        <v>128676</v>
      </c>
      <c r="U43" s="1">
        <v>15127.674582647544</v>
      </c>
      <c r="V43" s="12"/>
      <c r="W43" s="10"/>
      <c r="X43" s="12"/>
      <c r="Y43" s="13"/>
      <c r="Z43" s="1"/>
    </row>
    <row r="44" spans="1:26">
      <c r="A44" s="125">
        <v>1535</v>
      </c>
      <c r="B44" s="125" t="s">
        <v>63</v>
      </c>
      <c r="C44" s="1">
        <v>114868</v>
      </c>
      <c r="D44" s="125">
        <f t="shared" si="3"/>
        <v>16561.130334486737</v>
      </c>
      <c r="E44" s="126">
        <f t="shared" si="4"/>
        <v>0.87367118789487797</v>
      </c>
      <c r="F44" s="127">
        <f t="shared" si="17"/>
        <v>1436.7977000465382</v>
      </c>
      <c r="G44" s="127">
        <f t="shared" si="18"/>
        <v>9965.6288475227902</v>
      </c>
      <c r="H44" s="127">
        <f t="shared" si="19"/>
        <v>174.67923081739644</v>
      </c>
      <c r="I44" s="128">
        <f t="shared" si="20"/>
        <v>1211.5751449494619</v>
      </c>
      <c r="J44" s="127">
        <f t="shared" si="21"/>
        <v>-115.39086641807199</v>
      </c>
      <c r="K44" s="128">
        <f t="shared" si="22"/>
        <v>-800.35104947574735</v>
      </c>
      <c r="L44" s="129">
        <f t="shared" si="11"/>
        <v>9165.2777980470437</v>
      </c>
      <c r="M44" s="129">
        <f t="shared" si="23"/>
        <v>124033.27779804704</v>
      </c>
      <c r="N44" s="129">
        <f t="shared" si="24"/>
        <v>17882.537168115203</v>
      </c>
      <c r="O44" s="130">
        <f t="shared" si="14"/>
        <v>0.94338110833578626</v>
      </c>
      <c r="P44" s="131">
        <v>1746.1050938748267</v>
      </c>
      <c r="Q44" s="133">
        <f t="shared" si="15"/>
        <v>0.12894602350906159</v>
      </c>
      <c r="R44" s="133">
        <f t="shared" si="16"/>
        <v>0.1325268788316106</v>
      </c>
      <c r="S44" s="132">
        <v>6936</v>
      </c>
      <c r="T44" s="1">
        <v>101748</v>
      </c>
      <c r="U44" s="1">
        <v>14623.167576889911</v>
      </c>
      <c r="V44" s="12"/>
      <c r="W44" s="10"/>
      <c r="X44" s="12"/>
      <c r="Y44" s="13"/>
      <c r="Z44" s="1"/>
    </row>
    <row r="45" spans="1:26">
      <c r="A45" s="125">
        <v>1539</v>
      </c>
      <c r="B45" s="125" t="s">
        <v>64</v>
      </c>
      <c r="C45" s="1">
        <v>108512</v>
      </c>
      <c r="D45" s="125">
        <f t="shared" si="3"/>
        <v>15459.752101438951</v>
      </c>
      <c r="E45" s="126">
        <f t="shared" si="4"/>
        <v>0.81556872690617011</v>
      </c>
      <c r="F45" s="127">
        <f t="shared" si="17"/>
        <v>2097.6246398752101</v>
      </c>
      <c r="G45" s="127">
        <f t="shared" si="18"/>
        <v>14723.227347284099</v>
      </c>
      <c r="H45" s="127">
        <f t="shared" si="19"/>
        <v>560.16161238412155</v>
      </c>
      <c r="I45" s="128">
        <f t="shared" si="20"/>
        <v>3931.7743573241492</v>
      </c>
      <c r="J45" s="127">
        <f t="shared" si="21"/>
        <v>270.09151514865312</v>
      </c>
      <c r="K45" s="128">
        <f t="shared" si="22"/>
        <v>1895.7723448283962</v>
      </c>
      <c r="L45" s="129">
        <f t="shared" si="11"/>
        <v>16618.999692112495</v>
      </c>
      <c r="M45" s="129">
        <f t="shared" si="23"/>
        <v>125130.9996921125</v>
      </c>
      <c r="N45" s="129">
        <f t="shared" si="24"/>
        <v>17827.468256462816</v>
      </c>
      <c r="O45" s="130">
        <f t="shared" si="14"/>
        <v>0.94047598528635101</v>
      </c>
      <c r="P45" s="131">
        <v>280.59387311239516</v>
      </c>
      <c r="Q45" s="133">
        <f t="shared" si="15"/>
        <v>3.9078434564449253E-2</v>
      </c>
      <c r="R45" s="133">
        <f t="shared" si="16"/>
        <v>4.0114700277791675E-2</v>
      </c>
      <c r="S45" s="132">
        <v>7019</v>
      </c>
      <c r="T45" s="1">
        <v>104431</v>
      </c>
      <c r="U45" s="1">
        <v>14863.506974096215</v>
      </c>
      <c r="V45" s="12"/>
      <c r="W45" s="10"/>
      <c r="X45" s="12"/>
      <c r="Y45" s="13"/>
      <c r="Z45" s="1"/>
    </row>
    <row r="46" spans="1:26">
      <c r="A46" s="125">
        <v>1547</v>
      </c>
      <c r="B46" s="125" t="s">
        <v>65</v>
      </c>
      <c r="C46" s="1">
        <v>60887</v>
      </c>
      <c r="D46" s="125">
        <f t="shared" si="3"/>
        <v>17307.276861853323</v>
      </c>
      <c r="E46" s="126">
        <f t="shared" si="4"/>
        <v>0.91303364140751764</v>
      </c>
      <c r="F46" s="127">
        <f t="shared" si="17"/>
        <v>989.10978362658716</v>
      </c>
      <c r="G46" s="127">
        <f t="shared" si="18"/>
        <v>3479.6882187983338</v>
      </c>
      <c r="H46" s="127">
        <f t="shared" si="19"/>
        <v>0</v>
      </c>
      <c r="I46" s="128">
        <f t="shared" si="20"/>
        <v>0</v>
      </c>
      <c r="J46" s="127">
        <f t="shared" si="21"/>
        <v>-290.07009723546844</v>
      </c>
      <c r="K46" s="128">
        <f t="shared" si="22"/>
        <v>-1020.466602074378</v>
      </c>
      <c r="L46" s="129">
        <f t="shared" si="11"/>
        <v>2459.2216167239558</v>
      </c>
      <c r="M46" s="129">
        <f t="shared" si="23"/>
        <v>63346.221616723953</v>
      </c>
      <c r="N46" s="129">
        <f t="shared" si="24"/>
        <v>18006.316548244446</v>
      </c>
      <c r="O46" s="130">
        <f t="shared" si="14"/>
        <v>0.94991100550404972</v>
      </c>
      <c r="P46" s="131">
        <v>229.1097036130941</v>
      </c>
      <c r="Q46" s="133">
        <f t="shared" si="15"/>
        <v>0.1359726860575757</v>
      </c>
      <c r="R46" s="134">
        <f t="shared" si="16"/>
        <v>0.1372642979803243</v>
      </c>
      <c r="S46" s="132">
        <v>3518</v>
      </c>
      <c r="T46" s="1">
        <v>53599</v>
      </c>
      <c r="U46" s="1">
        <v>15218.341851220897</v>
      </c>
      <c r="V46" s="13"/>
      <c r="W46" s="62"/>
      <c r="X46" s="13"/>
      <c r="Y46" s="13"/>
      <c r="Z46" s="1"/>
    </row>
    <row r="47" spans="1:26">
      <c r="A47" s="125">
        <v>1554</v>
      </c>
      <c r="B47" s="125" t="s">
        <v>66</v>
      </c>
      <c r="C47" s="1">
        <v>98420</v>
      </c>
      <c r="D47" s="125">
        <f t="shared" si="3"/>
        <v>16887.439945092654</v>
      </c>
      <c r="E47" s="126">
        <f t="shared" si="4"/>
        <v>0.89088542987967301</v>
      </c>
      <c r="F47" s="127">
        <f t="shared" si="17"/>
        <v>1241.0119336829885</v>
      </c>
      <c r="G47" s="127">
        <f t="shared" si="18"/>
        <v>7232.6175495044572</v>
      </c>
      <c r="H47" s="127">
        <f t="shared" si="19"/>
        <v>60.470867105325667</v>
      </c>
      <c r="I47" s="128">
        <f t="shared" si="20"/>
        <v>352.424213489838</v>
      </c>
      <c r="J47" s="127">
        <f t="shared" si="21"/>
        <v>-229.59923013014276</v>
      </c>
      <c r="K47" s="128">
        <f t="shared" si="22"/>
        <v>-1338.1043131984718</v>
      </c>
      <c r="L47" s="129">
        <f t="shared" si="11"/>
        <v>5894.5132363059856</v>
      </c>
      <c r="M47" s="129">
        <f t="shared" si="23"/>
        <v>104314.51323630598</v>
      </c>
      <c r="N47" s="129">
        <f t="shared" si="24"/>
        <v>17898.852648645501</v>
      </c>
      <c r="O47" s="130">
        <f t="shared" si="14"/>
        <v>0.94424182043502614</v>
      </c>
      <c r="P47" s="131">
        <v>215.11572766762947</v>
      </c>
      <c r="Q47" s="133">
        <f t="shared" si="15"/>
        <v>0.12295194194696728</v>
      </c>
      <c r="R47" s="134">
        <f t="shared" si="16"/>
        <v>0.11909829767123972</v>
      </c>
      <c r="S47" s="132">
        <v>5828</v>
      </c>
      <c r="T47" s="1">
        <v>87644</v>
      </c>
      <c r="U47" s="1">
        <v>15090.220385674931</v>
      </c>
      <c r="V47" s="12"/>
      <c r="W47" s="61"/>
      <c r="X47" s="12"/>
      <c r="Y47" s="13"/>
      <c r="Z47" s="1"/>
    </row>
    <row r="48" spans="1:26">
      <c r="A48" s="125">
        <v>1557</v>
      </c>
      <c r="B48" s="125" t="s">
        <v>67</v>
      </c>
      <c r="C48" s="1">
        <v>35085</v>
      </c>
      <c r="D48" s="125">
        <f t="shared" si="3"/>
        <v>13145.372798801049</v>
      </c>
      <c r="E48" s="126">
        <f t="shared" si="4"/>
        <v>0.69347521796467182</v>
      </c>
      <c r="F48" s="127">
        <f t="shared" si="17"/>
        <v>3486.2522214579517</v>
      </c>
      <c r="G48" s="127">
        <f t="shared" si="18"/>
        <v>9304.8071790712729</v>
      </c>
      <c r="H48" s="127">
        <f t="shared" si="19"/>
        <v>1370.1943683073873</v>
      </c>
      <c r="I48" s="128">
        <f t="shared" si="20"/>
        <v>3657.0487690124169</v>
      </c>
      <c r="J48" s="127">
        <f t="shared" si="21"/>
        <v>1080.1242710719189</v>
      </c>
      <c r="K48" s="128">
        <f t="shared" si="22"/>
        <v>2882.8516794909515</v>
      </c>
      <c r="L48" s="129">
        <f t="shared" si="11"/>
        <v>12187.658858562225</v>
      </c>
      <c r="M48" s="129">
        <f t="shared" si="23"/>
        <v>47272.658858562223</v>
      </c>
      <c r="N48" s="129">
        <f t="shared" si="24"/>
        <v>17711.749291330918</v>
      </c>
      <c r="O48" s="130">
        <f t="shared" si="14"/>
        <v>0.93437130983927597</v>
      </c>
      <c r="P48" s="131">
        <v>763.40845524105498</v>
      </c>
      <c r="Q48" s="133">
        <f t="shared" si="15"/>
        <v>5.4965871846528548E-2</v>
      </c>
      <c r="R48" s="134">
        <f t="shared" si="16"/>
        <v>5.0617942063721617E-2</v>
      </c>
      <c r="S48" s="132">
        <v>2669</v>
      </c>
      <c r="T48" s="1">
        <v>33257</v>
      </c>
      <c r="U48" s="1">
        <v>12512.03912716328</v>
      </c>
      <c r="V48" s="12"/>
      <c r="W48" s="61"/>
      <c r="X48" s="12"/>
      <c r="Y48" s="13"/>
      <c r="Z48" s="1"/>
    </row>
    <row r="49" spans="1:26">
      <c r="A49" s="125">
        <v>1560</v>
      </c>
      <c r="B49" s="125" t="s">
        <v>68</v>
      </c>
      <c r="C49" s="1">
        <v>39444</v>
      </c>
      <c r="D49" s="125">
        <f t="shared" si="3"/>
        <v>13325.675675675675</v>
      </c>
      <c r="E49" s="126">
        <f t="shared" si="4"/>
        <v>0.70298697383147335</v>
      </c>
      <c r="F49" s="127">
        <f t="shared" si="17"/>
        <v>3378.0704953331756</v>
      </c>
      <c r="G49" s="127">
        <f t="shared" si="18"/>
        <v>9999.0886661862005</v>
      </c>
      <c r="H49" s="127">
        <f t="shared" si="19"/>
        <v>1307.0883614012682</v>
      </c>
      <c r="I49" s="128">
        <f t="shared" si="20"/>
        <v>3868.9815497477539</v>
      </c>
      <c r="J49" s="127">
        <f t="shared" si="21"/>
        <v>1017.0182641657998</v>
      </c>
      <c r="K49" s="128">
        <f t="shared" si="22"/>
        <v>3010.3740619307673</v>
      </c>
      <c r="L49" s="129">
        <f t="shared" si="11"/>
        <v>13009.462728116967</v>
      </c>
      <c r="M49" s="129">
        <f t="shared" si="23"/>
        <v>52453.462728116967</v>
      </c>
      <c r="N49" s="129">
        <f t="shared" si="24"/>
        <v>17720.764435174649</v>
      </c>
      <c r="O49" s="130">
        <f t="shared" si="14"/>
        <v>0.93484689763261608</v>
      </c>
      <c r="P49" s="131">
        <v>917.47754871244979</v>
      </c>
      <c r="Q49" s="133">
        <f t="shared" si="15"/>
        <v>3.2241180780906521E-2</v>
      </c>
      <c r="R49" s="134">
        <f t="shared" si="16"/>
        <v>4.0959433996961433E-2</v>
      </c>
      <c r="S49" s="132">
        <v>2960</v>
      </c>
      <c r="T49" s="1">
        <v>38212</v>
      </c>
      <c r="U49" s="1">
        <v>12801.340033500837</v>
      </c>
      <c r="V49" s="12"/>
      <c r="W49" s="61"/>
      <c r="X49" s="12"/>
      <c r="Y49" s="13"/>
      <c r="Z49" s="1"/>
    </row>
    <row r="50" spans="1:26">
      <c r="A50" s="125">
        <v>1563</v>
      </c>
      <c r="B50" s="125" t="s">
        <v>69</v>
      </c>
      <c r="C50" s="1">
        <v>124929</v>
      </c>
      <c r="D50" s="125">
        <f t="shared" si="3"/>
        <v>18022.071552221583</v>
      </c>
      <c r="E50" s="126">
        <f t="shared" si="4"/>
        <v>0.95074215004322027</v>
      </c>
      <c r="F50" s="127">
        <f t="shared" si="17"/>
        <v>560.2329694056308</v>
      </c>
      <c r="G50" s="127">
        <f t="shared" si="18"/>
        <v>3883.534943919833</v>
      </c>
      <c r="H50" s="127">
        <f t="shared" si="19"/>
        <v>0</v>
      </c>
      <c r="I50" s="128">
        <f t="shared" si="20"/>
        <v>0</v>
      </c>
      <c r="J50" s="127">
        <f t="shared" si="21"/>
        <v>-290.07009723546844</v>
      </c>
      <c r="K50" s="128">
        <f t="shared" si="22"/>
        <v>-2010.7659140362673</v>
      </c>
      <c r="L50" s="129">
        <f t="shared" si="11"/>
        <v>1872.7690298835657</v>
      </c>
      <c r="M50" s="129">
        <f t="shared" si="23"/>
        <v>126801.76902988357</v>
      </c>
      <c r="N50" s="129">
        <f t="shared" si="24"/>
        <v>18292.234424391743</v>
      </c>
      <c r="O50" s="130">
        <f t="shared" si="14"/>
        <v>0.96499440895833044</v>
      </c>
      <c r="P50" s="131">
        <v>1399.1684097344676</v>
      </c>
      <c r="Q50" s="133">
        <f t="shared" si="15"/>
        <v>7.7652315681420198E-2</v>
      </c>
      <c r="R50" s="134">
        <f t="shared" si="16"/>
        <v>8.1383368130403796E-2</v>
      </c>
      <c r="S50" s="132">
        <v>6932</v>
      </c>
      <c r="T50" s="1">
        <v>115927</v>
      </c>
      <c r="U50" s="1">
        <v>16665.75618171363</v>
      </c>
      <c r="V50" s="12"/>
      <c r="W50" s="61"/>
      <c r="X50" s="12"/>
      <c r="Y50" s="13"/>
      <c r="Z50" s="1"/>
    </row>
    <row r="51" spans="1:26">
      <c r="A51" s="125">
        <v>1566</v>
      </c>
      <c r="B51" s="125" t="s">
        <v>70</v>
      </c>
      <c r="C51" s="1">
        <v>88542</v>
      </c>
      <c r="D51" s="125">
        <f t="shared" si="3"/>
        <v>15137.972302957771</v>
      </c>
      <c r="E51" s="126">
        <f t="shared" si="4"/>
        <v>0.79859345208484911</v>
      </c>
      <c r="F51" s="127">
        <f t="shared" si="17"/>
        <v>2290.6925189639182</v>
      </c>
      <c r="G51" s="127">
        <f t="shared" si="18"/>
        <v>13398.260543419958</v>
      </c>
      <c r="H51" s="127">
        <f t="shared" si="19"/>
        <v>672.78454185253474</v>
      </c>
      <c r="I51" s="128">
        <f t="shared" si="20"/>
        <v>3935.1167852954759</v>
      </c>
      <c r="J51" s="127">
        <f t="shared" si="21"/>
        <v>382.71444461706631</v>
      </c>
      <c r="K51" s="128">
        <f t="shared" si="22"/>
        <v>2238.4967865652211</v>
      </c>
      <c r="L51" s="129">
        <f t="shared" si="11"/>
        <v>15636.757329985179</v>
      </c>
      <c r="M51" s="129">
        <f t="shared" si="23"/>
        <v>104178.75732998518</v>
      </c>
      <c r="N51" s="129">
        <f t="shared" si="24"/>
        <v>17811.379266538755</v>
      </c>
      <c r="O51" s="130">
        <f t="shared" si="14"/>
        <v>0.93962722154528489</v>
      </c>
      <c r="P51" s="131">
        <v>1765.5671055469938</v>
      </c>
      <c r="Q51" s="133">
        <f t="shared" si="15"/>
        <v>0.11884453542590698</v>
      </c>
      <c r="R51" s="134">
        <f t="shared" si="16"/>
        <v>0.1232441634503206</v>
      </c>
      <c r="S51" s="132">
        <v>5849</v>
      </c>
      <c r="T51" s="1">
        <v>79137</v>
      </c>
      <c r="U51" s="1">
        <v>13477.009536784743</v>
      </c>
      <c r="V51" s="12"/>
      <c r="W51" s="61"/>
      <c r="X51" s="12"/>
      <c r="Y51" s="13"/>
      <c r="Z51" s="1"/>
    </row>
    <row r="52" spans="1:26">
      <c r="A52" s="125">
        <v>1573</v>
      </c>
      <c r="B52" s="125" t="s">
        <v>71</v>
      </c>
      <c r="C52" s="1">
        <v>32149</v>
      </c>
      <c r="D52" s="125">
        <f t="shared" si="3"/>
        <v>15164.622641509433</v>
      </c>
      <c r="E52" s="126">
        <f t="shared" si="4"/>
        <v>0.79999937260295206</v>
      </c>
      <c r="F52" s="127">
        <f t="shared" si="17"/>
        <v>2274.7023158329207</v>
      </c>
      <c r="G52" s="127">
        <f t="shared" si="18"/>
        <v>4822.3689095657919</v>
      </c>
      <c r="H52" s="127">
        <f t="shared" si="19"/>
        <v>663.45692335945284</v>
      </c>
      <c r="I52" s="128">
        <f t="shared" si="20"/>
        <v>1406.52867752204</v>
      </c>
      <c r="J52" s="127">
        <f t="shared" si="21"/>
        <v>373.38682612398441</v>
      </c>
      <c r="K52" s="128">
        <f t="shared" si="22"/>
        <v>791.58007138284688</v>
      </c>
      <c r="L52" s="129">
        <f t="shared" si="11"/>
        <v>5613.9489809486386</v>
      </c>
      <c r="M52" s="129">
        <f t="shared" si="23"/>
        <v>37762.94898094864</v>
      </c>
      <c r="N52" s="129">
        <f t="shared" si="24"/>
        <v>17812.71178346634</v>
      </c>
      <c r="O52" s="130">
        <f t="shared" si="14"/>
        <v>0.93969751757119013</v>
      </c>
      <c r="P52" s="131">
        <v>554.42243353729737</v>
      </c>
      <c r="Q52" s="133">
        <f t="shared" si="15"/>
        <v>5.9484576852095968E-2</v>
      </c>
      <c r="R52" s="134">
        <f t="shared" si="16"/>
        <v>6.3482631859084995E-2</v>
      </c>
      <c r="S52" s="132">
        <v>2120</v>
      </c>
      <c r="T52" s="1">
        <v>30344</v>
      </c>
      <c r="U52" s="1">
        <v>14259.398496240601</v>
      </c>
      <c r="V52" s="12"/>
      <c r="W52" s="61"/>
      <c r="X52" s="12"/>
      <c r="Y52" s="13"/>
      <c r="Z52" s="1"/>
    </row>
    <row r="53" spans="1:26">
      <c r="A53" s="125">
        <v>1576</v>
      </c>
      <c r="B53" s="125" t="s">
        <v>72</v>
      </c>
      <c r="C53" s="1">
        <v>52883</v>
      </c>
      <c r="D53" s="125">
        <f t="shared" si="3"/>
        <v>15627.364066193853</v>
      </c>
      <c r="E53" s="126">
        <f t="shared" si="4"/>
        <v>0.82441098231961063</v>
      </c>
      <c r="F53" s="127">
        <f t="shared" si="17"/>
        <v>1997.0574610222686</v>
      </c>
      <c r="G53" s="127">
        <f t="shared" si="18"/>
        <v>6758.042448099357</v>
      </c>
      <c r="H53" s="127">
        <f t="shared" si="19"/>
        <v>501.49742471990584</v>
      </c>
      <c r="I53" s="128">
        <f t="shared" si="20"/>
        <v>1697.0672852521614</v>
      </c>
      <c r="J53" s="127">
        <f t="shared" si="21"/>
        <v>211.4273274844374</v>
      </c>
      <c r="K53" s="128">
        <f t="shared" si="22"/>
        <v>715.47007620733621</v>
      </c>
      <c r="L53" s="129">
        <f t="shared" si="11"/>
        <v>7473.5125243066932</v>
      </c>
      <c r="M53" s="129">
        <f t="shared" si="23"/>
        <v>60356.512524306694</v>
      </c>
      <c r="N53" s="129">
        <f t="shared" si="24"/>
        <v>17835.848854700562</v>
      </c>
      <c r="O53" s="130">
        <f t="shared" si="14"/>
        <v>0.94091809805702309</v>
      </c>
      <c r="P53" s="131">
        <v>352.72203541990712</v>
      </c>
      <c r="Q53" s="133">
        <f t="shared" si="15"/>
        <v>6.5008559057496723E-2</v>
      </c>
      <c r="R53" s="134">
        <f t="shared" si="16"/>
        <v>9.1444941729136767E-2</v>
      </c>
      <c r="S53" s="132">
        <v>3384</v>
      </c>
      <c r="T53" s="1">
        <v>49655</v>
      </c>
      <c r="U53" s="1">
        <v>14318.050749711649</v>
      </c>
      <c r="V53" s="12"/>
      <c r="W53" s="61"/>
      <c r="X53" s="12"/>
      <c r="Y53" s="13"/>
      <c r="Z53" s="1"/>
    </row>
    <row r="54" spans="1:26">
      <c r="A54" s="125">
        <v>1577</v>
      </c>
      <c r="B54" s="125" t="s">
        <v>73</v>
      </c>
      <c r="C54" s="1">
        <v>151726</v>
      </c>
      <c r="D54" s="125">
        <f t="shared" si="3"/>
        <v>14037.006198538256</v>
      </c>
      <c r="E54" s="126">
        <f t="shared" si="4"/>
        <v>0.7405127326621429</v>
      </c>
      <c r="F54" s="127">
        <f t="shared" si="17"/>
        <v>2951.2721816156268</v>
      </c>
      <c r="G54" s="127">
        <f t="shared" si="18"/>
        <v>31900.301011083309</v>
      </c>
      <c r="H54" s="127">
        <f t="shared" si="19"/>
        <v>1058.1226783993648</v>
      </c>
      <c r="I54" s="128">
        <f t="shared" si="20"/>
        <v>11437.248030818735</v>
      </c>
      <c r="J54" s="127">
        <f t="shared" si="21"/>
        <v>768.05258116389632</v>
      </c>
      <c r="K54" s="128">
        <f t="shared" si="22"/>
        <v>8301.8803498005545</v>
      </c>
      <c r="L54" s="129">
        <f t="shared" si="11"/>
        <v>40202.181360883864</v>
      </c>
      <c r="M54" s="129">
        <f t="shared" si="23"/>
        <v>191928.18136088387</v>
      </c>
      <c r="N54" s="129">
        <f t="shared" si="24"/>
        <v>17756.330961317781</v>
      </c>
      <c r="O54" s="130">
        <f t="shared" si="14"/>
        <v>0.93672318557414969</v>
      </c>
      <c r="P54" s="131">
        <v>3243.959214200273</v>
      </c>
      <c r="Q54" s="133">
        <f t="shared" si="15"/>
        <v>9.0377290693496232E-2</v>
      </c>
      <c r="R54" s="134">
        <f t="shared" si="16"/>
        <v>8.7552740398425768E-2</v>
      </c>
      <c r="S54" s="132">
        <v>10809</v>
      </c>
      <c r="T54" s="1">
        <v>139150</v>
      </c>
      <c r="U54" s="1">
        <v>12906.965958630924</v>
      </c>
      <c r="V54" s="13"/>
      <c r="W54" s="62"/>
      <c r="X54" s="13"/>
      <c r="Y54" s="13"/>
      <c r="Z54" s="13"/>
    </row>
    <row r="55" spans="1:26">
      <c r="A55" s="125">
        <v>1578</v>
      </c>
      <c r="B55" s="125" t="s">
        <v>74</v>
      </c>
      <c r="C55" s="1">
        <v>41892</v>
      </c>
      <c r="D55" s="125">
        <f t="shared" si="3"/>
        <v>16817.342432757931</v>
      </c>
      <c r="E55" s="126">
        <f t="shared" si="4"/>
        <v>0.88718748320374941</v>
      </c>
      <c r="F55" s="127">
        <f t="shared" si="17"/>
        <v>1283.0704410838225</v>
      </c>
      <c r="G55" s="127">
        <f t="shared" si="18"/>
        <v>3196.128468739802</v>
      </c>
      <c r="H55" s="127">
        <f t="shared" si="19"/>
        <v>85.004996422478868</v>
      </c>
      <c r="I55" s="128">
        <f t="shared" si="20"/>
        <v>211.74744608839484</v>
      </c>
      <c r="J55" s="127">
        <f t="shared" si="21"/>
        <v>-205.06510081298956</v>
      </c>
      <c r="K55" s="128">
        <f t="shared" si="22"/>
        <v>-510.81716612515697</v>
      </c>
      <c r="L55" s="129">
        <f t="shared" si="11"/>
        <v>2685.3113026146448</v>
      </c>
      <c r="M55" s="129">
        <f t="shared" si="23"/>
        <v>44577.311302614646</v>
      </c>
      <c r="N55" s="129">
        <f t="shared" si="24"/>
        <v>17895.34777302876</v>
      </c>
      <c r="O55" s="130">
        <f t="shared" si="14"/>
        <v>0.94405692310122968</v>
      </c>
      <c r="P55" s="131">
        <v>498.33010940631539</v>
      </c>
      <c r="Q55" s="133">
        <f t="shared" si="15"/>
        <v>3.6520190023752966E-2</v>
      </c>
      <c r="R55" s="133">
        <f t="shared" si="16"/>
        <v>4.1097356659747272E-2</v>
      </c>
      <c r="S55" s="132">
        <v>2491</v>
      </c>
      <c r="T55" s="1">
        <v>40416</v>
      </c>
      <c r="U55" s="1">
        <v>16153.477218225418</v>
      </c>
      <c r="V55" s="12"/>
      <c r="W55" s="10"/>
      <c r="X55" s="12"/>
      <c r="Y55" s="13"/>
      <c r="Z55" s="13"/>
    </row>
    <row r="56" spans="1:26">
      <c r="A56" s="125">
        <v>1579</v>
      </c>
      <c r="B56" s="125" t="s">
        <v>75</v>
      </c>
      <c r="C56" s="1">
        <v>194207</v>
      </c>
      <c r="D56" s="125">
        <f t="shared" si="3"/>
        <v>14616.316700534357</v>
      </c>
      <c r="E56" s="126">
        <f t="shared" si="4"/>
        <v>0.77107386491680296</v>
      </c>
      <c r="F56" s="127">
        <f t="shared" si="17"/>
        <v>2603.6858804179669</v>
      </c>
      <c r="G56" s="127">
        <f t="shared" si="18"/>
        <v>34595.17429311353</v>
      </c>
      <c r="H56" s="127">
        <f t="shared" si="19"/>
        <v>855.36400270072966</v>
      </c>
      <c r="I56" s="128">
        <f t="shared" si="20"/>
        <v>11365.221503884595</v>
      </c>
      <c r="J56" s="127">
        <f t="shared" si="21"/>
        <v>565.29390546526122</v>
      </c>
      <c r="K56" s="128">
        <f t="shared" si="22"/>
        <v>7511.0601219169257</v>
      </c>
      <c r="L56" s="129">
        <f t="shared" si="11"/>
        <v>42106.234415030456</v>
      </c>
      <c r="M56" s="129">
        <f t="shared" si="23"/>
        <v>236313.23441503046</v>
      </c>
      <c r="N56" s="129">
        <f t="shared" si="24"/>
        <v>17785.296486417585</v>
      </c>
      <c r="O56" s="130">
        <f t="shared" si="14"/>
        <v>0.93825124218688261</v>
      </c>
      <c r="P56" s="131">
        <v>3090.4218039670086</v>
      </c>
      <c r="Q56" s="133">
        <f t="shared" si="15"/>
        <v>7.4837424246617046E-2</v>
      </c>
      <c r="R56" s="133">
        <f t="shared" si="16"/>
        <v>7.7264241641619519E-2</v>
      </c>
      <c r="S56" s="132">
        <v>13287</v>
      </c>
      <c r="T56" s="1">
        <v>180685</v>
      </c>
      <c r="U56" s="1">
        <v>13567.99579484869</v>
      </c>
      <c r="V56" s="12"/>
      <c r="Y56" s="13"/>
      <c r="Z56" s="13"/>
    </row>
    <row r="57" spans="1:26" ht="30.95" customHeight="1">
      <c r="A57" s="125">
        <v>1804</v>
      </c>
      <c r="B57" s="125" t="s">
        <v>76</v>
      </c>
      <c r="C57" s="1">
        <v>958964</v>
      </c>
      <c r="D57" s="125">
        <f t="shared" si="3"/>
        <v>18161.165085317123</v>
      </c>
      <c r="E57" s="126">
        <f t="shared" si="4"/>
        <v>0.95807993495485877</v>
      </c>
      <c r="F57" s="127">
        <f t="shared" si="17"/>
        <v>476.77684954830693</v>
      </c>
      <c r="G57" s="127">
        <f t="shared" si="18"/>
        <v>25175.247986699251</v>
      </c>
      <c r="H57" s="127">
        <f t="shared" si="19"/>
        <v>0</v>
      </c>
      <c r="I57" s="128">
        <f t="shared" si="20"/>
        <v>0</v>
      </c>
      <c r="J57" s="127">
        <f t="shared" si="21"/>
        <v>-290.07009723546844</v>
      </c>
      <c r="K57" s="128">
        <f t="shared" si="22"/>
        <v>-15316.57134432444</v>
      </c>
      <c r="L57" s="129">
        <f t="shared" si="11"/>
        <v>9858.6766423748104</v>
      </c>
      <c r="M57" s="129">
        <f t="shared" si="23"/>
        <v>968822.67664237483</v>
      </c>
      <c r="N57" s="129">
        <f t="shared" si="24"/>
        <v>18347.871837629958</v>
      </c>
      <c r="O57" s="130">
        <f t="shared" si="14"/>
        <v>0.96792952292298584</v>
      </c>
      <c r="P57" s="131">
        <v>5775.9232745541394</v>
      </c>
      <c r="Q57" s="133">
        <f t="shared" si="15"/>
        <v>0.1139682222537155</v>
      </c>
      <c r="R57" s="133">
        <f t="shared" si="16"/>
        <v>0.10884172796347359</v>
      </c>
      <c r="S57" s="132">
        <v>52803</v>
      </c>
      <c r="T57" s="1">
        <v>860854</v>
      </c>
      <c r="U57" s="1">
        <v>16378.500761035006</v>
      </c>
      <c r="V57" s="12"/>
      <c r="Y57" s="13"/>
      <c r="Z57" s="13"/>
    </row>
    <row r="58" spans="1:26">
      <c r="A58" s="125">
        <v>1806</v>
      </c>
      <c r="B58" s="125" t="s">
        <v>77</v>
      </c>
      <c r="C58" s="1">
        <v>346639</v>
      </c>
      <c r="D58" s="125">
        <f t="shared" si="3"/>
        <v>16100.278680910356</v>
      </c>
      <c r="E58" s="126">
        <f t="shared" si="4"/>
        <v>0.84935927177010972</v>
      </c>
      <c r="F58" s="127">
        <f t="shared" si="17"/>
        <v>1713.3086921923671</v>
      </c>
      <c r="G58" s="127">
        <f t="shared" si="18"/>
        <v>36887.536142901663</v>
      </c>
      <c r="H58" s="127">
        <f t="shared" si="19"/>
        <v>335.97730956912983</v>
      </c>
      <c r="I58" s="128">
        <f t="shared" si="20"/>
        <v>7233.591475023366</v>
      </c>
      <c r="J58" s="127">
        <f t="shared" si="21"/>
        <v>45.907212333661391</v>
      </c>
      <c r="K58" s="128">
        <f t="shared" si="22"/>
        <v>988.38228154372973</v>
      </c>
      <c r="L58" s="129">
        <f t="shared" si="11"/>
        <v>37875.918424445394</v>
      </c>
      <c r="M58" s="129">
        <f t="shared" si="23"/>
        <v>384514.91842444538</v>
      </c>
      <c r="N58" s="129">
        <f t="shared" si="24"/>
        <v>17859.494585436387</v>
      </c>
      <c r="O58" s="130">
        <f t="shared" si="14"/>
        <v>0.94216551252954805</v>
      </c>
      <c r="P58" s="131">
        <v>3907.0959877632195</v>
      </c>
      <c r="Q58" s="133">
        <f t="shared" si="15"/>
        <v>5.2123739627154241E-2</v>
      </c>
      <c r="R58" s="133">
        <f t="shared" si="16"/>
        <v>5.8525421461392745E-2</v>
      </c>
      <c r="S58" s="132">
        <v>21530</v>
      </c>
      <c r="T58" s="1">
        <v>329466</v>
      </c>
      <c r="U58" s="1">
        <v>15210.101103365496</v>
      </c>
      <c r="V58" s="12"/>
      <c r="Y58" s="13"/>
      <c r="Z58" s="13"/>
    </row>
    <row r="59" spans="1:26">
      <c r="A59" s="125">
        <v>1811</v>
      </c>
      <c r="B59" s="125" t="s">
        <v>78</v>
      </c>
      <c r="C59" s="1">
        <v>27334</v>
      </c>
      <c r="D59" s="125">
        <f t="shared" si="3"/>
        <v>19440.967283072547</v>
      </c>
      <c r="E59" s="126">
        <f t="shared" si="4"/>
        <v>1.025595031074541</v>
      </c>
      <c r="F59" s="127">
        <f t="shared" si="17"/>
        <v>-291.10446910494721</v>
      </c>
      <c r="G59" s="127">
        <f t="shared" si="18"/>
        <v>-409.29288356155575</v>
      </c>
      <c r="H59" s="127">
        <f t="shared" si="19"/>
        <v>0</v>
      </c>
      <c r="I59" s="128">
        <f t="shared" si="20"/>
        <v>0</v>
      </c>
      <c r="J59" s="127">
        <f t="shared" si="21"/>
        <v>-290.07009723546844</v>
      </c>
      <c r="K59" s="128">
        <f t="shared" si="22"/>
        <v>-407.83855671306861</v>
      </c>
      <c r="L59" s="129">
        <f t="shared" si="11"/>
        <v>-817.13144027462431</v>
      </c>
      <c r="M59" s="129">
        <f t="shared" si="23"/>
        <v>26516.868559725375</v>
      </c>
      <c r="N59" s="129">
        <f t="shared" si="24"/>
        <v>18859.792716732129</v>
      </c>
      <c r="O59" s="130">
        <f t="shared" si="14"/>
        <v>0.9949355613708587</v>
      </c>
      <c r="P59" s="131">
        <v>-570.06439929505586</v>
      </c>
      <c r="Q59" s="133">
        <f t="shared" si="15"/>
        <v>0.16702245751857228</v>
      </c>
      <c r="R59" s="133">
        <f t="shared" si="16"/>
        <v>0.15955218574213767</v>
      </c>
      <c r="S59" s="132">
        <v>1406</v>
      </c>
      <c r="T59" s="1">
        <v>23422</v>
      </c>
      <c r="U59" s="1">
        <v>16765.926986399427</v>
      </c>
      <c r="V59" s="12"/>
      <c r="Y59" s="1"/>
      <c r="Z59" s="1"/>
    </row>
    <row r="60" spans="1:26">
      <c r="A60" s="125">
        <v>1812</v>
      </c>
      <c r="B60" s="125" t="s">
        <v>79</v>
      </c>
      <c r="C60" s="1">
        <v>29974</v>
      </c>
      <c r="D60" s="125">
        <f t="shared" si="3"/>
        <v>15130.742049469964</v>
      </c>
      <c r="E60" s="126">
        <f t="shared" si="4"/>
        <v>0.79821202497052235</v>
      </c>
      <c r="F60" s="127">
        <f t="shared" si="17"/>
        <v>2295.0306710566024</v>
      </c>
      <c r="G60" s="127">
        <f t="shared" si="18"/>
        <v>4546.4557593631298</v>
      </c>
      <c r="H60" s="127">
        <f t="shared" si="19"/>
        <v>675.3151305732672</v>
      </c>
      <c r="I60" s="128">
        <f t="shared" si="20"/>
        <v>1337.7992736656424</v>
      </c>
      <c r="J60" s="127">
        <f t="shared" si="21"/>
        <v>385.24503333779876</v>
      </c>
      <c r="K60" s="128">
        <f t="shared" si="22"/>
        <v>763.17041104217935</v>
      </c>
      <c r="L60" s="129">
        <f t="shared" si="11"/>
        <v>5309.6261704053095</v>
      </c>
      <c r="M60" s="129">
        <f t="shared" si="23"/>
        <v>35283.62617040531</v>
      </c>
      <c r="N60" s="129">
        <f t="shared" si="24"/>
        <v>17811.017753864366</v>
      </c>
      <c r="O60" s="130">
        <f t="shared" si="14"/>
        <v>0.93960815018956856</v>
      </c>
      <c r="P60" s="131">
        <v>-212.70335337858978</v>
      </c>
      <c r="Q60" s="133">
        <f t="shared" si="15"/>
        <v>0.25251765492457484</v>
      </c>
      <c r="R60" s="133">
        <f t="shared" si="16"/>
        <v>0.25820804305901257</v>
      </c>
      <c r="S60" s="132">
        <v>1981</v>
      </c>
      <c r="T60" s="1">
        <v>23931</v>
      </c>
      <c r="U60" s="1">
        <v>12025.628140703517</v>
      </c>
      <c r="V60" s="12"/>
      <c r="Y60" s="1"/>
      <c r="Z60" s="1"/>
    </row>
    <row r="61" spans="1:26">
      <c r="A61" s="125">
        <v>1813</v>
      </c>
      <c r="B61" s="125" t="s">
        <v>80</v>
      </c>
      <c r="C61" s="1">
        <v>145500</v>
      </c>
      <c r="D61" s="125">
        <f t="shared" si="3"/>
        <v>18709.013758518708</v>
      </c>
      <c r="E61" s="126">
        <f t="shared" si="4"/>
        <v>0.986981319790044</v>
      </c>
      <c r="F61" s="127">
        <f t="shared" si="17"/>
        <v>148.06764562735626</v>
      </c>
      <c r="G61" s="127">
        <f t="shared" si="18"/>
        <v>1151.5220800439497</v>
      </c>
      <c r="H61" s="127">
        <f t="shared" si="19"/>
        <v>0</v>
      </c>
      <c r="I61" s="128">
        <f t="shared" si="20"/>
        <v>0</v>
      </c>
      <c r="J61" s="127">
        <f t="shared" si="21"/>
        <v>-290.07009723546844</v>
      </c>
      <c r="K61" s="128">
        <f t="shared" si="22"/>
        <v>-2255.8751462002383</v>
      </c>
      <c r="L61" s="129">
        <f t="shared" si="11"/>
        <v>-1104.3530661562886</v>
      </c>
      <c r="M61" s="129">
        <f t="shared" si="23"/>
        <v>144395.6469338437</v>
      </c>
      <c r="N61" s="129">
        <f t="shared" si="24"/>
        <v>18567.011306910597</v>
      </c>
      <c r="O61" s="130">
        <f t="shared" si="14"/>
        <v>0.97949007685706013</v>
      </c>
      <c r="P61" s="131">
        <v>69.182764354471146</v>
      </c>
      <c r="Q61" s="133">
        <f t="shared" si="15"/>
        <v>0.38208138607089936</v>
      </c>
      <c r="R61" s="133">
        <f t="shared" si="16"/>
        <v>0.3867019487606051</v>
      </c>
      <c r="S61" s="132">
        <v>7777</v>
      </c>
      <c r="T61" s="1">
        <v>105276</v>
      </c>
      <c r="U61" s="1">
        <v>13491.733948481355</v>
      </c>
      <c r="V61" s="12"/>
      <c r="Y61" s="1"/>
      <c r="Z61" s="1"/>
    </row>
    <row r="62" spans="1:26">
      <c r="A62" s="125">
        <v>1815</v>
      </c>
      <c r="B62" s="125" t="s">
        <v>81</v>
      </c>
      <c r="C62" s="1">
        <v>20213</v>
      </c>
      <c r="D62" s="125">
        <f t="shared" si="3"/>
        <v>17202.553191489362</v>
      </c>
      <c r="E62" s="126">
        <f t="shared" si="4"/>
        <v>0.90750901527151862</v>
      </c>
      <c r="F62" s="127">
        <f t="shared" si="17"/>
        <v>1051.9439858449637</v>
      </c>
      <c r="G62" s="127">
        <f t="shared" si="18"/>
        <v>1236.0341833678324</v>
      </c>
      <c r="H62" s="127">
        <f t="shared" si="19"/>
        <v>0</v>
      </c>
      <c r="I62" s="128">
        <f t="shared" si="20"/>
        <v>0</v>
      </c>
      <c r="J62" s="127">
        <f t="shared" si="21"/>
        <v>-290.07009723546844</v>
      </c>
      <c r="K62" s="128">
        <f t="shared" si="22"/>
        <v>-340.83236425167541</v>
      </c>
      <c r="L62" s="129">
        <f t="shared" si="11"/>
        <v>895.20181911615691</v>
      </c>
      <c r="M62" s="129">
        <f t="shared" si="23"/>
        <v>21108.201819116155</v>
      </c>
      <c r="N62" s="129">
        <f t="shared" si="24"/>
        <v>17964.427080098856</v>
      </c>
      <c r="O62" s="130">
        <f t="shared" si="14"/>
        <v>0.9477011550496498</v>
      </c>
      <c r="P62" s="131">
        <v>-153.15251730286491</v>
      </c>
      <c r="Q62" s="133">
        <f t="shared" si="15"/>
        <v>0.38350444900752911</v>
      </c>
      <c r="R62" s="133">
        <f t="shared" si="16"/>
        <v>0.3917466031718293</v>
      </c>
      <c r="S62" s="132">
        <v>1175</v>
      </c>
      <c r="T62" s="1">
        <v>14610</v>
      </c>
      <c r="U62" s="1">
        <v>12360.406091370558</v>
      </c>
      <c r="V62" s="12"/>
      <c r="Y62" s="1"/>
      <c r="Z62" s="1"/>
    </row>
    <row r="63" spans="1:26">
      <c r="A63" s="125">
        <v>1816</v>
      </c>
      <c r="B63" s="125" t="s">
        <v>82</v>
      </c>
      <c r="C63" s="1">
        <v>7408</v>
      </c>
      <c r="D63" s="125">
        <f t="shared" si="3"/>
        <v>16034.632034632035</v>
      </c>
      <c r="E63" s="126">
        <f t="shared" si="4"/>
        <v>0.84589612751141963</v>
      </c>
      <c r="F63" s="127">
        <f t="shared" si="17"/>
        <v>1752.6966799593595</v>
      </c>
      <c r="G63" s="127">
        <f t="shared" si="18"/>
        <v>809.74586614122404</v>
      </c>
      <c r="H63" s="127">
        <f t="shared" si="19"/>
        <v>358.95363576654216</v>
      </c>
      <c r="I63" s="128">
        <f t="shared" si="20"/>
        <v>165.83657972414247</v>
      </c>
      <c r="J63" s="127">
        <f t="shared" si="21"/>
        <v>68.883538531073725</v>
      </c>
      <c r="K63" s="128">
        <f t="shared" si="22"/>
        <v>31.824194801356061</v>
      </c>
      <c r="L63" s="129">
        <f t="shared" si="11"/>
        <v>841.57006094258008</v>
      </c>
      <c r="M63" s="129">
        <f t="shared" si="23"/>
        <v>8249.5700609425803</v>
      </c>
      <c r="N63" s="129">
        <f t="shared" si="24"/>
        <v>17856.212253122467</v>
      </c>
      <c r="O63" s="130">
        <f t="shared" si="14"/>
        <v>0.94199235531661329</v>
      </c>
      <c r="P63" s="131">
        <v>79.980313346334356</v>
      </c>
      <c r="Q63" s="133">
        <f t="shared" si="15"/>
        <v>0.31370810427380741</v>
      </c>
      <c r="R63" s="133">
        <f t="shared" si="16"/>
        <v>0.32223867637948161</v>
      </c>
      <c r="S63" s="132">
        <v>462</v>
      </c>
      <c r="T63" s="1">
        <v>5639</v>
      </c>
      <c r="U63" s="1">
        <v>12126.881720430107</v>
      </c>
      <c r="V63" s="12"/>
      <c r="Y63" s="1"/>
      <c r="Z63" s="1"/>
    </row>
    <row r="64" spans="1:26">
      <c r="A64" s="125">
        <v>1818</v>
      </c>
      <c r="B64" s="125" t="s">
        <v>55</v>
      </c>
      <c r="C64" s="1">
        <v>31269</v>
      </c>
      <c r="D64" s="125">
        <f t="shared" si="3"/>
        <v>17133.698630136987</v>
      </c>
      <c r="E64" s="126">
        <f t="shared" si="4"/>
        <v>0.90387663963086307</v>
      </c>
      <c r="F64" s="127">
        <f t="shared" si="17"/>
        <v>1093.2567226563885</v>
      </c>
      <c r="G64" s="127">
        <f t="shared" si="18"/>
        <v>1995.193518847909</v>
      </c>
      <c r="H64" s="127">
        <f t="shared" si="19"/>
        <v>0</v>
      </c>
      <c r="I64" s="128">
        <f t="shared" si="20"/>
        <v>0</v>
      </c>
      <c r="J64" s="127">
        <f t="shared" si="21"/>
        <v>-290.07009723546844</v>
      </c>
      <c r="K64" s="128">
        <f t="shared" si="22"/>
        <v>-529.37792745472996</v>
      </c>
      <c r="L64" s="129">
        <f t="shared" si="11"/>
        <v>1465.8155913931791</v>
      </c>
      <c r="M64" s="129">
        <f t="shared" si="23"/>
        <v>32734.815591393181</v>
      </c>
      <c r="N64" s="129">
        <f t="shared" si="24"/>
        <v>17936.885255557907</v>
      </c>
      <c r="O64" s="130">
        <f t="shared" si="14"/>
        <v>0.94624820479338767</v>
      </c>
      <c r="P64" s="131">
        <v>-1126.3251864491335</v>
      </c>
      <c r="Q64" s="133">
        <f t="shared" si="15"/>
        <v>0.11994985673352436</v>
      </c>
      <c r="R64" s="133">
        <f t="shared" si="16"/>
        <v>0.10031237979353921</v>
      </c>
      <c r="S64" s="132">
        <v>1825</v>
      </c>
      <c r="T64" s="1">
        <v>27920</v>
      </c>
      <c r="U64" s="1">
        <v>15571.667596207475</v>
      </c>
      <c r="V64" s="12"/>
      <c r="Y64" s="1"/>
      <c r="Z64" s="1"/>
    </row>
    <row r="65" spans="1:26">
      <c r="A65" s="125">
        <v>1820</v>
      </c>
      <c r="B65" s="125" t="s">
        <v>83</v>
      </c>
      <c r="C65" s="1">
        <v>108867</v>
      </c>
      <c r="D65" s="125">
        <f t="shared" si="3"/>
        <v>14846.174826128461</v>
      </c>
      <c r="E65" s="126">
        <f t="shared" si="4"/>
        <v>0.7831998742880899</v>
      </c>
      <c r="F65" s="127">
        <f t="shared" si="17"/>
        <v>2465.7710050615042</v>
      </c>
      <c r="G65" s="127">
        <f t="shared" si="18"/>
        <v>18081.49878011601</v>
      </c>
      <c r="H65" s="127">
        <f t="shared" si="19"/>
        <v>774.91365874279313</v>
      </c>
      <c r="I65" s="128">
        <f t="shared" si="20"/>
        <v>5682.4418595609022</v>
      </c>
      <c r="J65" s="127">
        <f t="shared" si="21"/>
        <v>484.84356150732469</v>
      </c>
      <c r="K65" s="128">
        <f t="shared" si="22"/>
        <v>3555.3578365332123</v>
      </c>
      <c r="L65" s="129">
        <f t="shared" si="11"/>
        <v>21636.856616649224</v>
      </c>
      <c r="M65" s="129">
        <f t="shared" si="23"/>
        <v>130503.85661664922</v>
      </c>
      <c r="N65" s="129">
        <f t="shared" si="24"/>
        <v>17796.78939269729</v>
      </c>
      <c r="O65" s="130">
        <f t="shared" si="14"/>
        <v>0.93885754265544696</v>
      </c>
      <c r="P65" s="131">
        <v>2825.5978090231074</v>
      </c>
      <c r="Q65" s="133">
        <f t="shared" si="15"/>
        <v>8.1102284011916589E-2</v>
      </c>
      <c r="R65" s="133">
        <f t="shared" si="16"/>
        <v>9.0095498156840606E-2</v>
      </c>
      <c r="S65" s="132">
        <v>7333</v>
      </c>
      <c r="T65" s="1">
        <v>100700</v>
      </c>
      <c r="U65" s="1">
        <v>13619.150662699485</v>
      </c>
      <c r="V65" s="12"/>
      <c r="Y65" s="1"/>
      <c r="Z65" s="1"/>
    </row>
    <row r="66" spans="1:26">
      <c r="A66" s="125">
        <v>1822</v>
      </c>
      <c r="B66" s="125" t="s">
        <v>84</v>
      </c>
      <c r="C66" s="1">
        <v>27023</v>
      </c>
      <c r="D66" s="125">
        <f t="shared" si="3"/>
        <v>11972.972972972973</v>
      </c>
      <c r="E66" s="126">
        <f t="shared" si="4"/>
        <v>0.63162606106346764</v>
      </c>
      <c r="F66" s="127">
        <f t="shared" si="17"/>
        <v>4189.6921169547968</v>
      </c>
      <c r="G66" s="127">
        <f t="shared" si="18"/>
        <v>9456.1351079669766</v>
      </c>
      <c r="H66" s="127">
        <f t="shared" si="19"/>
        <v>1780.5343073472138</v>
      </c>
      <c r="I66" s="128">
        <f t="shared" si="20"/>
        <v>4018.6659316826617</v>
      </c>
      <c r="J66" s="127">
        <f t="shared" si="21"/>
        <v>1490.4642101117454</v>
      </c>
      <c r="K66" s="128">
        <f t="shared" si="22"/>
        <v>3363.9777222222096</v>
      </c>
      <c r="L66" s="129">
        <f t="shared" si="11"/>
        <v>12820.112830189186</v>
      </c>
      <c r="M66" s="129">
        <f t="shared" si="23"/>
        <v>39843.112830189188</v>
      </c>
      <c r="N66" s="129">
        <f t="shared" si="24"/>
        <v>17653.129300039516</v>
      </c>
      <c r="O66" s="130">
        <f t="shared" si="14"/>
        <v>0.93127885199421589</v>
      </c>
      <c r="P66" s="131">
        <v>1002.6147558932444</v>
      </c>
      <c r="Q66" s="133">
        <f t="shared" si="15"/>
        <v>6.6290494416604187E-2</v>
      </c>
      <c r="R66" s="133">
        <f t="shared" si="16"/>
        <v>7.6211673141791988E-2</v>
      </c>
      <c r="S66" s="132">
        <v>2257</v>
      </c>
      <c r="T66" s="1">
        <v>25343</v>
      </c>
      <c r="U66" s="1">
        <v>11125.109745390693</v>
      </c>
      <c r="V66" s="12"/>
      <c r="Y66" s="1"/>
      <c r="Z66" s="1"/>
    </row>
    <row r="67" spans="1:26">
      <c r="A67" s="125">
        <v>1824</v>
      </c>
      <c r="B67" s="125" t="s">
        <v>85</v>
      </c>
      <c r="C67" s="1">
        <v>198774</v>
      </c>
      <c r="D67" s="125">
        <f t="shared" si="3"/>
        <v>15021.083654500113</v>
      </c>
      <c r="E67" s="126">
        <f t="shared" si="4"/>
        <v>0.7924270707879898</v>
      </c>
      <c r="F67" s="127">
        <f t="shared" si="17"/>
        <v>2360.8257080385129</v>
      </c>
      <c r="G67" s="127">
        <f t="shared" si="18"/>
        <v>31240.806594473641</v>
      </c>
      <c r="H67" s="127">
        <f t="shared" si="19"/>
        <v>713.69556881271501</v>
      </c>
      <c r="I67" s="128">
        <f t="shared" si="20"/>
        <v>9444.3334620986589</v>
      </c>
      <c r="J67" s="127">
        <f t="shared" si="21"/>
        <v>423.62547157724657</v>
      </c>
      <c r="K67" s="128">
        <f t="shared" si="22"/>
        <v>5605.835865381704</v>
      </c>
      <c r="L67" s="129">
        <f t="shared" si="11"/>
        <v>36846.642459855342</v>
      </c>
      <c r="M67" s="129">
        <f t="shared" si="23"/>
        <v>235620.64245985536</v>
      </c>
      <c r="N67" s="129">
        <f t="shared" si="24"/>
        <v>17805.534834115875</v>
      </c>
      <c r="O67" s="130">
        <f t="shared" si="14"/>
        <v>0.93931890248044203</v>
      </c>
      <c r="P67" s="131">
        <v>4991.9182608485935</v>
      </c>
      <c r="Q67" s="133">
        <f t="shared" si="15"/>
        <v>7.92963023293696E-2</v>
      </c>
      <c r="R67" s="133">
        <f t="shared" si="16"/>
        <v>8.2150936243185715E-2</v>
      </c>
      <c r="S67" s="132">
        <v>13233</v>
      </c>
      <c r="T67" s="1">
        <v>184170</v>
      </c>
      <c r="U67" s="1">
        <v>13880.765752185709</v>
      </c>
      <c r="V67" s="12"/>
      <c r="Y67" s="1"/>
      <c r="Z67" s="1"/>
    </row>
    <row r="68" spans="1:26">
      <c r="A68" s="125">
        <v>1825</v>
      </c>
      <c r="B68" s="125" t="s">
        <v>86</v>
      </c>
      <c r="C68" s="1">
        <v>20634</v>
      </c>
      <c r="D68" s="125">
        <f t="shared" si="3"/>
        <v>14123.203285420945</v>
      </c>
      <c r="E68" s="126">
        <f t="shared" si="4"/>
        <v>0.74506000146378115</v>
      </c>
      <c r="F68" s="127">
        <f t="shared" si="17"/>
        <v>2899.5539294860141</v>
      </c>
      <c r="G68" s="127">
        <f t="shared" si="18"/>
        <v>4236.248290979067</v>
      </c>
      <c r="H68" s="127">
        <f t="shared" si="19"/>
        <v>1027.953697990424</v>
      </c>
      <c r="I68" s="128">
        <f t="shared" si="20"/>
        <v>1501.8403527640096</v>
      </c>
      <c r="J68" s="127">
        <f t="shared" si="21"/>
        <v>737.88360075495552</v>
      </c>
      <c r="K68" s="128">
        <f t="shared" si="22"/>
        <v>1078.04794070299</v>
      </c>
      <c r="L68" s="129">
        <f t="shared" si="11"/>
        <v>5314.2962316820567</v>
      </c>
      <c r="M68" s="129">
        <f t="shared" si="23"/>
        <v>25948.296231682056</v>
      </c>
      <c r="N68" s="129">
        <f t="shared" si="24"/>
        <v>17760.640815661915</v>
      </c>
      <c r="O68" s="130">
        <f t="shared" si="14"/>
        <v>0.93695054901423147</v>
      </c>
      <c r="P68" s="131">
        <v>513.99586103678666</v>
      </c>
      <c r="Q68" s="133">
        <f t="shared" si="15"/>
        <v>9.2555331991951706E-2</v>
      </c>
      <c r="R68" s="133">
        <f t="shared" si="16"/>
        <v>8.6572825040592563E-2</v>
      </c>
      <c r="S68" s="132">
        <v>1461</v>
      </c>
      <c r="T68" s="1">
        <v>18886</v>
      </c>
      <c r="U68" s="1">
        <v>12997.935306262905</v>
      </c>
      <c r="V68" s="12"/>
      <c r="Y68" s="1"/>
      <c r="Z68" s="1"/>
    </row>
    <row r="69" spans="1:26">
      <c r="A69" s="125">
        <v>1826</v>
      </c>
      <c r="B69" s="125" t="s">
        <v>87</v>
      </c>
      <c r="C69" s="1">
        <v>17190</v>
      </c>
      <c r="D69" s="125">
        <f t="shared" si="3"/>
        <v>13503.534956794972</v>
      </c>
      <c r="E69" s="126">
        <f t="shared" si="4"/>
        <v>0.71236981946309319</v>
      </c>
      <c r="F69" s="127">
        <f t="shared" si="17"/>
        <v>3271.3549266615973</v>
      </c>
      <c r="G69" s="127">
        <f t="shared" si="18"/>
        <v>4164.4348216402132</v>
      </c>
      <c r="H69" s="127">
        <f t="shared" si="19"/>
        <v>1244.8376130095141</v>
      </c>
      <c r="I69" s="128">
        <f t="shared" si="20"/>
        <v>1584.6782813611114</v>
      </c>
      <c r="J69" s="127">
        <f t="shared" si="21"/>
        <v>954.76751577404571</v>
      </c>
      <c r="K69" s="128">
        <f t="shared" si="22"/>
        <v>1215.4190475803603</v>
      </c>
      <c r="L69" s="129">
        <f t="shared" si="11"/>
        <v>5379.853869220573</v>
      </c>
      <c r="M69" s="129">
        <f t="shared" si="23"/>
        <v>22569.853869220573</v>
      </c>
      <c r="N69" s="129">
        <f t="shared" si="24"/>
        <v>17729.657399230615</v>
      </c>
      <c r="O69" s="130">
        <f t="shared" si="14"/>
        <v>0.93531603991419709</v>
      </c>
      <c r="P69" s="131">
        <v>426.95019240234797</v>
      </c>
      <c r="Q69" s="133">
        <f t="shared" si="15"/>
        <v>4.9322427054083753E-2</v>
      </c>
      <c r="R69" s="133">
        <f t="shared" si="16"/>
        <v>4.4376681129241237E-2</v>
      </c>
      <c r="S69" s="132">
        <v>1273</v>
      </c>
      <c r="T69" s="1">
        <v>16382</v>
      </c>
      <c r="U69" s="1">
        <v>12929.755327545383</v>
      </c>
      <c r="V69" s="12"/>
      <c r="Y69" s="1"/>
      <c r="Z69" s="1"/>
    </row>
    <row r="70" spans="1:26">
      <c r="A70" s="125">
        <v>1827</v>
      </c>
      <c r="B70" s="125" t="s">
        <v>88</v>
      </c>
      <c r="C70" s="1">
        <v>25027</v>
      </c>
      <c r="D70" s="125">
        <f t="shared" si="3"/>
        <v>18281.227173119063</v>
      </c>
      <c r="E70" s="126">
        <f t="shared" si="4"/>
        <v>0.96441372888996413</v>
      </c>
      <c r="F70" s="127">
        <f t="shared" si="17"/>
        <v>404.73959686714295</v>
      </c>
      <c r="G70" s="127">
        <f t="shared" si="18"/>
        <v>554.0885081111187</v>
      </c>
      <c r="H70" s="127">
        <f t="shared" si="19"/>
        <v>0</v>
      </c>
      <c r="I70" s="128">
        <f t="shared" si="20"/>
        <v>0</v>
      </c>
      <c r="J70" s="127">
        <f t="shared" si="21"/>
        <v>-290.07009723546844</v>
      </c>
      <c r="K70" s="128">
        <f t="shared" si="22"/>
        <v>-397.1059631153563</v>
      </c>
      <c r="L70" s="129">
        <f t="shared" si="11"/>
        <v>156.9825449957624</v>
      </c>
      <c r="M70" s="129">
        <f t="shared" si="23"/>
        <v>25183.982544995761</v>
      </c>
      <c r="N70" s="129">
        <f t="shared" si="24"/>
        <v>18395.896672750736</v>
      </c>
      <c r="O70" s="130">
        <f t="shared" si="14"/>
        <v>0.97046304049702803</v>
      </c>
      <c r="P70" s="131">
        <v>-504.23638878728684</v>
      </c>
      <c r="Q70" s="133">
        <f t="shared" si="15"/>
        <v>0.35735980041219223</v>
      </c>
      <c r="R70" s="133">
        <f t="shared" si="16"/>
        <v>0.3593427950073888</v>
      </c>
      <c r="S70" s="132">
        <v>1369</v>
      </c>
      <c r="T70" s="1">
        <v>18438</v>
      </c>
      <c r="U70" s="1">
        <v>13448.577680525164</v>
      </c>
      <c r="V70" s="12"/>
      <c r="Y70" s="1"/>
      <c r="Z70" s="1"/>
    </row>
    <row r="71" spans="1:26">
      <c r="A71" s="125">
        <v>1828</v>
      </c>
      <c r="B71" s="125" t="s">
        <v>89</v>
      </c>
      <c r="C71" s="1">
        <v>21510</v>
      </c>
      <c r="D71" s="125">
        <f t="shared" si="3"/>
        <v>12667.844522968197</v>
      </c>
      <c r="E71" s="126">
        <f t="shared" si="4"/>
        <v>0.66828353795406881</v>
      </c>
      <c r="F71" s="127">
        <f t="shared" si="17"/>
        <v>3772.7691869576629</v>
      </c>
      <c r="G71" s="127">
        <f t="shared" si="18"/>
        <v>6406.1620794541122</v>
      </c>
      <c r="H71" s="127">
        <f t="shared" si="19"/>
        <v>1537.3292648488857</v>
      </c>
      <c r="I71" s="128">
        <f t="shared" si="20"/>
        <v>2610.3850917134082</v>
      </c>
      <c r="J71" s="127">
        <f t="shared" si="21"/>
        <v>1247.2591676134173</v>
      </c>
      <c r="K71" s="128">
        <f t="shared" si="22"/>
        <v>2117.8460666075825</v>
      </c>
      <c r="L71" s="129">
        <f t="shared" si="11"/>
        <v>8524.0081460616948</v>
      </c>
      <c r="M71" s="129">
        <f t="shared" si="23"/>
        <v>30034.008146061693</v>
      </c>
      <c r="N71" s="129">
        <f t="shared" si="24"/>
        <v>17687.872877539277</v>
      </c>
      <c r="O71" s="130">
        <f t="shared" si="14"/>
        <v>0.93311172583874591</v>
      </c>
      <c r="P71" s="131">
        <v>732.26141138977891</v>
      </c>
      <c r="Q71" s="133">
        <f t="shared" si="15"/>
        <v>-6.1354512131262001E-2</v>
      </c>
      <c r="R71" s="133">
        <f t="shared" si="16"/>
        <v>-5.9696127877077031E-2</v>
      </c>
      <c r="S71" s="132">
        <v>1698</v>
      </c>
      <c r="T71" s="1">
        <v>22916</v>
      </c>
      <c r="U71" s="1">
        <v>13472.075249853027</v>
      </c>
      <c r="V71" s="12"/>
      <c r="Y71" s="1"/>
      <c r="Z71" s="1"/>
    </row>
    <row r="72" spans="1:26">
      <c r="A72" s="125">
        <v>1832</v>
      </c>
      <c r="B72" s="125" t="s">
        <v>90</v>
      </c>
      <c r="C72" s="1">
        <v>88112</v>
      </c>
      <c r="D72" s="125">
        <f t="shared" ref="D72:D135" si="25">C72/S72*1000</f>
        <v>19934.841628959275</v>
      </c>
      <c r="E72" s="126">
        <f t="shared" ref="E72:E135" si="26">D72/D$364</f>
        <v>1.051649036913934</v>
      </c>
      <c r="F72" s="127">
        <f t="shared" si="17"/>
        <v>-587.42907663698418</v>
      </c>
      <c r="G72" s="127">
        <f t="shared" si="18"/>
        <v>-2596.4365187354701</v>
      </c>
      <c r="H72" s="127">
        <f t="shared" si="19"/>
        <v>0</v>
      </c>
      <c r="I72" s="128">
        <f t="shared" si="20"/>
        <v>0</v>
      </c>
      <c r="J72" s="127">
        <f t="shared" si="21"/>
        <v>-290.07009723546844</v>
      </c>
      <c r="K72" s="128">
        <f t="shared" si="22"/>
        <v>-1282.1098297807705</v>
      </c>
      <c r="L72" s="129">
        <f t="shared" ref="L72:L135" si="27">+G72+K72</f>
        <v>-3878.5463485162409</v>
      </c>
      <c r="M72" s="129">
        <f t="shared" si="23"/>
        <v>84233.453651483753</v>
      </c>
      <c r="N72" s="129">
        <f t="shared" si="24"/>
        <v>19057.342455086822</v>
      </c>
      <c r="O72" s="130">
        <f t="shared" ref="O72:O135" si="28">N72/N$364</f>
        <v>1.0053571637066159</v>
      </c>
      <c r="P72" s="131">
        <v>1357.1673933967686</v>
      </c>
      <c r="Q72" s="133">
        <f t="shared" ref="Q72:Q135" si="29">(C72-T72)/T72</f>
        <v>3.3862905686058244E-2</v>
      </c>
      <c r="R72" s="133">
        <f t="shared" ref="R72:R135" si="30">(D72-U72)/U72</f>
        <v>3.5734150764223011E-2</v>
      </c>
      <c r="S72" s="132">
        <v>4420</v>
      </c>
      <c r="T72" s="1">
        <v>85226</v>
      </c>
      <c r="U72" s="1">
        <v>19247.06413730804</v>
      </c>
      <c r="V72" s="12"/>
      <c r="Y72" s="1"/>
      <c r="Z72" s="1"/>
    </row>
    <row r="73" spans="1:26">
      <c r="A73" s="125">
        <v>1833</v>
      </c>
      <c r="B73" s="125" t="s">
        <v>91</v>
      </c>
      <c r="C73" s="1">
        <v>411812</v>
      </c>
      <c r="D73" s="125">
        <f t="shared" si="25"/>
        <v>15783.075272114058</v>
      </c>
      <c r="E73" s="126">
        <f t="shared" si="26"/>
        <v>0.83262542127982819</v>
      </c>
      <c r="F73" s="127">
        <f t="shared" si="17"/>
        <v>1903.630737470146</v>
      </c>
      <c r="G73" s="127">
        <f t="shared" si="18"/>
        <v>49669.533202071048</v>
      </c>
      <c r="H73" s="127">
        <f t="shared" si="19"/>
        <v>446.99850264783424</v>
      </c>
      <c r="I73" s="128">
        <f t="shared" si="20"/>
        <v>11663.084931087291</v>
      </c>
      <c r="J73" s="127">
        <f t="shared" si="21"/>
        <v>156.92840541236581</v>
      </c>
      <c r="K73" s="128">
        <f t="shared" si="22"/>
        <v>4094.5759540194485</v>
      </c>
      <c r="L73" s="129">
        <f t="shared" si="27"/>
        <v>53764.109156090497</v>
      </c>
      <c r="M73" s="129">
        <f t="shared" si="23"/>
        <v>465576.10915609048</v>
      </c>
      <c r="N73" s="129">
        <f t="shared" si="24"/>
        <v>17843.63441499657</v>
      </c>
      <c r="O73" s="130">
        <f t="shared" si="28"/>
        <v>0.94132882000503382</v>
      </c>
      <c r="P73" s="131">
        <v>13250.378648988219</v>
      </c>
      <c r="Q73" s="133">
        <f t="shared" si="29"/>
        <v>4.5991287893219546E-2</v>
      </c>
      <c r="R73" s="133">
        <f t="shared" si="30"/>
        <v>4.5630490653029598E-2</v>
      </c>
      <c r="S73" s="132">
        <v>26092</v>
      </c>
      <c r="T73" s="1">
        <v>393705</v>
      </c>
      <c r="U73" s="1">
        <v>15094.314304336156</v>
      </c>
      <c r="V73" s="12"/>
      <c r="Y73" s="1"/>
      <c r="Z73" s="1"/>
    </row>
    <row r="74" spans="1:26">
      <c r="A74" s="125">
        <v>1834</v>
      </c>
      <c r="B74" s="125" t="s">
        <v>92</v>
      </c>
      <c r="C74" s="1">
        <v>45054</v>
      </c>
      <c r="D74" s="125">
        <f t="shared" si="25"/>
        <v>24105.939004815409</v>
      </c>
      <c r="E74" s="126">
        <f t="shared" si="26"/>
        <v>1.2716924473326574</v>
      </c>
      <c r="F74" s="127">
        <f t="shared" si="17"/>
        <v>-3090.0875021506645</v>
      </c>
      <c r="G74" s="127">
        <f t="shared" si="18"/>
        <v>-5775.3735415195915</v>
      </c>
      <c r="H74" s="127">
        <f t="shared" si="19"/>
        <v>0</v>
      </c>
      <c r="I74" s="128">
        <f t="shared" si="20"/>
        <v>0</v>
      </c>
      <c r="J74" s="127">
        <f t="shared" si="21"/>
        <v>-290.07009723546844</v>
      </c>
      <c r="K74" s="128">
        <f t="shared" si="22"/>
        <v>-542.14101173309052</v>
      </c>
      <c r="L74" s="129">
        <f t="shared" si="27"/>
        <v>-6317.5145532526822</v>
      </c>
      <c r="M74" s="129">
        <f t="shared" si="23"/>
        <v>38736.48544674732</v>
      </c>
      <c r="N74" s="129">
        <f t="shared" si="24"/>
        <v>20725.781405429276</v>
      </c>
      <c r="O74" s="130">
        <f t="shared" si="28"/>
        <v>1.0933745278741054</v>
      </c>
      <c r="P74" s="131">
        <v>-504.05274700032442</v>
      </c>
      <c r="Q74" s="133">
        <f t="shared" si="29"/>
        <v>0.15496423902176421</v>
      </c>
      <c r="R74" s="133">
        <f t="shared" si="30"/>
        <v>0.15928994778214542</v>
      </c>
      <c r="S74" s="132">
        <v>1869</v>
      </c>
      <c r="T74" s="1">
        <v>39009</v>
      </c>
      <c r="U74" s="1">
        <v>20793.71002132196</v>
      </c>
      <c r="V74" s="12"/>
      <c r="Y74" s="1"/>
      <c r="Z74" s="1"/>
    </row>
    <row r="75" spans="1:26">
      <c r="A75" s="125">
        <v>1835</v>
      </c>
      <c r="B75" s="125" t="s">
        <v>93</v>
      </c>
      <c r="C75" s="1">
        <v>7497</v>
      </c>
      <c r="D75" s="125">
        <f t="shared" si="25"/>
        <v>16660</v>
      </c>
      <c r="E75" s="126">
        <f t="shared" si="26"/>
        <v>0.87888698997910308</v>
      </c>
      <c r="F75" s="127">
        <f t="shared" si="17"/>
        <v>1377.4759007385808</v>
      </c>
      <c r="G75" s="127">
        <f t="shared" si="18"/>
        <v>619.86415533236129</v>
      </c>
      <c r="H75" s="127">
        <f t="shared" si="19"/>
        <v>140.07484788775454</v>
      </c>
      <c r="I75" s="128">
        <f t="shared" si="20"/>
        <v>63.033681549489543</v>
      </c>
      <c r="J75" s="127">
        <f t="shared" si="21"/>
        <v>-149.99524934771389</v>
      </c>
      <c r="K75" s="128">
        <f t="shared" si="22"/>
        <v>-67.497862206471254</v>
      </c>
      <c r="L75" s="129">
        <f t="shared" si="27"/>
        <v>552.36629312589002</v>
      </c>
      <c r="M75" s="129">
        <f t="shared" si="23"/>
        <v>8049.3662931258896</v>
      </c>
      <c r="N75" s="129">
        <f t="shared" si="24"/>
        <v>17887.480651390866</v>
      </c>
      <c r="O75" s="130">
        <f t="shared" si="28"/>
        <v>0.94364189843999757</v>
      </c>
      <c r="P75" s="131">
        <v>-425.72047401331076</v>
      </c>
      <c r="Q75" s="133">
        <f t="shared" si="29"/>
        <v>-2.2300469483568074E-2</v>
      </c>
      <c r="R75" s="133">
        <f t="shared" si="30"/>
        <v>-3.968179447052677E-2</v>
      </c>
      <c r="S75" s="132">
        <v>450</v>
      </c>
      <c r="T75" s="1">
        <v>7668</v>
      </c>
      <c r="U75" s="1">
        <v>17348.416289592758</v>
      </c>
      <c r="V75" s="12"/>
      <c r="Y75" s="1"/>
      <c r="Z75" s="1"/>
    </row>
    <row r="76" spans="1:26">
      <c r="A76" s="125">
        <v>1836</v>
      </c>
      <c r="B76" s="125" t="s">
        <v>94</v>
      </c>
      <c r="C76" s="1">
        <v>16578</v>
      </c>
      <c r="D76" s="125">
        <f t="shared" si="25"/>
        <v>14378.143972246313</v>
      </c>
      <c r="E76" s="126">
        <f t="shared" si="26"/>
        <v>0.75850922432495482</v>
      </c>
      <c r="F76" s="127">
        <f t="shared" si="17"/>
        <v>2746.5895173907929</v>
      </c>
      <c r="G76" s="127">
        <f t="shared" si="18"/>
        <v>3166.8177135515843</v>
      </c>
      <c r="H76" s="127">
        <f t="shared" si="19"/>
        <v>938.72445760154494</v>
      </c>
      <c r="I76" s="128">
        <f t="shared" si="20"/>
        <v>1082.3492996145812</v>
      </c>
      <c r="J76" s="127">
        <f t="shared" si="21"/>
        <v>648.6543603660765</v>
      </c>
      <c r="K76" s="128">
        <f t="shared" si="22"/>
        <v>747.89847750208617</v>
      </c>
      <c r="L76" s="129">
        <f t="shared" si="27"/>
        <v>3914.7161910536706</v>
      </c>
      <c r="M76" s="129">
        <f t="shared" si="23"/>
        <v>20492.716191053671</v>
      </c>
      <c r="N76" s="129">
        <f t="shared" si="24"/>
        <v>17773.387850003182</v>
      </c>
      <c r="O76" s="130">
        <f t="shared" si="28"/>
        <v>0.93762301015729022</v>
      </c>
      <c r="P76" s="131">
        <v>53.442318805898594</v>
      </c>
      <c r="Q76" s="133">
        <f t="shared" si="29"/>
        <v>-4.5634682358592533E-3</v>
      </c>
      <c r="R76" s="133">
        <f t="shared" si="30"/>
        <v>4.1193805123637114E-2</v>
      </c>
      <c r="S76" s="132">
        <v>1153</v>
      </c>
      <c r="T76" s="1">
        <v>16654</v>
      </c>
      <c r="U76" s="1">
        <v>13809.286898839138</v>
      </c>
      <c r="V76" s="12"/>
      <c r="Y76" s="1"/>
      <c r="Z76" s="1"/>
    </row>
    <row r="77" spans="1:26">
      <c r="A77" s="125">
        <v>1837</v>
      </c>
      <c r="B77" s="125" t="s">
        <v>95</v>
      </c>
      <c r="C77" s="1">
        <v>104519</v>
      </c>
      <c r="D77" s="125">
        <f t="shared" si="25"/>
        <v>16819.922755069201</v>
      </c>
      <c r="E77" s="126">
        <f t="shared" si="26"/>
        <v>0.88732360635556984</v>
      </c>
      <c r="F77" s="127">
        <f t="shared" si="17"/>
        <v>1281.52224769706</v>
      </c>
      <c r="G77" s="127">
        <f t="shared" si="18"/>
        <v>7963.3792471895313</v>
      </c>
      <c r="H77" s="127">
        <f t="shared" si="19"/>
        <v>84.101883613534113</v>
      </c>
      <c r="I77" s="128">
        <f t="shared" si="20"/>
        <v>522.60910477450102</v>
      </c>
      <c r="J77" s="127">
        <f t="shared" si="21"/>
        <v>-205.96821362193432</v>
      </c>
      <c r="K77" s="128">
        <f t="shared" si="22"/>
        <v>-1279.8864794466999</v>
      </c>
      <c r="L77" s="129">
        <f t="shared" si="27"/>
        <v>6683.4927677428313</v>
      </c>
      <c r="M77" s="129">
        <f t="shared" si="23"/>
        <v>111202.49276774283</v>
      </c>
      <c r="N77" s="129">
        <f t="shared" si="24"/>
        <v>17895.476789144326</v>
      </c>
      <c r="O77" s="130">
        <f t="shared" si="28"/>
        <v>0.94406372925882087</v>
      </c>
      <c r="P77" s="131">
        <v>2528.056204902894</v>
      </c>
      <c r="Q77" s="133">
        <f t="shared" si="29"/>
        <v>-4.4301598332175118E-2</v>
      </c>
      <c r="R77" s="133">
        <f t="shared" si="30"/>
        <v>-3.9226276920034983E-2</v>
      </c>
      <c r="S77" s="132">
        <v>6214</v>
      </c>
      <c r="T77" s="1">
        <v>109364</v>
      </c>
      <c r="U77" s="1">
        <v>17506.643188730592</v>
      </c>
      <c r="V77" s="12"/>
      <c r="Y77" s="1"/>
      <c r="Z77" s="1"/>
    </row>
    <row r="78" spans="1:26">
      <c r="A78" s="125">
        <v>1838</v>
      </c>
      <c r="B78" s="125" t="s">
        <v>96</v>
      </c>
      <c r="C78" s="1">
        <v>31313</v>
      </c>
      <c r="D78" s="125">
        <f t="shared" si="25"/>
        <v>16532.734952481518</v>
      </c>
      <c r="E78" s="126">
        <f t="shared" si="26"/>
        <v>0.87217320879404514</v>
      </c>
      <c r="F78" s="127">
        <f t="shared" si="17"/>
        <v>1453.8349292496698</v>
      </c>
      <c r="G78" s="127">
        <f t="shared" si="18"/>
        <v>2753.5633559988746</v>
      </c>
      <c r="H78" s="127">
        <f t="shared" si="19"/>
        <v>184.6176145192232</v>
      </c>
      <c r="I78" s="128">
        <f t="shared" si="20"/>
        <v>349.66576189940872</v>
      </c>
      <c r="J78" s="127">
        <f t="shared" si="21"/>
        <v>-105.45248271624524</v>
      </c>
      <c r="K78" s="128">
        <f t="shared" si="22"/>
        <v>-199.72700226456848</v>
      </c>
      <c r="L78" s="129">
        <f t="shared" si="27"/>
        <v>2553.8363537343062</v>
      </c>
      <c r="M78" s="129">
        <f t="shared" si="23"/>
        <v>33866.836353734303</v>
      </c>
      <c r="N78" s="129">
        <f t="shared" si="24"/>
        <v>17881.117399014944</v>
      </c>
      <c r="O78" s="130">
        <f t="shared" si="28"/>
        <v>0.94330620938074472</v>
      </c>
      <c r="P78" s="131">
        <v>859.09093826398203</v>
      </c>
      <c r="Q78" s="133">
        <f t="shared" si="29"/>
        <v>3.0744922479344284E-2</v>
      </c>
      <c r="R78" s="133">
        <f t="shared" si="30"/>
        <v>4.4894535987508262E-2</v>
      </c>
      <c r="S78" s="132">
        <v>1894</v>
      </c>
      <c r="T78" s="1">
        <v>30379</v>
      </c>
      <c r="U78" s="1">
        <v>15822.395833333334</v>
      </c>
      <c r="V78" s="12"/>
      <c r="Y78" s="1"/>
      <c r="Z78" s="1"/>
    </row>
    <row r="79" spans="1:26">
      <c r="A79" s="125">
        <v>1839</v>
      </c>
      <c r="B79" s="125" t="s">
        <v>97</v>
      </c>
      <c r="C79" s="1">
        <v>16726</v>
      </c>
      <c r="D79" s="125">
        <f t="shared" si="25"/>
        <v>16527.667984189724</v>
      </c>
      <c r="E79" s="126">
        <f t="shared" si="26"/>
        <v>0.8719059043216385</v>
      </c>
      <c r="F79" s="127">
        <f t="shared" si="17"/>
        <v>1456.8751102247463</v>
      </c>
      <c r="G79" s="127">
        <f t="shared" si="18"/>
        <v>1474.3576115474434</v>
      </c>
      <c r="H79" s="127">
        <f t="shared" si="19"/>
        <v>186.39105342135116</v>
      </c>
      <c r="I79" s="128">
        <f t="shared" si="20"/>
        <v>188.6277460624074</v>
      </c>
      <c r="J79" s="127">
        <f t="shared" si="21"/>
        <v>-103.67904381411728</v>
      </c>
      <c r="K79" s="128">
        <f t="shared" si="22"/>
        <v>-104.9231923398867</v>
      </c>
      <c r="L79" s="129">
        <f t="shared" si="27"/>
        <v>1369.4344192075566</v>
      </c>
      <c r="M79" s="129">
        <f t="shared" si="23"/>
        <v>18095.434419207555</v>
      </c>
      <c r="N79" s="129">
        <f t="shared" si="24"/>
        <v>17880.86405060035</v>
      </c>
      <c r="O79" s="130">
        <f t="shared" si="28"/>
        <v>0.94329284415712422</v>
      </c>
      <c r="P79" s="131">
        <v>329.68306733006511</v>
      </c>
      <c r="Q79" s="133">
        <f t="shared" si="29"/>
        <v>-3.7463313575415783E-2</v>
      </c>
      <c r="R79" s="133">
        <f t="shared" si="30"/>
        <v>-4.9827915278498232E-2</v>
      </c>
      <c r="S79" s="132">
        <v>1012</v>
      </c>
      <c r="T79" s="1">
        <v>17377</v>
      </c>
      <c r="U79" s="1">
        <v>17394.394394394392</v>
      </c>
      <c r="V79" s="12"/>
      <c r="Y79" s="1"/>
      <c r="Z79" s="1"/>
    </row>
    <row r="80" spans="1:26">
      <c r="A80" s="125">
        <v>1840</v>
      </c>
      <c r="B80" s="125" t="s">
        <v>98</v>
      </c>
      <c r="C80" s="1">
        <v>64226</v>
      </c>
      <c r="D80" s="125">
        <f t="shared" si="25"/>
        <v>13910.764565735326</v>
      </c>
      <c r="E80" s="126">
        <f t="shared" si="26"/>
        <v>0.73385294102563547</v>
      </c>
      <c r="F80" s="127">
        <f t="shared" si="17"/>
        <v>3027.017161297385</v>
      </c>
      <c r="G80" s="127">
        <f t="shared" si="18"/>
        <v>13975.738233710026</v>
      </c>
      <c r="H80" s="127">
        <f t="shared" si="19"/>
        <v>1102.3072498803904</v>
      </c>
      <c r="I80" s="128">
        <f t="shared" si="20"/>
        <v>5089.3525726977623</v>
      </c>
      <c r="J80" s="127">
        <f t="shared" si="21"/>
        <v>812.23715264492193</v>
      </c>
      <c r="K80" s="128">
        <f t="shared" si="22"/>
        <v>3750.0989337616047</v>
      </c>
      <c r="L80" s="129">
        <f t="shared" si="27"/>
        <v>17725.837167471633</v>
      </c>
      <c r="M80" s="129">
        <f t="shared" si="23"/>
        <v>81951.837167471633</v>
      </c>
      <c r="N80" s="129">
        <f t="shared" si="24"/>
        <v>17750.018879677631</v>
      </c>
      <c r="O80" s="130">
        <f t="shared" si="28"/>
        <v>0.93639019599232409</v>
      </c>
      <c r="P80" s="131">
        <v>2322.1029366234416</v>
      </c>
      <c r="Q80" s="133">
        <f t="shared" si="29"/>
        <v>8.378191390627901E-2</v>
      </c>
      <c r="R80" s="133">
        <f t="shared" si="30"/>
        <v>8.730297275587709E-2</v>
      </c>
      <c r="S80" s="132">
        <v>4617</v>
      </c>
      <c r="T80" s="1">
        <v>59261</v>
      </c>
      <c r="U80" s="1">
        <v>12793.825561312608</v>
      </c>
      <c r="V80" s="12"/>
      <c r="Y80" s="1"/>
      <c r="Z80" s="1"/>
    </row>
    <row r="81" spans="1:28">
      <c r="A81" s="125">
        <v>1841</v>
      </c>
      <c r="B81" s="125" t="s">
        <v>99</v>
      </c>
      <c r="C81" s="1">
        <v>152293</v>
      </c>
      <c r="D81" s="125">
        <f t="shared" si="25"/>
        <v>15858.898260960117</v>
      </c>
      <c r="E81" s="126">
        <f t="shared" si="26"/>
        <v>0.83662541158223713</v>
      </c>
      <c r="F81" s="127">
        <f t="shared" si="17"/>
        <v>1858.1369441625104</v>
      </c>
      <c r="G81" s="127">
        <f t="shared" si="18"/>
        <v>17843.689074792586</v>
      </c>
      <c r="H81" s="127">
        <f t="shared" si="19"/>
        <v>420.46045655171355</v>
      </c>
      <c r="I81" s="128">
        <f t="shared" si="20"/>
        <v>4037.6817642661053</v>
      </c>
      <c r="J81" s="127">
        <f t="shared" si="21"/>
        <v>130.39035931624511</v>
      </c>
      <c r="K81" s="128">
        <f t="shared" si="22"/>
        <v>1252.1386205139017</v>
      </c>
      <c r="L81" s="129">
        <f t="shared" si="27"/>
        <v>19095.827695306489</v>
      </c>
      <c r="M81" s="129">
        <f t="shared" si="23"/>
        <v>171388.82769530648</v>
      </c>
      <c r="N81" s="129">
        <f t="shared" si="24"/>
        <v>17847.425564438872</v>
      </c>
      <c r="O81" s="130">
        <f t="shared" si="28"/>
        <v>0.94152881952015421</v>
      </c>
      <c r="P81" s="131">
        <v>3917.6800845559537</v>
      </c>
      <c r="Q81" s="130">
        <f t="shared" si="29"/>
        <v>6.5731280615815249E-2</v>
      </c>
      <c r="R81" s="130">
        <f t="shared" si="30"/>
        <v>6.9837503398569103E-2</v>
      </c>
      <c r="S81" s="132">
        <v>9603</v>
      </c>
      <c r="T81" s="1">
        <v>142900</v>
      </c>
      <c r="U81" s="1">
        <v>14823.651452282158</v>
      </c>
      <c r="Y81" s="1"/>
      <c r="Z81" s="1"/>
    </row>
    <row r="82" spans="1:28">
      <c r="A82" s="125">
        <v>1845</v>
      </c>
      <c r="B82" s="125" t="s">
        <v>100</v>
      </c>
      <c r="C82" s="1">
        <v>38546</v>
      </c>
      <c r="D82" s="125">
        <f t="shared" si="25"/>
        <v>20623.863028357409</v>
      </c>
      <c r="E82" s="126">
        <f t="shared" si="26"/>
        <v>1.0879978930812937</v>
      </c>
      <c r="F82" s="127">
        <f t="shared" si="17"/>
        <v>-1000.8419162758647</v>
      </c>
      <c r="G82" s="127">
        <f t="shared" si="18"/>
        <v>-1870.5735415195911</v>
      </c>
      <c r="H82" s="127">
        <f t="shared" si="19"/>
        <v>0</v>
      </c>
      <c r="I82" s="128">
        <f t="shared" si="20"/>
        <v>0</v>
      </c>
      <c r="J82" s="127">
        <f t="shared" si="21"/>
        <v>-290.07009723546844</v>
      </c>
      <c r="K82" s="128">
        <f t="shared" si="22"/>
        <v>-542.14101173309052</v>
      </c>
      <c r="L82" s="129">
        <f t="shared" si="27"/>
        <v>-2412.7145532526815</v>
      </c>
      <c r="M82" s="129">
        <f t="shared" si="23"/>
        <v>36133.285446747315</v>
      </c>
      <c r="N82" s="129">
        <f t="shared" si="24"/>
        <v>19332.951014846076</v>
      </c>
      <c r="O82" s="130">
        <f t="shared" si="28"/>
        <v>1.01989670617356</v>
      </c>
      <c r="P82" s="131">
        <v>694.14725299967813</v>
      </c>
      <c r="Q82" s="130">
        <f t="shared" si="29"/>
        <v>-1.8211456661827257E-2</v>
      </c>
      <c r="R82" s="130">
        <f t="shared" si="30"/>
        <v>4.3765087547278586E-3</v>
      </c>
      <c r="S82" s="132">
        <v>1869</v>
      </c>
      <c r="T82" s="1">
        <v>39261</v>
      </c>
      <c r="U82" s="1">
        <v>20533.99581589958</v>
      </c>
      <c r="Y82" s="1"/>
      <c r="Z82" s="1"/>
    </row>
    <row r="83" spans="1:28">
      <c r="A83" s="125">
        <v>1848</v>
      </c>
      <c r="B83" s="125" t="s">
        <v>101</v>
      </c>
      <c r="C83" s="1">
        <v>39344</v>
      </c>
      <c r="D83" s="125">
        <f t="shared" si="25"/>
        <v>15184.870706291007</v>
      </c>
      <c r="E83" s="126">
        <f t="shared" si="26"/>
        <v>0.80106754551464354</v>
      </c>
      <c r="F83" s="127">
        <f t="shared" si="17"/>
        <v>2262.5534769639767</v>
      </c>
      <c r="G83" s="127">
        <f t="shared" si="18"/>
        <v>5862.2760588136634</v>
      </c>
      <c r="H83" s="127">
        <f t="shared" si="19"/>
        <v>656.370100685902</v>
      </c>
      <c r="I83" s="128">
        <f t="shared" si="20"/>
        <v>1700.6549308771721</v>
      </c>
      <c r="J83" s="127">
        <f t="shared" si="21"/>
        <v>366.30000345043356</v>
      </c>
      <c r="K83" s="128">
        <f t="shared" si="22"/>
        <v>949.08330894007338</v>
      </c>
      <c r="L83" s="129">
        <f t="shared" si="27"/>
        <v>6811.3593677537365</v>
      </c>
      <c r="M83" s="129">
        <f t="shared" si="23"/>
        <v>46155.359367753736</v>
      </c>
      <c r="N83" s="129">
        <f t="shared" si="24"/>
        <v>17813.724186705418</v>
      </c>
      <c r="O83" s="130">
        <f t="shared" si="28"/>
        <v>0.9397509262167747</v>
      </c>
      <c r="P83" s="131">
        <v>-533.39666259663591</v>
      </c>
      <c r="Q83" s="130">
        <f t="shared" si="29"/>
        <v>0.12286309540797397</v>
      </c>
      <c r="R83" s="130">
        <f t="shared" si="30"/>
        <v>0.12069624265728311</v>
      </c>
      <c r="S83" s="132">
        <v>2591</v>
      </c>
      <c r="T83" s="1">
        <v>35039</v>
      </c>
      <c r="U83" s="1">
        <v>13549.497293116783</v>
      </c>
      <c r="Y83" s="1"/>
      <c r="Z83" s="1"/>
    </row>
    <row r="84" spans="1:28">
      <c r="A84" s="125">
        <v>1851</v>
      </c>
      <c r="B84" s="125" t="s">
        <v>102</v>
      </c>
      <c r="C84" s="1">
        <v>31900</v>
      </c>
      <c r="D84" s="125">
        <f t="shared" si="25"/>
        <v>16143.724696356276</v>
      </c>
      <c r="E84" s="126">
        <f t="shared" si="26"/>
        <v>0.85165123682064092</v>
      </c>
      <c r="F84" s="127">
        <f t="shared" si="17"/>
        <v>1687.2410829248154</v>
      </c>
      <c r="G84" s="127">
        <f t="shared" si="18"/>
        <v>3333.9883798594356</v>
      </c>
      <c r="H84" s="127">
        <f t="shared" si="19"/>
        <v>320.77120416305803</v>
      </c>
      <c r="I84" s="128">
        <f t="shared" si="20"/>
        <v>633.8438994262026</v>
      </c>
      <c r="J84" s="127">
        <f t="shared" si="21"/>
        <v>30.701106927589592</v>
      </c>
      <c r="K84" s="128">
        <f t="shared" si="22"/>
        <v>60.665387288917032</v>
      </c>
      <c r="L84" s="129">
        <f t="shared" si="27"/>
        <v>3394.6537671483525</v>
      </c>
      <c r="M84" s="129">
        <f t="shared" si="23"/>
        <v>35294.653767148353</v>
      </c>
      <c r="N84" s="129">
        <f t="shared" si="24"/>
        <v>17861.666886208681</v>
      </c>
      <c r="O84" s="130">
        <f t="shared" si="28"/>
        <v>0.94228011078207452</v>
      </c>
      <c r="P84" s="131">
        <v>920.3629852215513</v>
      </c>
      <c r="Q84" s="130">
        <f t="shared" si="29"/>
        <v>0.23037759864234195</v>
      </c>
      <c r="R84" s="130">
        <f t="shared" si="30"/>
        <v>0.24718943829990439</v>
      </c>
      <c r="S84" s="132">
        <v>1976</v>
      </c>
      <c r="T84" s="1">
        <v>25927</v>
      </c>
      <c r="U84" s="1">
        <v>12944.083874188716</v>
      </c>
      <c r="Y84" s="1"/>
      <c r="Z84" s="1"/>
    </row>
    <row r="85" spans="1:28">
      <c r="A85" s="125">
        <v>1853</v>
      </c>
      <c r="B85" s="125" t="s">
        <v>103</v>
      </c>
      <c r="C85" s="1">
        <v>17950</v>
      </c>
      <c r="D85" s="125">
        <f t="shared" si="25"/>
        <v>13455.772113943029</v>
      </c>
      <c r="E85" s="126">
        <f t="shared" si="26"/>
        <v>0.70985012311333384</v>
      </c>
      <c r="F85" s="127">
        <f t="shared" si="17"/>
        <v>3300.0126323727636</v>
      </c>
      <c r="G85" s="127">
        <f t="shared" si="18"/>
        <v>4402.2168515852672</v>
      </c>
      <c r="H85" s="127">
        <f t="shared" si="19"/>
        <v>1261.5546080076945</v>
      </c>
      <c r="I85" s="128">
        <f t="shared" si="20"/>
        <v>1682.9138470822645</v>
      </c>
      <c r="J85" s="127">
        <f t="shared" si="21"/>
        <v>971.48451077222603</v>
      </c>
      <c r="K85" s="128">
        <f t="shared" si="22"/>
        <v>1295.9603373701495</v>
      </c>
      <c r="L85" s="129">
        <f t="shared" si="27"/>
        <v>5698.1771889554166</v>
      </c>
      <c r="M85" s="129">
        <f t="shared" si="23"/>
        <v>23648.177188955415</v>
      </c>
      <c r="N85" s="129">
        <f t="shared" si="24"/>
        <v>17727.269257088017</v>
      </c>
      <c r="O85" s="130">
        <f t="shared" si="28"/>
        <v>0.93519005509670905</v>
      </c>
      <c r="P85" s="131">
        <v>795.97086148054132</v>
      </c>
      <c r="Q85" s="130">
        <f t="shared" si="29"/>
        <v>0.13852594190029177</v>
      </c>
      <c r="R85" s="130">
        <f t="shared" si="30"/>
        <v>0.12999126467465255</v>
      </c>
      <c r="S85" s="132">
        <v>1334</v>
      </c>
      <c r="T85" s="1">
        <v>15766</v>
      </c>
      <c r="U85" s="1">
        <v>11907.854984894258</v>
      </c>
      <c r="Y85" s="1"/>
      <c r="Z85" s="1"/>
    </row>
    <row r="86" spans="1:28">
      <c r="A86" s="125">
        <v>1856</v>
      </c>
      <c r="B86" s="125" t="s">
        <v>104</v>
      </c>
      <c r="C86" s="1">
        <v>8947</v>
      </c>
      <c r="D86" s="125">
        <f t="shared" si="25"/>
        <v>19076.759061833687</v>
      </c>
      <c r="E86" s="126">
        <f t="shared" si="26"/>
        <v>1.006381473614141</v>
      </c>
      <c r="F86" s="127">
        <f t="shared" si="17"/>
        <v>-72.579536361631469</v>
      </c>
      <c r="G86" s="127">
        <f t="shared" si="18"/>
        <v>-34.039802553605156</v>
      </c>
      <c r="H86" s="127">
        <f t="shared" si="19"/>
        <v>0</v>
      </c>
      <c r="I86" s="128">
        <f t="shared" si="20"/>
        <v>0</v>
      </c>
      <c r="J86" s="127">
        <f t="shared" si="21"/>
        <v>-290.07009723546844</v>
      </c>
      <c r="K86" s="128">
        <f t="shared" si="22"/>
        <v>-136.04287560343468</v>
      </c>
      <c r="L86" s="129">
        <f t="shared" si="27"/>
        <v>-170.08267815703982</v>
      </c>
      <c r="M86" s="129">
        <f t="shared" si="23"/>
        <v>8776.9173218429605</v>
      </c>
      <c r="N86" s="129">
        <f t="shared" si="24"/>
        <v>18714.109428236588</v>
      </c>
      <c r="O86" s="130">
        <f t="shared" si="28"/>
        <v>0.98725013838669884</v>
      </c>
      <c r="P86" s="131">
        <v>-557.98666435322912</v>
      </c>
      <c r="Q86" s="130">
        <f t="shared" si="29"/>
        <v>-6.2552388935456837E-2</v>
      </c>
      <c r="R86" s="130">
        <f t="shared" si="30"/>
        <v>-2.4574767165251633E-2</v>
      </c>
      <c r="S86" s="132">
        <v>469</v>
      </c>
      <c r="T86" s="1">
        <v>9544</v>
      </c>
      <c r="U86" s="1">
        <v>19557.37704918033</v>
      </c>
      <c r="Y86" s="1"/>
      <c r="Z86" s="1"/>
    </row>
    <row r="87" spans="1:28">
      <c r="A87" s="125">
        <v>1857</v>
      </c>
      <c r="B87" s="125" t="s">
        <v>105</v>
      </c>
      <c r="C87" s="1">
        <v>11508</v>
      </c>
      <c r="D87" s="125">
        <f t="shared" si="25"/>
        <v>16973.451327433628</v>
      </c>
      <c r="E87" s="126">
        <f t="shared" si="26"/>
        <v>0.89542290196428287</v>
      </c>
      <c r="F87" s="127">
        <f t="shared" si="17"/>
        <v>1189.4051042784042</v>
      </c>
      <c r="G87" s="127">
        <f t="shared" si="18"/>
        <v>806.41666070075814</v>
      </c>
      <c r="H87" s="127">
        <f t="shared" si="19"/>
        <v>30.366883285984837</v>
      </c>
      <c r="I87" s="128">
        <f t="shared" si="20"/>
        <v>20.588746867897719</v>
      </c>
      <c r="J87" s="127">
        <f t="shared" si="21"/>
        <v>-259.7032139494836</v>
      </c>
      <c r="K87" s="128">
        <f t="shared" si="22"/>
        <v>-176.07877905774987</v>
      </c>
      <c r="L87" s="129">
        <f t="shared" si="27"/>
        <v>630.33788164300825</v>
      </c>
      <c r="M87" s="129">
        <f t="shared" si="23"/>
        <v>12138.337881643009</v>
      </c>
      <c r="N87" s="129">
        <f t="shared" si="24"/>
        <v>17903.153217762552</v>
      </c>
      <c r="O87" s="130">
        <f t="shared" si="28"/>
        <v>0.94446869403925682</v>
      </c>
      <c r="P87" s="131">
        <v>82.167365131022734</v>
      </c>
      <c r="Q87" s="130">
        <f t="shared" si="29"/>
        <v>-1.128374273066574E-3</v>
      </c>
      <c r="R87" s="130">
        <f t="shared" si="30"/>
        <v>2.8336865423893156E-2</v>
      </c>
      <c r="S87" s="132">
        <v>678</v>
      </c>
      <c r="T87" s="1">
        <v>11521</v>
      </c>
      <c r="U87" s="1">
        <v>16505.730659025787</v>
      </c>
      <c r="Y87" s="1"/>
      <c r="Z87" s="1"/>
    </row>
    <row r="88" spans="1:28">
      <c r="A88" s="125">
        <v>1859</v>
      </c>
      <c r="B88" s="125" t="s">
        <v>106</v>
      </c>
      <c r="C88" s="1">
        <v>19477</v>
      </c>
      <c r="D88" s="125">
        <f t="shared" si="25"/>
        <v>16017.269736842107</v>
      </c>
      <c r="E88" s="126">
        <f t="shared" si="26"/>
        <v>0.84498019127830371</v>
      </c>
      <c r="F88" s="127">
        <f t="shared" si="17"/>
        <v>1763.1140586333167</v>
      </c>
      <c r="G88" s="127">
        <f t="shared" si="18"/>
        <v>2143.9466952981129</v>
      </c>
      <c r="H88" s="127">
        <f t="shared" si="19"/>
        <v>365.03043999301713</v>
      </c>
      <c r="I88" s="128">
        <f t="shared" si="20"/>
        <v>443.87701503150879</v>
      </c>
      <c r="J88" s="127">
        <f t="shared" si="21"/>
        <v>74.960342757548688</v>
      </c>
      <c r="K88" s="128">
        <f t="shared" si="22"/>
        <v>91.151776793179209</v>
      </c>
      <c r="L88" s="129">
        <f t="shared" si="27"/>
        <v>2235.098472091292</v>
      </c>
      <c r="M88" s="129">
        <f t="shared" si="23"/>
        <v>21712.098472091293</v>
      </c>
      <c r="N88" s="129">
        <f t="shared" si="24"/>
        <v>17855.344138232973</v>
      </c>
      <c r="O88" s="130">
        <f t="shared" si="28"/>
        <v>0.94194655850495768</v>
      </c>
      <c r="P88" s="131">
        <v>-466.05354755596863</v>
      </c>
      <c r="Q88" s="130">
        <f t="shared" si="29"/>
        <v>3.0038605954836321E-2</v>
      </c>
      <c r="R88" s="130">
        <f t="shared" si="30"/>
        <v>4.8674172838887794E-2</v>
      </c>
      <c r="S88" s="132">
        <v>1216</v>
      </c>
      <c r="T88" s="1">
        <v>18909</v>
      </c>
      <c r="U88" s="1">
        <v>15273.828756058158</v>
      </c>
      <c r="Y88" s="1"/>
      <c r="Z88" s="1"/>
    </row>
    <row r="89" spans="1:28">
      <c r="A89" s="125">
        <v>1860</v>
      </c>
      <c r="B89" s="125" t="s">
        <v>107</v>
      </c>
      <c r="C89" s="1">
        <v>174198</v>
      </c>
      <c r="D89" s="125">
        <f t="shared" si="25"/>
        <v>15061.213902818607</v>
      </c>
      <c r="E89" s="126">
        <f t="shared" si="26"/>
        <v>0.79454411479469778</v>
      </c>
      <c r="F89" s="127">
        <f t="shared" si="17"/>
        <v>2336.7475590474169</v>
      </c>
      <c r="G89" s="127">
        <f t="shared" si="18"/>
        <v>27026.822267942425</v>
      </c>
      <c r="H89" s="127">
        <f t="shared" si="19"/>
        <v>699.6499819012422</v>
      </c>
      <c r="I89" s="128">
        <f t="shared" si="20"/>
        <v>8092.151690669768</v>
      </c>
      <c r="J89" s="127">
        <f t="shared" si="21"/>
        <v>409.57988466577376</v>
      </c>
      <c r="K89" s="128">
        <f t="shared" si="22"/>
        <v>4737.2009460443387</v>
      </c>
      <c r="L89" s="129">
        <f t="shared" si="27"/>
        <v>31764.023213986766</v>
      </c>
      <c r="M89" s="129">
        <f t="shared" si="23"/>
        <v>205962.02321398677</v>
      </c>
      <c r="N89" s="129">
        <f t="shared" si="24"/>
        <v>17807.541346531798</v>
      </c>
      <c r="O89" s="130">
        <f t="shared" si="28"/>
        <v>0.93942475468077735</v>
      </c>
      <c r="P89" s="131">
        <v>2541.7255501378859</v>
      </c>
      <c r="Q89" s="130">
        <f t="shared" si="29"/>
        <v>0.11912884263274549</v>
      </c>
      <c r="R89" s="130">
        <f t="shared" si="30"/>
        <v>0.11477463219538829</v>
      </c>
      <c r="S89" s="132">
        <v>11566</v>
      </c>
      <c r="T89" s="1">
        <v>155655</v>
      </c>
      <c r="U89" s="1">
        <v>13510.545959552122</v>
      </c>
      <c r="Y89" s="1"/>
      <c r="Z89" s="1"/>
    </row>
    <row r="90" spans="1:28">
      <c r="A90" s="125">
        <v>1865</v>
      </c>
      <c r="B90" s="125" t="s">
        <v>108</v>
      </c>
      <c r="C90" s="1">
        <v>172682</v>
      </c>
      <c r="D90" s="125">
        <f t="shared" si="25"/>
        <v>17758.329905388728</v>
      </c>
      <c r="E90" s="126">
        <f t="shared" si="26"/>
        <v>0.93682863851158404</v>
      </c>
      <c r="F90" s="127">
        <f t="shared" si="17"/>
        <v>718.47795750534419</v>
      </c>
      <c r="G90" s="127">
        <f t="shared" si="18"/>
        <v>6986.4796587819674</v>
      </c>
      <c r="H90" s="127">
        <f t="shared" si="19"/>
        <v>0</v>
      </c>
      <c r="I90" s="128">
        <f t="shared" si="20"/>
        <v>0</v>
      </c>
      <c r="J90" s="127">
        <f t="shared" si="21"/>
        <v>-290.07009723546844</v>
      </c>
      <c r="K90" s="128">
        <f t="shared" si="22"/>
        <v>-2820.641625517695</v>
      </c>
      <c r="L90" s="129">
        <f t="shared" si="27"/>
        <v>4165.8380332642719</v>
      </c>
      <c r="M90" s="129">
        <f t="shared" si="23"/>
        <v>176847.83803326427</v>
      </c>
      <c r="N90" s="129">
        <f t="shared" si="24"/>
        <v>18186.737765658607</v>
      </c>
      <c r="O90" s="130">
        <f t="shared" si="28"/>
        <v>0.95942900434567624</v>
      </c>
      <c r="P90" s="131">
        <v>-834.43173452707742</v>
      </c>
      <c r="Q90" s="130">
        <f t="shared" si="29"/>
        <v>0.24646845247118099</v>
      </c>
      <c r="R90" s="130">
        <f t="shared" si="30"/>
        <v>0.23954647628510073</v>
      </c>
      <c r="S90" s="132">
        <v>9724</v>
      </c>
      <c r="T90" s="1">
        <v>138537</v>
      </c>
      <c r="U90" s="1">
        <v>14326.473629782833</v>
      </c>
      <c r="Y90" s="1"/>
      <c r="Z90" s="1"/>
    </row>
    <row r="91" spans="1:28">
      <c r="A91" s="125">
        <v>1866</v>
      </c>
      <c r="B91" s="125" t="s">
        <v>109</v>
      </c>
      <c r="C91" s="1">
        <v>170569</v>
      </c>
      <c r="D91" s="125">
        <f t="shared" si="25"/>
        <v>21039.718761564083</v>
      </c>
      <c r="E91" s="126">
        <f t="shared" si="26"/>
        <v>1.1099360799734646</v>
      </c>
      <c r="F91" s="127">
        <f t="shared" si="17"/>
        <v>-1250.355356199869</v>
      </c>
      <c r="G91" s="127">
        <f t="shared" si="18"/>
        <v>-10136.630872712338</v>
      </c>
      <c r="H91" s="127">
        <f t="shared" si="19"/>
        <v>0</v>
      </c>
      <c r="I91" s="128">
        <f t="shared" si="20"/>
        <v>0</v>
      </c>
      <c r="J91" s="127">
        <f t="shared" si="21"/>
        <v>-290.07009723546844</v>
      </c>
      <c r="K91" s="128">
        <f t="shared" si="22"/>
        <v>-2351.5982782879423</v>
      </c>
      <c r="L91" s="129">
        <f t="shared" si="27"/>
        <v>-12488.22915100028</v>
      </c>
      <c r="M91" s="129">
        <f t="shared" si="23"/>
        <v>158080.77084899973</v>
      </c>
      <c r="N91" s="129">
        <f t="shared" si="24"/>
        <v>19499.293308128745</v>
      </c>
      <c r="O91" s="130">
        <f t="shared" si="28"/>
        <v>1.0286719809304281</v>
      </c>
      <c r="P91" s="131">
        <v>-3219.4400320661643</v>
      </c>
      <c r="Q91" s="130">
        <f t="shared" si="29"/>
        <v>0.45178697580198995</v>
      </c>
      <c r="R91" s="130">
        <f t="shared" si="30"/>
        <v>0.44426569135846178</v>
      </c>
      <c r="S91" s="132">
        <v>8107</v>
      </c>
      <c r="T91" s="1">
        <v>117489</v>
      </c>
      <c r="U91" s="1">
        <v>14567.761934283944</v>
      </c>
      <c r="Y91" s="1"/>
      <c r="Z91" s="1"/>
    </row>
    <row r="92" spans="1:28">
      <c r="A92" s="125">
        <v>1867</v>
      </c>
      <c r="B92" s="125" t="s">
        <v>110</v>
      </c>
      <c r="C92" s="1">
        <v>73630</v>
      </c>
      <c r="D92" s="125">
        <f t="shared" si="25"/>
        <v>28705.653021442493</v>
      </c>
      <c r="E92" s="126">
        <f t="shared" si="26"/>
        <v>1.5143472376590721</v>
      </c>
      <c r="F92" s="127">
        <f t="shared" si="17"/>
        <v>-5849.9159121269149</v>
      </c>
      <c r="G92" s="127">
        <f t="shared" si="18"/>
        <v>-15005.034314605537</v>
      </c>
      <c r="H92" s="127">
        <f t="shared" si="19"/>
        <v>0</v>
      </c>
      <c r="I92" s="128">
        <f t="shared" si="20"/>
        <v>0</v>
      </c>
      <c r="J92" s="127">
        <f t="shared" si="21"/>
        <v>-290.07009723546844</v>
      </c>
      <c r="K92" s="128">
        <f t="shared" si="22"/>
        <v>-744.0297994089766</v>
      </c>
      <c r="L92" s="129">
        <f t="shared" si="27"/>
        <v>-15749.064114014513</v>
      </c>
      <c r="M92" s="129">
        <f t="shared" si="23"/>
        <v>57880.935885985484</v>
      </c>
      <c r="N92" s="129">
        <f t="shared" si="24"/>
        <v>22565.667012080114</v>
      </c>
      <c r="O92" s="130">
        <f t="shared" si="28"/>
        <v>1.1904364440046713</v>
      </c>
      <c r="P92" s="131">
        <v>-3613.0499176328685</v>
      </c>
      <c r="Q92" s="130">
        <f t="shared" si="29"/>
        <v>0.61087774569003239</v>
      </c>
      <c r="R92" s="130">
        <f t="shared" si="30"/>
        <v>0.61778599333236772</v>
      </c>
      <c r="S92" s="132">
        <v>2565</v>
      </c>
      <c r="T92" s="1">
        <v>45708</v>
      </c>
      <c r="U92" s="1">
        <v>17743.788819875776</v>
      </c>
      <c r="Y92" s="1"/>
      <c r="Z92" s="1"/>
    </row>
    <row r="93" spans="1:28">
      <c r="A93" s="125">
        <v>1868</v>
      </c>
      <c r="B93" s="125" t="s">
        <v>111</v>
      </c>
      <c r="C93" s="1">
        <v>72879</v>
      </c>
      <c r="D93" s="125">
        <f t="shared" si="25"/>
        <v>16347.913862718709</v>
      </c>
      <c r="E93" s="126">
        <f t="shared" si="26"/>
        <v>0.86242309767361947</v>
      </c>
      <c r="F93" s="127">
        <f t="shared" si="17"/>
        <v>1564.727583107355</v>
      </c>
      <c r="G93" s="127">
        <f t="shared" si="18"/>
        <v>6975.5555654925893</v>
      </c>
      <c r="H93" s="127">
        <f t="shared" si="19"/>
        <v>249.30499593620624</v>
      </c>
      <c r="I93" s="128">
        <f t="shared" si="20"/>
        <v>1111.4016718836076</v>
      </c>
      <c r="J93" s="127">
        <f t="shared" si="21"/>
        <v>-40.765101299262199</v>
      </c>
      <c r="K93" s="128">
        <f t="shared" si="22"/>
        <v>-181.73082159211089</v>
      </c>
      <c r="L93" s="129">
        <f t="shared" si="27"/>
        <v>6793.8247439004781</v>
      </c>
      <c r="M93" s="129">
        <f t="shared" si="23"/>
        <v>79672.824743900477</v>
      </c>
      <c r="N93" s="129">
        <f t="shared" si="24"/>
        <v>17871.876344526801</v>
      </c>
      <c r="O93" s="130">
        <f t="shared" si="28"/>
        <v>0.94281870382472333</v>
      </c>
      <c r="P93" s="131">
        <v>1949.0425041081298</v>
      </c>
      <c r="Q93" s="130">
        <f t="shared" si="29"/>
        <v>0.12342767295597484</v>
      </c>
      <c r="R93" s="130">
        <f t="shared" si="30"/>
        <v>0.11284356298196171</v>
      </c>
      <c r="S93" s="132">
        <v>4458</v>
      </c>
      <c r="T93" s="1">
        <v>64872</v>
      </c>
      <c r="U93" s="1">
        <v>14690.217391304348</v>
      </c>
      <c r="Y93" s="1"/>
      <c r="Z93" s="1"/>
    </row>
    <row r="94" spans="1:28">
      <c r="A94" s="125">
        <v>1870</v>
      </c>
      <c r="B94" s="125" t="s">
        <v>112</v>
      </c>
      <c r="C94" s="1">
        <v>178877</v>
      </c>
      <c r="D94" s="125">
        <f t="shared" si="25"/>
        <v>17087.982422621324</v>
      </c>
      <c r="E94" s="126">
        <f t="shared" si="26"/>
        <v>0.90146491213886426</v>
      </c>
      <c r="F94" s="127">
        <f t="shared" si="17"/>
        <v>1120.6864471657864</v>
      </c>
      <c r="G94" s="127">
        <f t="shared" si="18"/>
        <v>11731.345728931452</v>
      </c>
      <c r="H94" s="127">
        <f t="shared" si="19"/>
        <v>0</v>
      </c>
      <c r="I94" s="128">
        <f t="shared" si="20"/>
        <v>0</v>
      </c>
      <c r="J94" s="127">
        <f t="shared" si="21"/>
        <v>-290.07009723546844</v>
      </c>
      <c r="K94" s="128">
        <f t="shared" si="22"/>
        <v>-3036.4537778608837</v>
      </c>
      <c r="L94" s="129">
        <f t="shared" si="27"/>
        <v>8694.8919510705673</v>
      </c>
      <c r="M94" s="129">
        <f t="shared" si="23"/>
        <v>187571.89195107057</v>
      </c>
      <c r="N94" s="129">
        <f t="shared" si="24"/>
        <v>17918.598772551639</v>
      </c>
      <c r="O94" s="130">
        <f t="shared" si="28"/>
        <v>0.94528351379658793</v>
      </c>
      <c r="P94" s="131">
        <v>2303.7023244518805</v>
      </c>
      <c r="Q94" s="130">
        <f t="shared" si="29"/>
        <v>0.223425210313932</v>
      </c>
      <c r="R94" s="130">
        <f t="shared" si="30"/>
        <v>0.22880136236536913</v>
      </c>
      <c r="S94" s="132">
        <v>10468</v>
      </c>
      <c r="T94" s="1">
        <v>146210</v>
      </c>
      <c r="U94" s="1">
        <v>13906.220277724937</v>
      </c>
      <c r="Y94" s="13"/>
      <c r="Z94" s="13"/>
      <c r="AA94" s="13"/>
      <c r="AB94" s="13"/>
    </row>
    <row r="95" spans="1:28">
      <c r="A95" s="125">
        <v>1871</v>
      </c>
      <c r="B95" s="125" t="s">
        <v>113</v>
      </c>
      <c r="C95" s="1">
        <v>74652</v>
      </c>
      <c r="D95" s="125">
        <f t="shared" si="25"/>
        <v>16328.083989501312</v>
      </c>
      <c r="E95" s="126">
        <f t="shared" si="26"/>
        <v>0.86137698617399727</v>
      </c>
      <c r="F95" s="127">
        <f t="shared" ref="F95:F158" si="31">($D$364-D95)*0.6</f>
        <v>1576.6255070377933</v>
      </c>
      <c r="G95" s="127">
        <f t="shared" ref="G95:G158" si="32">F95*S95/1000</f>
        <v>7208.3318181767909</v>
      </c>
      <c r="H95" s="127">
        <f t="shared" ref="H95:H158" si="33">IF(D95&lt;D$364*0.9,(D$364*0.9-D95)*0.35,0)</f>
        <v>256.24545156229522</v>
      </c>
      <c r="I95" s="128">
        <f t="shared" ref="I95:I158" si="34">H95*S95/1000</f>
        <v>1171.5542045428137</v>
      </c>
      <c r="J95" s="127">
        <f t="shared" ref="J95:J158" si="35">H95+I$366</f>
        <v>-33.824645673173222</v>
      </c>
      <c r="K95" s="128">
        <f t="shared" ref="K95:K158" si="36">J95*S95/1000</f>
        <v>-154.64628001774798</v>
      </c>
      <c r="L95" s="129">
        <f t="shared" si="27"/>
        <v>7053.6855381590431</v>
      </c>
      <c r="M95" s="129">
        <f t="shared" ref="M95:M158" si="37">C95+L95</f>
        <v>81705.685538159043</v>
      </c>
      <c r="N95" s="129">
        <f t="shared" ref="N95:N158" si="38">M95/S95*1000</f>
        <v>17870.884850865932</v>
      </c>
      <c r="O95" s="130">
        <f t="shared" si="28"/>
        <v>0.94276639824974229</v>
      </c>
      <c r="P95" s="131">
        <v>-597.90001597523406</v>
      </c>
      <c r="Q95" s="130">
        <f t="shared" si="29"/>
        <v>0.10841870824053453</v>
      </c>
      <c r="R95" s="130">
        <f t="shared" si="30"/>
        <v>0.11229768884680065</v>
      </c>
      <c r="S95" s="132">
        <v>4572</v>
      </c>
      <c r="T95" s="1">
        <v>67350</v>
      </c>
      <c r="U95" s="1">
        <v>14679.598953792502</v>
      </c>
      <c r="Y95" s="13"/>
      <c r="Z95" s="13"/>
      <c r="AA95" s="12"/>
      <c r="AB95" s="12"/>
    </row>
    <row r="96" spans="1:28">
      <c r="A96" s="125">
        <v>1874</v>
      </c>
      <c r="B96" s="125" t="s">
        <v>114</v>
      </c>
      <c r="C96" s="1">
        <v>18763</v>
      </c>
      <c r="D96" s="125">
        <f t="shared" si="25"/>
        <v>19106.92464358452</v>
      </c>
      <c r="E96" s="126">
        <f t="shared" si="26"/>
        <v>1.0079728384008131</v>
      </c>
      <c r="F96" s="127">
        <f t="shared" si="31"/>
        <v>-90.678885412131052</v>
      </c>
      <c r="G96" s="127">
        <f t="shared" si="32"/>
        <v>-89.046665474712682</v>
      </c>
      <c r="H96" s="127">
        <f t="shared" si="33"/>
        <v>0</v>
      </c>
      <c r="I96" s="128">
        <f t="shared" si="34"/>
        <v>0</v>
      </c>
      <c r="J96" s="127">
        <f t="shared" si="35"/>
        <v>-290.07009723546844</v>
      </c>
      <c r="K96" s="128">
        <f t="shared" si="36"/>
        <v>-284.84883548523004</v>
      </c>
      <c r="L96" s="129">
        <f t="shared" si="27"/>
        <v>-373.89550095994275</v>
      </c>
      <c r="M96" s="129">
        <f t="shared" si="37"/>
        <v>18389.104499040059</v>
      </c>
      <c r="N96" s="129">
        <f t="shared" si="38"/>
        <v>18726.175660936926</v>
      </c>
      <c r="O96" s="130">
        <f t="shared" si="28"/>
        <v>0.98788668430136795</v>
      </c>
      <c r="P96" s="131">
        <v>146.94307246959977</v>
      </c>
      <c r="Q96" s="130">
        <f t="shared" si="29"/>
        <v>0.23979119862561121</v>
      </c>
      <c r="R96" s="130">
        <f t="shared" si="30"/>
        <v>0.24862881409442908</v>
      </c>
      <c r="S96" s="132">
        <v>982</v>
      </c>
      <c r="T96" s="1">
        <v>15134</v>
      </c>
      <c r="U96" s="1">
        <v>15302.325581395349</v>
      </c>
      <c r="Y96" s="13"/>
      <c r="Z96" s="13"/>
      <c r="AA96" s="12"/>
      <c r="AB96" s="12"/>
    </row>
    <row r="97" spans="1:28">
      <c r="A97" s="125">
        <v>1875</v>
      </c>
      <c r="B97" s="125" t="s">
        <v>115</v>
      </c>
      <c r="C97" s="1">
        <v>40990</v>
      </c>
      <c r="D97" s="125">
        <f t="shared" si="25"/>
        <v>15136.632200886263</v>
      </c>
      <c r="E97" s="126">
        <f t="shared" si="26"/>
        <v>0.79852275590982558</v>
      </c>
      <c r="F97" s="127">
        <f t="shared" si="31"/>
        <v>2291.4965802068232</v>
      </c>
      <c r="G97" s="127">
        <f t="shared" si="32"/>
        <v>6205.3727392000774</v>
      </c>
      <c r="H97" s="127">
        <f t="shared" si="33"/>
        <v>673.25357757756262</v>
      </c>
      <c r="I97" s="128">
        <f t="shared" si="34"/>
        <v>1823.1706880800396</v>
      </c>
      <c r="J97" s="127">
        <f t="shared" si="35"/>
        <v>383.18348034209419</v>
      </c>
      <c r="K97" s="128">
        <f t="shared" si="36"/>
        <v>1037.6608647663911</v>
      </c>
      <c r="L97" s="129">
        <f t="shared" si="27"/>
        <v>7243.0336039664689</v>
      </c>
      <c r="M97" s="129">
        <f t="shared" si="37"/>
        <v>48233.033603966469</v>
      </c>
      <c r="N97" s="129">
        <f t="shared" si="38"/>
        <v>17811.312261435181</v>
      </c>
      <c r="O97" s="130">
        <f t="shared" si="28"/>
        <v>0.93962368673653374</v>
      </c>
      <c r="P97" s="131">
        <v>1171.4610141599005</v>
      </c>
      <c r="Q97" s="130">
        <f t="shared" si="29"/>
        <v>2.4084345175635836E-2</v>
      </c>
      <c r="R97" s="130">
        <f t="shared" si="30"/>
        <v>2.1437155213955766E-2</v>
      </c>
      <c r="S97" s="132">
        <v>2708</v>
      </c>
      <c r="T97" s="1">
        <v>40026</v>
      </c>
      <c r="U97" s="1">
        <v>14818.955942243614</v>
      </c>
      <c r="V97" s="1"/>
      <c r="W97" s="89"/>
      <c r="Y97" s="12"/>
      <c r="Z97" s="12"/>
      <c r="AA97" s="12"/>
      <c r="AB97" s="12"/>
    </row>
    <row r="98" spans="1:28" ht="29.1" customHeight="1">
      <c r="A98" s="125">
        <v>3001</v>
      </c>
      <c r="B98" s="125" t="s">
        <v>116</v>
      </c>
      <c r="C98" s="1">
        <v>438549</v>
      </c>
      <c r="D98" s="125">
        <f t="shared" si="25"/>
        <v>13946.985116397405</v>
      </c>
      <c r="E98" s="126">
        <f t="shared" si="26"/>
        <v>0.73576373158666664</v>
      </c>
      <c r="F98" s="127">
        <f t="shared" si="31"/>
        <v>3005.2848309001374</v>
      </c>
      <c r="G98" s="127">
        <f t="shared" si="32"/>
        <v>94498.176222823924</v>
      </c>
      <c r="H98" s="127">
        <f t="shared" si="33"/>
        <v>1089.6300571486627</v>
      </c>
      <c r="I98" s="128">
        <f t="shared" si="34"/>
        <v>34262.32751698255</v>
      </c>
      <c r="J98" s="127">
        <f t="shared" si="35"/>
        <v>799.55995991319423</v>
      </c>
      <c r="K98" s="128">
        <f t="shared" si="36"/>
        <v>25141.36337951048</v>
      </c>
      <c r="L98" s="129">
        <f t="shared" si="27"/>
        <v>119639.53960233441</v>
      </c>
      <c r="M98" s="129">
        <f t="shared" si="37"/>
        <v>558188.53960233438</v>
      </c>
      <c r="N98" s="129">
        <f t="shared" si="38"/>
        <v>17751.829907210737</v>
      </c>
      <c r="O98" s="130">
        <f t="shared" si="28"/>
        <v>0.93648573552037573</v>
      </c>
      <c r="P98" s="131">
        <v>11154.879811389968</v>
      </c>
      <c r="Q98" s="130">
        <f t="shared" si="29"/>
        <v>9.6890780893972406E-2</v>
      </c>
      <c r="R98" s="130">
        <f t="shared" si="30"/>
        <v>9.4902396003024886E-2</v>
      </c>
      <c r="S98" s="132">
        <v>31444</v>
      </c>
      <c r="T98" s="1">
        <v>399811</v>
      </c>
      <c r="U98" s="1">
        <v>12738.108133940803</v>
      </c>
      <c r="Y98" s="13"/>
      <c r="Z98" s="13"/>
      <c r="AA98" s="12"/>
      <c r="AB98" s="12"/>
    </row>
    <row r="99" spans="1:28">
      <c r="A99" s="125">
        <v>3002</v>
      </c>
      <c r="B99" s="125" t="s">
        <v>117</v>
      </c>
      <c r="C99" s="1">
        <v>876775</v>
      </c>
      <c r="D99" s="125">
        <f t="shared" si="25"/>
        <v>17434.380592563135</v>
      </c>
      <c r="E99" s="126">
        <f t="shared" si="26"/>
        <v>0.91973891243384787</v>
      </c>
      <c r="F99" s="127">
        <f t="shared" si="31"/>
        <v>912.84754520069976</v>
      </c>
      <c r="G99" s="127">
        <f t="shared" si="32"/>
        <v>45907.103048143195</v>
      </c>
      <c r="H99" s="127">
        <f t="shared" si="33"/>
        <v>0</v>
      </c>
      <c r="I99" s="128">
        <f t="shared" si="34"/>
        <v>0</v>
      </c>
      <c r="J99" s="127">
        <f t="shared" si="35"/>
        <v>-290.07009723546844</v>
      </c>
      <c r="K99" s="128">
        <f t="shared" si="36"/>
        <v>-14587.625189971708</v>
      </c>
      <c r="L99" s="129">
        <f t="shared" si="27"/>
        <v>31319.477858171485</v>
      </c>
      <c r="M99" s="129">
        <f t="shared" si="37"/>
        <v>908094.47785817145</v>
      </c>
      <c r="N99" s="129">
        <f t="shared" si="38"/>
        <v>18057.158040528364</v>
      </c>
      <c r="O99" s="130">
        <f t="shared" si="28"/>
        <v>0.95259311391458146</v>
      </c>
      <c r="P99" s="131">
        <v>4289.7986909329047</v>
      </c>
      <c r="Q99" s="130">
        <f t="shared" si="29"/>
        <v>0.19147435566414903</v>
      </c>
      <c r="R99" s="130">
        <f t="shared" si="30"/>
        <v>0.17673788620256439</v>
      </c>
      <c r="S99" s="132">
        <v>50290</v>
      </c>
      <c r="T99" s="1">
        <v>735874</v>
      </c>
      <c r="U99" s="1">
        <v>14815.857292421679</v>
      </c>
      <c r="Y99" s="13"/>
      <c r="Z99" s="13"/>
      <c r="AA99" s="12"/>
      <c r="AB99" s="12"/>
    </row>
    <row r="100" spans="1:28">
      <c r="A100" s="125">
        <v>3003</v>
      </c>
      <c r="B100" s="125" t="s">
        <v>118</v>
      </c>
      <c r="C100" s="1">
        <v>852561</v>
      </c>
      <c r="D100" s="125">
        <f t="shared" si="25"/>
        <v>14653.346395792512</v>
      </c>
      <c r="E100" s="126">
        <f t="shared" si="26"/>
        <v>0.77302734135169393</v>
      </c>
      <c r="F100" s="127">
        <f t="shared" si="31"/>
        <v>2581.4680632630734</v>
      </c>
      <c r="G100" s="127">
        <f t="shared" si="32"/>
        <v>150194.97485677211</v>
      </c>
      <c r="H100" s="127">
        <f t="shared" si="33"/>
        <v>842.40360936037519</v>
      </c>
      <c r="I100" s="128">
        <f t="shared" si="34"/>
        <v>49012.72679980535</v>
      </c>
      <c r="J100" s="127">
        <f t="shared" si="35"/>
        <v>552.33351212490675</v>
      </c>
      <c r="K100" s="128">
        <f t="shared" si="36"/>
        <v>32135.868402451324</v>
      </c>
      <c r="L100" s="129">
        <f t="shared" si="27"/>
        <v>182330.84325922345</v>
      </c>
      <c r="M100" s="129">
        <f t="shared" si="37"/>
        <v>1034891.8432592235</v>
      </c>
      <c r="N100" s="129">
        <f t="shared" si="38"/>
        <v>17787.147971180497</v>
      </c>
      <c r="O100" s="130">
        <f t="shared" si="28"/>
        <v>0.93834891600862735</v>
      </c>
      <c r="P100" s="131">
        <v>15931.617513239122</v>
      </c>
      <c r="Q100" s="130">
        <f t="shared" si="29"/>
        <v>0.1060729112610275</v>
      </c>
      <c r="R100" s="130">
        <f t="shared" si="30"/>
        <v>9.0674350570067563E-2</v>
      </c>
      <c r="S100" s="132">
        <v>58182</v>
      </c>
      <c r="T100" s="1">
        <v>770800</v>
      </c>
      <c r="U100" s="1">
        <v>13435.125148155894</v>
      </c>
      <c r="Y100" s="1"/>
      <c r="Z100" s="1"/>
    </row>
    <row r="101" spans="1:28">
      <c r="A101" s="125">
        <v>3004</v>
      </c>
      <c r="B101" s="125" t="s">
        <v>119</v>
      </c>
      <c r="C101" s="1">
        <v>1313587</v>
      </c>
      <c r="D101" s="125">
        <f t="shared" si="25"/>
        <v>15658.072283412006</v>
      </c>
      <c r="E101" s="126">
        <f t="shared" si="26"/>
        <v>0.82603097347198084</v>
      </c>
      <c r="F101" s="127">
        <f t="shared" si="31"/>
        <v>1978.632530691377</v>
      </c>
      <c r="G101" s="127">
        <f t="shared" si="32"/>
        <v>165991.44026476101</v>
      </c>
      <c r="H101" s="127">
        <f t="shared" si="33"/>
        <v>490.74954869355241</v>
      </c>
      <c r="I101" s="128">
        <f t="shared" si="34"/>
        <v>41169.961138999497</v>
      </c>
      <c r="J101" s="127">
        <f t="shared" si="35"/>
        <v>200.67945145808397</v>
      </c>
      <c r="K101" s="128">
        <f t="shared" si="36"/>
        <v>16835.400541721581</v>
      </c>
      <c r="L101" s="129">
        <f t="shared" si="27"/>
        <v>182826.84080648259</v>
      </c>
      <c r="M101" s="129">
        <f t="shared" si="37"/>
        <v>1496413.8408064826</v>
      </c>
      <c r="N101" s="129">
        <f t="shared" si="38"/>
        <v>17837.384265561468</v>
      </c>
      <c r="O101" s="130">
        <f t="shared" si="28"/>
        <v>0.94099909761464151</v>
      </c>
      <c r="P101" s="131">
        <v>9522.304431278666</v>
      </c>
      <c r="Q101" s="130">
        <f t="shared" si="29"/>
        <v>0.12384970243697105</v>
      </c>
      <c r="R101" s="130">
        <f t="shared" si="30"/>
        <v>0.11448562788870133</v>
      </c>
      <c r="S101" s="132">
        <v>83892</v>
      </c>
      <c r="T101" s="1">
        <v>1168828</v>
      </c>
      <c r="U101" s="1">
        <v>14049.59551885375</v>
      </c>
      <c r="Y101" s="1"/>
      <c r="Z101" s="1"/>
    </row>
    <row r="102" spans="1:28">
      <c r="A102" s="125">
        <v>3005</v>
      </c>
      <c r="B102" s="125" t="s">
        <v>120</v>
      </c>
      <c r="C102" s="1">
        <v>1748613</v>
      </c>
      <c r="D102" s="125">
        <f t="shared" si="25"/>
        <v>17097.503739990028</v>
      </c>
      <c r="E102" s="126">
        <f t="shared" si="26"/>
        <v>0.90196720277288678</v>
      </c>
      <c r="F102" s="127">
        <f t="shared" si="31"/>
        <v>1114.9736567445636</v>
      </c>
      <c r="G102" s="127">
        <f t="shared" si="32"/>
        <v>114031.70079623675</v>
      </c>
      <c r="H102" s="127">
        <f t="shared" si="33"/>
        <v>0</v>
      </c>
      <c r="I102" s="128">
        <f t="shared" si="34"/>
        <v>0</v>
      </c>
      <c r="J102" s="127">
        <f t="shared" si="35"/>
        <v>-290.07009723546844</v>
      </c>
      <c r="K102" s="128">
        <f t="shared" si="36"/>
        <v>-29666.339054563065</v>
      </c>
      <c r="L102" s="129">
        <f t="shared" si="27"/>
        <v>84365.361741673682</v>
      </c>
      <c r="M102" s="129">
        <f t="shared" si="37"/>
        <v>1832978.3617416737</v>
      </c>
      <c r="N102" s="129">
        <f t="shared" si="38"/>
        <v>17922.407299499122</v>
      </c>
      <c r="O102" s="130">
        <f t="shared" si="28"/>
        <v>0.94548443005019711</v>
      </c>
      <c r="P102" s="131">
        <v>5700.9967929563863</v>
      </c>
      <c r="Q102" s="130">
        <f t="shared" si="29"/>
        <v>0.11343788424178093</v>
      </c>
      <c r="R102" s="130">
        <f t="shared" si="30"/>
        <v>0.10893069970552906</v>
      </c>
      <c r="S102" s="132">
        <v>102273</v>
      </c>
      <c r="T102" s="1">
        <v>1570463</v>
      </c>
      <c r="U102" s="1">
        <v>15418.009208808255</v>
      </c>
      <c r="Y102" s="13"/>
      <c r="Z102" s="13"/>
    </row>
    <row r="103" spans="1:28">
      <c r="A103" s="125">
        <v>3006</v>
      </c>
      <c r="B103" s="125" t="s">
        <v>121</v>
      </c>
      <c r="C103" s="1">
        <v>516576</v>
      </c>
      <c r="D103" s="125">
        <f t="shared" si="25"/>
        <v>18529.215538577424</v>
      </c>
      <c r="E103" s="126">
        <f t="shared" si="26"/>
        <v>0.97749618675716321</v>
      </c>
      <c r="F103" s="127">
        <f t="shared" si="31"/>
        <v>255.9465775921264</v>
      </c>
      <c r="G103" s="127">
        <f t="shared" si="32"/>
        <v>7135.5346366908925</v>
      </c>
      <c r="H103" s="127">
        <f t="shared" si="33"/>
        <v>0</v>
      </c>
      <c r="I103" s="128">
        <f t="shared" si="34"/>
        <v>0</v>
      </c>
      <c r="J103" s="127">
        <f t="shared" si="35"/>
        <v>-290.07009723546844</v>
      </c>
      <c r="K103" s="128">
        <f t="shared" si="36"/>
        <v>-8086.8642408276246</v>
      </c>
      <c r="L103" s="129">
        <f t="shared" si="27"/>
        <v>-951.32960413673209</v>
      </c>
      <c r="M103" s="129">
        <f t="shared" si="37"/>
        <v>515624.67039586324</v>
      </c>
      <c r="N103" s="129">
        <f t="shared" si="38"/>
        <v>18495.09201893408</v>
      </c>
      <c r="O103" s="130">
        <f t="shared" si="28"/>
        <v>0.97569602364390762</v>
      </c>
      <c r="P103" s="131">
        <v>4328.7322987575917</v>
      </c>
      <c r="Q103" s="130">
        <f t="shared" si="29"/>
        <v>7.5973597222251152E-2</v>
      </c>
      <c r="R103" s="130">
        <f t="shared" si="30"/>
        <v>6.8833631101295895E-2</v>
      </c>
      <c r="S103" s="132">
        <v>27879</v>
      </c>
      <c r="T103" s="1">
        <v>480101</v>
      </c>
      <c r="U103" s="1">
        <v>17335.921138152666</v>
      </c>
      <c r="Y103" s="13"/>
      <c r="Z103" s="13"/>
    </row>
    <row r="104" spans="1:28">
      <c r="A104" s="125">
        <v>3007</v>
      </c>
      <c r="B104" s="125" t="s">
        <v>122</v>
      </c>
      <c r="C104" s="1">
        <v>519369</v>
      </c>
      <c r="D104" s="125">
        <f t="shared" si="25"/>
        <v>16747.895907903647</v>
      </c>
      <c r="E104" s="126">
        <f t="shared" si="26"/>
        <v>0.88352387893041862</v>
      </c>
      <c r="F104" s="127">
        <f t="shared" si="31"/>
        <v>1324.7383559963928</v>
      </c>
      <c r="G104" s="127">
        <f t="shared" si="32"/>
        <v>41081.461157804137</v>
      </c>
      <c r="H104" s="127">
        <f t="shared" si="33"/>
        <v>109.31128012147819</v>
      </c>
      <c r="I104" s="128">
        <f t="shared" si="34"/>
        <v>3389.8521078471604</v>
      </c>
      <c r="J104" s="127">
        <f t="shared" si="35"/>
        <v>-180.75881711399023</v>
      </c>
      <c r="K104" s="128">
        <f t="shared" si="36"/>
        <v>-5605.5116775219512</v>
      </c>
      <c r="L104" s="129">
        <f t="shared" si="27"/>
        <v>35475.949480282186</v>
      </c>
      <c r="M104" s="129">
        <f t="shared" si="37"/>
        <v>554844.94948028214</v>
      </c>
      <c r="N104" s="129">
        <f t="shared" si="38"/>
        <v>17891.875446786049</v>
      </c>
      <c r="O104" s="130">
        <f t="shared" si="28"/>
        <v>0.94387374288756332</v>
      </c>
      <c r="P104" s="131">
        <v>3327.5847341627305</v>
      </c>
      <c r="Q104" s="130">
        <f t="shared" si="29"/>
        <v>0.15859461268194747</v>
      </c>
      <c r="R104" s="130">
        <f t="shared" si="30"/>
        <v>0.1520191184433862</v>
      </c>
      <c r="S104" s="132">
        <v>31011</v>
      </c>
      <c r="T104" s="1">
        <v>448275</v>
      </c>
      <c r="U104" s="1">
        <v>14537.862818226042</v>
      </c>
      <c r="Y104" s="13"/>
      <c r="Z104" s="13"/>
    </row>
    <row r="105" spans="1:28">
      <c r="A105" s="125">
        <v>3011</v>
      </c>
      <c r="B105" s="125" t="s">
        <v>123</v>
      </c>
      <c r="C105" s="1">
        <v>93820</v>
      </c>
      <c r="D105" s="125">
        <f t="shared" si="25"/>
        <v>19789.074035013709</v>
      </c>
      <c r="E105" s="126">
        <f t="shared" si="26"/>
        <v>1.0439591664529906</v>
      </c>
      <c r="F105" s="127">
        <f t="shared" si="31"/>
        <v>-499.96852026964478</v>
      </c>
      <c r="G105" s="127">
        <f t="shared" si="32"/>
        <v>-2370.3507545983862</v>
      </c>
      <c r="H105" s="127">
        <f t="shared" si="33"/>
        <v>0</v>
      </c>
      <c r="I105" s="128">
        <f t="shared" si="34"/>
        <v>0</v>
      </c>
      <c r="J105" s="127">
        <f t="shared" si="35"/>
        <v>-290.07009723546844</v>
      </c>
      <c r="K105" s="128">
        <f t="shared" si="36"/>
        <v>-1375.2223309933559</v>
      </c>
      <c r="L105" s="129">
        <f t="shared" si="27"/>
        <v>-3745.5730855917418</v>
      </c>
      <c r="M105" s="129">
        <f t="shared" si="37"/>
        <v>90074.426914408265</v>
      </c>
      <c r="N105" s="129">
        <f t="shared" si="38"/>
        <v>18999.035417508596</v>
      </c>
      <c r="O105" s="130">
        <f t="shared" si="28"/>
        <v>1.0022812155222387</v>
      </c>
      <c r="P105" s="131">
        <v>-1024.167508575998</v>
      </c>
      <c r="Q105" s="130">
        <f t="shared" si="29"/>
        <v>6.8589261714389851E-2</v>
      </c>
      <c r="R105" s="130">
        <f t="shared" si="30"/>
        <v>5.7995780317938304E-2</v>
      </c>
      <c r="S105" s="132">
        <v>4741</v>
      </c>
      <c r="T105" s="1">
        <v>87798</v>
      </c>
      <c r="U105" s="1">
        <v>18704.303365999149</v>
      </c>
      <c r="Y105" s="13"/>
      <c r="Z105" s="13"/>
    </row>
    <row r="106" spans="1:28">
      <c r="A106" s="125">
        <v>3012</v>
      </c>
      <c r="B106" s="125" t="s">
        <v>124</v>
      </c>
      <c r="C106" s="1">
        <v>19521</v>
      </c>
      <c r="D106" s="125">
        <f t="shared" si="25"/>
        <v>14844.866920152092</v>
      </c>
      <c r="E106" s="126">
        <f t="shared" si="26"/>
        <v>0.78313087659620828</v>
      </c>
      <c r="F106" s="127">
        <f t="shared" si="31"/>
        <v>2466.5557486473258</v>
      </c>
      <c r="G106" s="127">
        <f t="shared" si="32"/>
        <v>3243.5208094712334</v>
      </c>
      <c r="H106" s="127">
        <f t="shared" si="33"/>
        <v>775.37142583452248</v>
      </c>
      <c r="I106" s="128">
        <f t="shared" si="34"/>
        <v>1019.6134249723971</v>
      </c>
      <c r="J106" s="127">
        <f t="shared" si="35"/>
        <v>485.30132859905405</v>
      </c>
      <c r="K106" s="128">
        <f t="shared" si="36"/>
        <v>638.17124710775613</v>
      </c>
      <c r="L106" s="129">
        <f t="shared" si="27"/>
        <v>3881.6920565789897</v>
      </c>
      <c r="M106" s="129">
        <f t="shared" si="37"/>
        <v>23402.692056578991</v>
      </c>
      <c r="N106" s="129">
        <f t="shared" si="38"/>
        <v>17796.723997398472</v>
      </c>
      <c r="O106" s="130">
        <f t="shared" si="28"/>
        <v>0.93885409277085285</v>
      </c>
      <c r="P106" s="131">
        <v>330.15294816110463</v>
      </c>
      <c r="Q106" s="130">
        <f t="shared" si="29"/>
        <v>9.4901564866229179E-2</v>
      </c>
      <c r="R106" s="130">
        <f t="shared" si="30"/>
        <v>0.10322781250779756</v>
      </c>
      <c r="S106" s="132">
        <v>1315</v>
      </c>
      <c r="T106" s="1">
        <v>17829</v>
      </c>
      <c r="U106" s="1">
        <v>13455.849056603773</v>
      </c>
      <c r="Y106" s="13"/>
      <c r="Z106" s="13"/>
    </row>
    <row r="107" spans="1:28">
      <c r="A107" s="125">
        <v>3013</v>
      </c>
      <c r="B107" s="125" t="s">
        <v>125</v>
      </c>
      <c r="C107" s="1">
        <v>52687</v>
      </c>
      <c r="D107" s="125">
        <f t="shared" si="25"/>
        <v>14725.265511458916</v>
      </c>
      <c r="E107" s="126">
        <f t="shared" si="26"/>
        <v>0.77682138547474344</v>
      </c>
      <c r="F107" s="127">
        <f t="shared" si="31"/>
        <v>2538.316593863231</v>
      </c>
      <c r="G107" s="127">
        <f t="shared" si="32"/>
        <v>9082.0967728426403</v>
      </c>
      <c r="H107" s="127">
        <f t="shared" si="33"/>
        <v>817.23191887713392</v>
      </c>
      <c r="I107" s="128">
        <f t="shared" si="34"/>
        <v>2924.0558057423855</v>
      </c>
      <c r="J107" s="127">
        <f t="shared" si="35"/>
        <v>527.16182164166548</v>
      </c>
      <c r="K107" s="128">
        <f t="shared" si="36"/>
        <v>1886.1849978338792</v>
      </c>
      <c r="L107" s="129">
        <f t="shared" si="27"/>
        <v>10968.28177067652</v>
      </c>
      <c r="M107" s="129">
        <f t="shared" si="37"/>
        <v>63655.28177067652</v>
      </c>
      <c r="N107" s="129">
        <f t="shared" si="38"/>
        <v>17790.743926963813</v>
      </c>
      <c r="O107" s="130">
        <f t="shared" si="28"/>
        <v>0.93853861821477957</v>
      </c>
      <c r="P107" s="131">
        <v>14.318097734165349</v>
      </c>
      <c r="Q107" s="130">
        <f t="shared" si="29"/>
        <v>0.11389006342494715</v>
      </c>
      <c r="R107" s="130">
        <f t="shared" si="30"/>
        <v>0.12105034052354242</v>
      </c>
      <c r="S107" s="132">
        <v>3578</v>
      </c>
      <c r="T107" s="1">
        <v>47300</v>
      </c>
      <c r="U107" s="1">
        <v>13135.240211052485</v>
      </c>
      <c r="Y107" s="13"/>
      <c r="Z107" s="13"/>
    </row>
    <row r="108" spans="1:28">
      <c r="A108" s="125">
        <v>3014</v>
      </c>
      <c r="B108" s="125" t="s">
        <v>126</v>
      </c>
      <c r="C108" s="1">
        <v>710987</v>
      </c>
      <c r="D108" s="125">
        <f t="shared" si="25"/>
        <v>15589.085248202069</v>
      </c>
      <c r="E108" s="126">
        <f t="shared" si="26"/>
        <v>0.82239160926290256</v>
      </c>
      <c r="F108" s="127">
        <f t="shared" si="31"/>
        <v>2020.0247518173392</v>
      </c>
      <c r="G108" s="127">
        <f t="shared" si="32"/>
        <v>92129.2888808852</v>
      </c>
      <c r="H108" s="127">
        <f t="shared" si="33"/>
        <v>514.89501101703036</v>
      </c>
      <c r="I108" s="128">
        <f t="shared" si="34"/>
        <v>23483.33166246472</v>
      </c>
      <c r="J108" s="127">
        <f t="shared" si="35"/>
        <v>224.82491378156192</v>
      </c>
      <c r="K108" s="128">
        <f t="shared" si="36"/>
        <v>10253.814667749475</v>
      </c>
      <c r="L108" s="129">
        <f t="shared" si="27"/>
        <v>102383.10354863468</v>
      </c>
      <c r="M108" s="129">
        <f t="shared" si="37"/>
        <v>813370.10354863468</v>
      </c>
      <c r="N108" s="129">
        <f t="shared" si="38"/>
        <v>17833.934913800971</v>
      </c>
      <c r="O108" s="130">
        <f t="shared" si="28"/>
        <v>0.9408171294041876</v>
      </c>
      <c r="P108" s="131">
        <v>8027.525824891025</v>
      </c>
      <c r="Q108" s="130">
        <f t="shared" si="29"/>
        <v>0.11931378985168428</v>
      </c>
      <c r="R108" s="130">
        <f t="shared" si="30"/>
        <v>0.10932517573859812</v>
      </c>
      <c r="S108" s="132">
        <v>45608</v>
      </c>
      <c r="T108" s="1">
        <v>635199</v>
      </c>
      <c r="U108" s="1">
        <v>14052.764319373464</v>
      </c>
      <c r="Y108" s="13"/>
      <c r="Z108" s="13"/>
    </row>
    <row r="109" spans="1:28">
      <c r="A109" s="125">
        <v>3015</v>
      </c>
      <c r="B109" s="125" t="s">
        <v>127</v>
      </c>
      <c r="C109" s="1">
        <v>56247</v>
      </c>
      <c r="D109" s="125">
        <f t="shared" si="25"/>
        <v>14624.804992199688</v>
      </c>
      <c r="E109" s="126">
        <f t="shared" si="26"/>
        <v>0.77152165898113712</v>
      </c>
      <c r="F109" s="127">
        <f t="shared" si="31"/>
        <v>2598.5929054187677</v>
      </c>
      <c r="G109" s="127">
        <f t="shared" si="32"/>
        <v>9994.1883142405804</v>
      </c>
      <c r="H109" s="127">
        <f t="shared" si="33"/>
        <v>852.39310061786364</v>
      </c>
      <c r="I109" s="128">
        <f t="shared" si="34"/>
        <v>3278.3038649763034</v>
      </c>
      <c r="J109" s="127">
        <f t="shared" si="35"/>
        <v>562.3230033823952</v>
      </c>
      <c r="K109" s="128">
        <f t="shared" si="36"/>
        <v>2162.6942710086919</v>
      </c>
      <c r="L109" s="129">
        <f t="shared" si="27"/>
        <v>12156.882585249272</v>
      </c>
      <c r="M109" s="129">
        <f t="shared" si="37"/>
        <v>68403.882585249274</v>
      </c>
      <c r="N109" s="129">
        <f t="shared" si="38"/>
        <v>17785.720901000852</v>
      </c>
      <c r="O109" s="130">
        <f t="shared" si="28"/>
        <v>0.93827363189009938</v>
      </c>
      <c r="P109" s="131">
        <v>1020.7523487662402</v>
      </c>
      <c r="Q109" s="130">
        <f t="shared" si="29"/>
        <v>7.8934243842553514E-2</v>
      </c>
      <c r="R109" s="130">
        <f t="shared" si="30"/>
        <v>7.3043027222508425E-2</v>
      </c>
      <c r="S109" s="132">
        <v>3846</v>
      </c>
      <c r="T109" s="1">
        <v>52132</v>
      </c>
      <c r="U109" s="1">
        <v>13629.281045751633</v>
      </c>
      <c r="Y109" s="13"/>
      <c r="Z109" s="13"/>
    </row>
    <row r="110" spans="1:28">
      <c r="A110" s="125">
        <v>3016</v>
      </c>
      <c r="B110" s="125" t="s">
        <v>128</v>
      </c>
      <c r="C110" s="1">
        <v>118822</v>
      </c>
      <c r="D110" s="125">
        <f t="shared" si="25"/>
        <v>14295.235803657362</v>
      </c>
      <c r="E110" s="126">
        <f t="shared" si="26"/>
        <v>0.75413546017514554</v>
      </c>
      <c r="F110" s="127">
        <f t="shared" si="31"/>
        <v>2796.3344185441633</v>
      </c>
      <c r="G110" s="127">
        <f t="shared" si="32"/>
        <v>23243.131686939087</v>
      </c>
      <c r="H110" s="127">
        <f t="shared" si="33"/>
        <v>967.74231660767771</v>
      </c>
      <c r="I110" s="128">
        <f t="shared" si="34"/>
        <v>8043.8741356430173</v>
      </c>
      <c r="J110" s="127">
        <f t="shared" si="35"/>
        <v>677.67221937220927</v>
      </c>
      <c r="K110" s="128">
        <f t="shared" si="36"/>
        <v>5632.8114874218036</v>
      </c>
      <c r="L110" s="129">
        <f t="shared" si="27"/>
        <v>28875.943174360891</v>
      </c>
      <c r="M110" s="129">
        <f t="shared" si="37"/>
        <v>147697.9431743609</v>
      </c>
      <c r="N110" s="129">
        <f t="shared" si="38"/>
        <v>17769.242441573737</v>
      </c>
      <c r="O110" s="130">
        <f t="shared" si="28"/>
        <v>0.93740432194979983</v>
      </c>
      <c r="P110" s="131">
        <v>1006.0287111141479</v>
      </c>
      <c r="Q110" s="130">
        <f t="shared" si="29"/>
        <v>8.2384448614476483E-2</v>
      </c>
      <c r="R110" s="130">
        <f t="shared" si="30"/>
        <v>7.0664693997620903E-2</v>
      </c>
      <c r="S110" s="132">
        <v>8312</v>
      </c>
      <c r="T110" s="1">
        <v>109778</v>
      </c>
      <c r="U110" s="1">
        <v>13351.739236195574</v>
      </c>
      <c r="Y110" s="13"/>
      <c r="Z110" s="13"/>
    </row>
    <row r="111" spans="1:28">
      <c r="A111" s="125">
        <v>3017</v>
      </c>
      <c r="B111" s="125" t="s">
        <v>129</v>
      </c>
      <c r="C111" s="1">
        <v>119648</v>
      </c>
      <c r="D111" s="125">
        <f t="shared" si="25"/>
        <v>15675.094982313638</v>
      </c>
      <c r="E111" s="126">
        <f t="shared" si="26"/>
        <v>0.82692899439628909</v>
      </c>
      <c r="F111" s="127">
        <f t="shared" si="31"/>
        <v>1968.418911350398</v>
      </c>
      <c r="G111" s="127">
        <f t="shared" si="32"/>
        <v>15024.941550337588</v>
      </c>
      <c r="H111" s="127">
        <f t="shared" si="33"/>
        <v>484.79160407798122</v>
      </c>
      <c r="I111" s="128">
        <f t="shared" si="34"/>
        <v>3700.4143139272305</v>
      </c>
      <c r="J111" s="127">
        <f t="shared" si="35"/>
        <v>194.72150684251278</v>
      </c>
      <c r="K111" s="128">
        <f t="shared" si="36"/>
        <v>1486.3092617289001</v>
      </c>
      <c r="L111" s="129">
        <f t="shared" si="27"/>
        <v>16511.250812066486</v>
      </c>
      <c r="M111" s="129">
        <f t="shared" si="37"/>
        <v>136159.25081206649</v>
      </c>
      <c r="N111" s="129">
        <f t="shared" si="38"/>
        <v>17838.235400506546</v>
      </c>
      <c r="O111" s="130">
        <f t="shared" si="28"/>
        <v>0.94104399866085675</v>
      </c>
      <c r="P111" s="131">
        <v>994.86749301422424</v>
      </c>
      <c r="Q111" s="130">
        <f t="shared" si="29"/>
        <v>9.0982037020151368E-2</v>
      </c>
      <c r="R111" s="130">
        <f t="shared" si="30"/>
        <v>8.1691609612014271E-2</v>
      </c>
      <c r="S111" s="132">
        <v>7633</v>
      </c>
      <c r="T111" s="1">
        <v>109670</v>
      </c>
      <c r="U111" s="1">
        <v>14491.279069767443</v>
      </c>
      <c r="Y111" s="13"/>
      <c r="Z111" s="13"/>
    </row>
    <row r="112" spans="1:28">
      <c r="A112" s="125">
        <v>3018</v>
      </c>
      <c r="B112" s="125" t="s">
        <v>130</v>
      </c>
      <c r="C112" s="1">
        <v>88749</v>
      </c>
      <c r="D112" s="125">
        <f t="shared" si="25"/>
        <v>15009.132420091324</v>
      </c>
      <c r="E112" s="126">
        <f t="shared" si="26"/>
        <v>0.79179659153012216</v>
      </c>
      <c r="F112" s="127">
        <f t="shared" si="31"/>
        <v>2367.9964486837862</v>
      </c>
      <c r="G112" s="127">
        <f t="shared" si="32"/>
        <v>14001.963001067228</v>
      </c>
      <c r="H112" s="127">
        <f t="shared" si="33"/>
        <v>717.87850085579112</v>
      </c>
      <c r="I112" s="128">
        <f t="shared" si="34"/>
        <v>4244.8155755602929</v>
      </c>
      <c r="J112" s="127">
        <f t="shared" si="35"/>
        <v>427.80840362032268</v>
      </c>
      <c r="K112" s="128">
        <f t="shared" si="36"/>
        <v>2529.631090606968</v>
      </c>
      <c r="L112" s="129">
        <f t="shared" si="27"/>
        <v>16531.594091674197</v>
      </c>
      <c r="M112" s="129">
        <f t="shared" si="37"/>
        <v>105280.5940916742</v>
      </c>
      <c r="N112" s="129">
        <f t="shared" si="38"/>
        <v>17804.937272395437</v>
      </c>
      <c r="O112" s="130">
        <f t="shared" si="28"/>
        <v>0.93928737851754873</v>
      </c>
      <c r="P112" s="131">
        <v>474.53797146510624</v>
      </c>
      <c r="Q112" s="130">
        <f t="shared" si="29"/>
        <v>0.11191991580635462</v>
      </c>
      <c r="R112" s="130">
        <f t="shared" si="30"/>
        <v>9.161087624824768E-2</v>
      </c>
      <c r="S112" s="132">
        <v>5913</v>
      </c>
      <c r="T112" s="1">
        <v>79816</v>
      </c>
      <c r="U112" s="1">
        <v>13749.526270456503</v>
      </c>
      <c r="Y112" s="13"/>
      <c r="Z112" s="13"/>
    </row>
    <row r="113" spans="1:26">
      <c r="A113" s="125">
        <v>3019</v>
      </c>
      <c r="B113" s="125" t="s">
        <v>131</v>
      </c>
      <c r="C113" s="1">
        <v>331734</v>
      </c>
      <c r="D113" s="125">
        <f t="shared" si="25"/>
        <v>17740.734798652335</v>
      </c>
      <c r="E113" s="126">
        <f t="shared" si="26"/>
        <v>0.93590042060054501</v>
      </c>
      <c r="F113" s="127">
        <f t="shared" si="31"/>
        <v>729.03502154718001</v>
      </c>
      <c r="G113" s="127">
        <f t="shared" si="32"/>
        <v>13632.225867910718</v>
      </c>
      <c r="H113" s="127">
        <f t="shared" si="33"/>
        <v>0</v>
      </c>
      <c r="I113" s="128">
        <f t="shared" si="34"/>
        <v>0</v>
      </c>
      <c r="J113" s="127">
        <f t="shared" si="35"/>
        <v>-290.07009723546844</v>
      </c>
      <c r="K113" s="128">
        <f t="shared" si="36"/>
        <v>-5424.0207482060241</v>
      </c>
      <c r="L113" s="129">
        <f t="shared" si="27"/>
        <v>8208.2051197046931</v>
      </c>
      <c r="M113" s="129">
        <f t="shared" si="37"/>
        <v>339942.20511970471</v>
      </c>
      <c r="N113" s="129">
        <f t="shared" si="38"/>
        <v>18179.699722964044</v>
      </c>
      <c r="O113" s="130">
        <f t="shared" si="28"/>
        <v>0.95905771718126032</v>
      </c>
      <c r="P113" s="131">
        <v>1803.5846355489239</v>
      </c>
      <c r="Q113" s="130">
        <f t="shared" si="29"/>
        <v>0.10706049997830824</v>
      </c>
      <c r="R113" s="130">
        <f t="shared" si="30"/>
        <v>8.2845956714436883E-2</v>
      </c>
      <c r="S113" s="132">
        <v>18699</v>
      </c>
      <c r="T113" s="1">
        <v>299653</v>
      </c>
      <c r="U113" s="1">
        <v>16383.433570256973</v>
      </c>
      <c r="Y113" s="13"/>
      <c r="Z113" s="13"/>
    </row>
    <row r="114" spans="1:26">
      <c r="A114" s="125">
        <v>3020</v>
      </c>
      <c r="B114" s="125" t="s">
        <v>132</v>
      </c>
      <c r="C114" s="1">
        <v>1282350</v>
      </c>
      <c r="D114" s="125">
        <f t="shared" si="25"/>
        <v>21011.108926464804</v>
      </c>
      <c r="E114" s="126">
        <f t="shared" si="26"/>
        <v>1.1084267875452412</v>
      </c>
      <c r="F114" s="127">
        <f t="shared" si="31"/>
        <v>-1233.1894551403013</v>
      </c>
      <c r="G114" s="127">
        <f t="shared" si="32"/>
        <v>-75264.018826122861</v>
      </c>
      <c r="H114" s="127">
        <f t="shared" si="33"/>
        <v>0</v>
      </c>
      <c r="I114" s="128">
        <f t="shared" si="34"/>
        <v>0</v>
      </c>
      <c r="J114" s="127">
        <f t="shared" si="35"/>
        <v>-290.07009723546844</v>
      </c>
      <c r="K114" s="128">
        <f t="shared" si="36"/>
        <v>-17703.558174475111</v>
      </c>
      <c r="L114" s="129">
        <f t="shared" si="27"/>
        <v>-92967.577000597972</v>
      </c>
      <c r="M114" s="129">
        <f t="shared" si="37"/>
        <v>1189382.422999402</v>
      </c>
      <c r="N114" s="129">
        <f t="shared" si="38"/>
        <v>19487.849374089037</v>
      </c>
      <c r="O114" s="130">
        <f t="shared" si="28"/>
        <v>1.028068263959139</v>
      </c>
      <c r="P114" s="131">
        <v>-1333.0415489157749</v>
      </c>
      <c r="Q114" s="133">
        <f t="shared" si="29"/>
        <v>0.12711771297985014</v>
      </c>
      <c r="R114" s="134">
        <f t="shared" si="30"/>
        <v>0.10868699667440543</v>
      </c>
      <c r="S114" s="132">
        <v>61032</v>
      </c>
      <c r="T114" s="1">
        <v>1137725</v>
      </c>
      <c r="U114" s="1">
        <v>18951.344238264985</v>
      </c>
      <c r="V114" s="62"/>
      <c r="W114" s="62"/>
      <c r="X114" s="13"/>
      <c r="Y114" s="13"/>
      <c r="Z114" s="13"/>
    </row>
    <row r="115" spans="1:26">
      <c r="A115" s="125">
        <v>3021</v>
      </c>
      <c r="B115" s="125" t="s">
        <v>133</v>
      </c>
      <c r="C115" s="1">
        <v>354882</v>
      </c>
      <c r="D115" s="125">
        <f t="shared" si="25"/>
        <v>17078.055822906641</v>
      </c>
      <c r="E115" s="126">
        <f t="shared" si="26"/>
        <v>0.90094124110981466</v>
      </c>
      <c r="F115" s="127">
        <f t="shared" si="31"/>
        <v>1126.6424069945963</v>
      </c>
      <c r="G115" s="127">
        <f t="shared" si="32"/>
        <v>23411.629217347712</v>
      </c>
      <c r="H115" s="127">
        <f t="shared" si="33"/>
        <v>0</v>
      </c>
      <c r="I115" s="128">
        <f t="shared" si="34"/>
        <v>0</v>
      </c>
      <c r="J115" s="127">
        <f t="shared" si="35"/>
        <v>-290.07009723546844</v>
      </c>
      <c r="K115" s="128">
        <f t="shared" si="36"/>
        <v>-6027.6566205530344</v>
      </c>
      <c r="L115" s="129">
        <f t="shared" si="27"/>
        <v>17383.97259679468</v>
      </c>
      <c r="M115" s="129">
        <f t="shared" si="37"/>
        <v>372265.97259679466</v>
      </c>
      <c r="N115" s="129">
        <f t="shared" si="38"/>
        <v>17914.62813266577</v>
      </c>
      <c r="O115" s="130">
        <f t="shared" si="28"/>
        <v>0.94507404538496842</v>
      </c>
      <c r="P115" s="131">
        <v>728.32815266625039</v>
      </c>
      <c r="Q115" s="133">
        <f t="shared" si="29"/>
        <v>0.11807664679714182</v>
      </c>
      <c r="R115" s="134">
        <f t="shared" si="30"/>
        <v>9.972899826211655E-2</v>
      </c>
      <c r="S115" s="132">
        <v>20780</v>
      </c>
      <c r="T115" s="1">
        <v>317404</v>
      </c>
      <c r="U115" s="1">
        <v>15529.331180586134</v>
      </c>
      <c r="V115" s="62"/>
      <c r="W115" s="62"/>
      <c r="X115" s="13"/>
      <c r="Y115" s="13"/>
      <c r="Z115" s="13"/>
    </row>
    <row r="116" spans="1:26">
      <c r="A116" s="125">
        <v>3022</v>
      </c>
      <c r="B116" s="125" t="s">
        <v>134</v>
      </c>
      <c r="C116" s="1">
        <v>369085</v>
      </c>
      <c r="D116" s="125">
        <f t="shared" si="25"/>
        <v>22947.338970405373</v>
      </c>
      <c r="E116" s="126">
        <f t="shared" si="26"/>
        <v>1.2105712890594087</v>
      </c>
      <c r="F116" s="127">
        <f t="shared" si="31"/>
        <v>-2394.9274815046433</v>
      </c>
      <c r="G116" s="127">
        <f t="shared" si="32"/>
        <v>-38520.013612520677</v>
      </c>
      <c r="H116" s="127">
        <f t="shared" si="33"/>
        <v>0</v>
      </c>
      <c r="I116" s="128">
        <f t="shared" si="34"/>
        <v>0</v>
      </c>
      <c r="J116" s="127">
        <f t="shared" si="35"/>
        <v>-290.07009723546844</v>
      </c>
      <c r="K116" s="128">
        <f t="shared" si="36"/>
        <v>-4665.4874439352743</v>
      </c>
      <c r="L116" s="129">
        <f t="shared" si="27"/>
        <v>-43185.501056455949</v>
      </c>
      <c r="M116" s="129">
        <f t="shared" si="37"/>
        <v>325899.49894354405</v>
      </c>
      <c r="N116" s="129">
        <f t="shared" si="38"/>
        <v>20262.341391665261</v>
      </c>
      <c r="O116" s="130">
        <f t="shared" si="28"/>
        <v>1.0689260645648058</v>
      </c>
      <c r="P116" s="131">
        <v>-5493.5438109969109</v>
      </c>
      <c r="Q116" s="133">
        <f t="shared" si="29"/>
        <v>0.16884124521012128</v>
      </c>
      <c r="R116" s="133">
        <f t="shared" si="30"/>
        <v>0.159321337032894</v>
      </c>
      <c r="S116" s="132">
        <v>16084</v>
      </c>
      <c r="T116" s="1">
        <v>315770</v>
      </c>
      <c r="U116" s="1">
        <v>19793.769197016234</v>
      </c>
      <c r="W116" s="10"/>
      <c r="X116" s="12"/>
      <c r="Y116" s="13"/>
      <c r="Z116" s="13"/>
    </row>
    <row r="117" spans="1:26">
      <c r="A117" s="125">
        <v>3023</v>
      </c>
      <c r="B117" s="125" t="s">
        <v>135</v>
      </c>
      <c r="C117" s="1">
        <v>394854</v>
      </c>
      <c r="D117" s="125">
        <f t="shared" si="25"/>
        <v>19803.099453332663</v>
      </c>
      <c r="E117" s="126">
        <f t="shared" si="26"/>
        <v>1.0446990678749319</v>
      </c>
      <c r="F117" s="127">
        <f t="shared" si="31"/>
        <v>-508.38377126101693</v>
      </c>
      <c r="G117" s="127">
        <f t="shared" si="32"/>
        <v>-10136.664015173417</v>
      </c>
      <c r="H117" s="127">
        <f t="shared" si="33"/>
        <v>0</v>
      </c>
      <c r="I117" s="128">
        <f t="shared" si="34"/>
        <v>0</v>
      </c>
      <c r="J117" s="127">
        <f t="shared" si="35"/>
        <v>-290.07009723546844</v>
      </c>
      <c r="K117" s="128">
        <f t="shared" si="36"/>
        <v>-5783.7076687780054</v>
      </c>
      <c r="L117" s="129">
        <f t="shared" si="27"/>
        <v>-15920.371683951424</v>
      </c>
      <c r="M117" s="129">
        <f t="shared" si="37"/>
        <v>378933.62831604859</v>
      </c>
      <c r="N117" s="129">
        <f t="shared" si="38"/>
        <v>19004.64558483618</v>
      </c>
      <c r="O117" s="130">
        <f t="shared" si="28"/>
        <v>1.0025771760910154</v>
      </c>
      <c r="P117" s="131">
        <v>-3712.1919328193908</v>
      </c>
      <c r="Q117" s="133">
        <f t="shared" si="29"/>
        <v>0.1164948890868219</v>
      </c>
      <c r="R117" s="133">
        <f t="shared" si="30"/>
        <v>0.10899148795649258</v>
      </c>
      <c r="S117" s="132">
        <v>19939</v>
      </c>
      <c r="T117" s="1">
        <v>353655</v>
      </c>
      <c r="U117" s="1">
        <v>17856.854329714719</v>
      </c>
      <c r="W117" s="10"/>
      <c r="X117" s="12"/>
      <c r="Y117" s="13"/>
      <c r="Z117" s="13"/>
    </row>
    <row r="118" spans="1:26">
      <c r="A118" s="125">
        <v>3024</v>
      </c>
      <c r="B118" s="125" t="s">
        <v>136</v>
      </c>
      <c r="C118" s="1">
        <v>4281983</v>
      </c>
      <c r="D118" s="125">
        <f t="shared" si="25"/>
        <v>33198.298987455615</v>
      </c>
      <c r="E118" s="126">
        <f t="shared" si="26"/>
        <v>1.7513537256609348</v>
      </c>
      <c r="F118" s="127">
        <f t="shared" si="31"/>
        <v>-8545.5034917347875</v>
      </c>
      <c r="G118" s="127">
        <f t="shared" si="32"/>
        <v>-1102216.1313709363</v>
      </c>
      <c r="H118" s="127">
        <f t="shared" si="33"/>
        <v>0</v>
      </c>
      <c r="I118" s="128">
        <f t="shared" si="34"/>
        <v>0</v>
      </c>
      <c r="J118" s="127">
        <f t="shared" si="35"/>
        <v>-290.07009723546844</v>
      </c>
      <c r="K118" s="128">
        <f t="shared" si="36"/>
        <v>-37413.821281625191</v>
      </c>
      <c r="L118" s="129">
        <f t="shared" si="27"/>
        <v>-1139629.9526525615</v>
      </c>
      <c r="M118" s="129">
        <f t="shared" si="37"/>
        <v>3142353.0473474385</v>
      </c>
      <c r="N118" s="129">
        <f t="shared" si="38"/>
        <v>24362.72539848536</v>
      </c>
      <c r="O118" s="130">
        <f t="shared" si="28"/>
        <v>1.2852390392054163</v>
      </c>
      <c r="P118" s="131">
        <v>-100501.04463006742</v>
      </c>
      <c r="Q118" s="133">
        <f t="shared" si="29"/>
        <v>0.21747305384794946</v>
      </c>
      <c r="R118" s="133">
        <f t="shared" si="30"/>
        <v>0.2104031734201989</v>
      </c>
      <c r="S118" s="132">
        <v>128982</v>
      </c>
      <c r="T118" s="1">
        <v>3517107</v>
      </c>
      <c r="U118" s="1">
        <v>27427.471867615983</v>
      </c>
      <c r="W118" s="10"/>
      <c r="X118" s="12"/>
      <c r="Y118" s="13"/>
      <c r="Z118" s="13"/>
    </row>
    <row r="119" spans="1:26">
      <c r="A119" s="125">
        <v>3025</v>
      </c>
      <c r="B119" s="125" t="s">
        <v>137</v>
      </c>
      <c r="C119" s="1">
        <v>2473711</v>
      </c>
      <c r="D119" s="125">
        <f t="shared" si="25"/>
        <v>25744.22404462576</v>
      </c>
      <c r="E119" s="126">
        <f t="shared" si="26"/>
        <v>1.3581190624206954</v>
      </c>
      <c r="F119" s="127">
        <f t="shared" si="31"/>
        <v>-4073.0585260368753</v>
      </c>
      <c r="G119" s="127">
        <f t="shared" si="32"/>
        <v>-391372.04764983128</v>
      </c>
      <c r="H119" s="127">
        <f t="shared" si="33"/>
        <v>0</v>
      </c>
      <c r="I119" s="128">
        <f t="shared" si="34"/>
        <v>0</v>
      </c>
      <c r="J119" s="127">
        <f t="shared" si="35"/>
        <v>-290.07009723546844</v>
      </c>
      <c r="K119" s="128">
        <f t="shared" si="36"/>
        <v>-27872.25550316169</v>
      </c>
      <c r="L119" s="129">
        <f t="shared" si="27"/>
        <v>-419244.30315299297</v>
      </c>
      <c r="M119" s="129">
        <f t="shared" si="37"/>
        <v>2054466.6968470071</v>
      </c>
      <c r="N119" s="129">
        <f t="shared" si="38"/>
        <v>21381.095421353417</v>
      </c>
      <c r="O119" s="130">
        <f t="shared" si="28"/>
        <v>1.1279451739093207</v>
      </c>
      <c r="P119" s="131">
        <v>-52917.266855948314</v>
      </c>
      <c r="Q119" s="133">
        <f t="shared" si="29"/>
        <v>0.15401833302776732</v>
      </c>
      <c r="R119" s="133">
        <f t="shared" si="30"/>
        <v>0.13993058528984414</v>
      </c>
      <c r="S119" s="132">
        <v>96088</v>
      </c>
      <c r="T119" s="1">
        <v>2143563</v>
      </c>
      <c r="U119" s="1">
        <v>22584.027814360215</v>
      </c>
      <c r="W119" s="10"/>
      <c r="X119" s="12"/>
      <c r="Y119" s="13"/>
      <c r="Z119" s="13"/>
    </row>
    <row r="120" spans="1:26">
      <c r="A120" s="125">
        <v>3026</v>
      </c>
      <c r="B120" s="125" t="s">
        <v>138</v>
      </c>
      <c r="C120" s="1">
        <v>253057</v>
      </c>
      <c r="D120" s="125">
        <f t="shared" si="25"/>
        <v>14253.520333445984</v>
      </c>
      <c r="E120" s="126">
        <f t="shared" si="26"/>
        <v>0.7519347888636424</v>
      </c>
      <c r="F120" s="127">
        <f t="shared" si="31"/>
        <v>2821.3637006709905</v>
      </c>
      <c r="G120" s="127">
        <f t="shared" si="32"/>
        <v>50090.491141712766</v>
      </c>
      <c r="H120" s="127">
        <f t="shared" si="33"/>
        <v>982.34273118166016</v>
      </c>
      <c r="I120" s="128">
        <f t="shared" si="34"/>
        <v>17440.512849399194</v>
      </c>
      <c r="J120" s="127">
        <f t="shared" si="35"/>
        <v>692.27263394619172</v>
      </c>
      <c r="K120" s="128">
        <f t="shared" si="36"/>
        <v>12290.608343080688</v>
      </c>
      <c r="L120" s="129">
        <f t="shared" si="27"/>
        <v>62381.099484793456</v>
      </c>
      <c r="M120" s="129">
        <f t="shared" si="37"/>
        <v>315438.09948479343</v>
      </c>
      <c r="N120" s="129">
        <f t="shared" si="38"/>
        <v>17767.156668063166</v>
      </c>
      <c r="O120" s="130">
        <f t="shared" si="28"/>
        <v>0.93729428838422457</v>
      </c>
      <c r="P120" s="131">
        <v>4647.8148985948646</v>
      </c>
      <c r="Q120" s="133">
        <f t="shared" si="29"/>
        <v>9.3062130688690001E-2</v>
      </c>
      <c r="R120" s="133">
        <f t="shared" si="30"/>
        <v>8.3026694882547422E-2</v>
      </c>
      <c r="S120" s="132">
        <v>17754</v>
      </c>
      <c r="T120" s="1">
        <v>231512</v>
      </c>
      <c r="U120" s="1">
        <v>13160.820874310726</v>
      </c>
      <c r="W120" s="10"/>
      <c r="X120" s="12"/>
      <c r="Y120" s="13"/>
      <c r="Z120" s="13"/>
    </row>
    <row r="121" spans="1:26">
      <c r="A121" s="125">
        <v>3027</v>
      </c>
      <c r="B121" s="125" t="s">
        <v>139</v>
      </c>
      <c r="C121" s="1">
        <v>345002</v>
      </c>
      <c r="D121" s="125">
        <f t="shared" si="25"/>
        <v>18135.092514718253</v>
      </c>
      <c r="E121" s="126">
        <f t="shared" si="26"/>
        <v>0.95670449419287451</v>
      </c>
      <c r="F121" s="127">
        <f t="shared" si="31"/>
        <v>492.42039190762875</v>
      </c>
      <c r="G121" s="127">
        <f t="shared" si="32"/>
        <v>9367.8055356507302</v>
      </c>
      <c r="H121" s="127">
        <f t="shared" si="33"/>
        <v>0</v>
      </c>
      <c r="I121" s="128">
        <f t="shared" si="34"/>
        <v>0</v>
      </c>
      <c r="J121" s="127">
        <f t="shared" si="35"/>
        <v>-290.07009723546844</v>
      </c>
      <c r="K121" s="128">
        <f t="shared" si="36"/>
        <v>-5518.2935298075517</v>
      </c>
      <c r="L121" s="129">
        <f t="shared" si="27"/>
        <v>3849.5120058431785</v>
      </c>
      <c r="M121" s="129">
        <f t="shared" si="37"/>
        <v>348851.51200584316</v>
      </c>
      <c r="N121" s="129">
        <f t="shared" si="38"/>
        <v>18337.44280939041</v>
      </c>
      <c r="O121" s="130">
        <f t="shared" si="28"/>
        <v>0.96737934661819203</v>
      </c>
      <c r="P121" s="131">
        <v>2501.7440027104221</v>
      </c>
      <c r="Q121" s="133">
        <f t="shared" si="29"/>
        <v>9.1781936018784871E-2</v>
      </c>
      <c r="R121" s="133">
        <f t="shared" si="30"/>
        <v>7.49093598418758E-2</v>
      </c>
      <c r="S121" s="132">
        <v>19024</v>
      </c>
      <c r="T121" s="1">
        <v>315999</v>
      </c>
      <c r="U121" s="1">
        <v>16871.276027762946</v>
      </c>
      <c r="W121" s="10"/>
      <c r="X121" s="12"/>
      <c r="Y121" s="13"/>
      <c r="Z121" s="13"/>
    </row>
    <row r="122" spans="1:26">
      <c r="A122" s="125">
        <v>3028</v>
      </c>
      <c r="B122" s="125" t="s">
        <v>140</v>
      </c>
      <c r="C122" s="1">
        <v>169242</v>
      </c>
      <c r="D122" s="125">
        <f t="shared" si="25"/>
        <v>15045.070672948706</v>
      </c>
      <c r="E122" s="126">
        <f t="shared" si="26"/>
        <v>0.79369248966211092</v>
      </c>
      <c r="F122" s="127">
        <f t="shared" si="31"/>
        <v>2346.4334969693568</v>
      </c>
      <c r="G122" s="127">
        <f t="shared" si="32"/>
        <v>26395.030407408292</v>
      </c>
      <c r="H122" s="127">
        <f t="shared" si="33"/>
        <v>705.30011235570726</v>
      </c>
      <c r="I122" s="128">
        <f t="shared" si="34"/>
        <v>7933.9209638893508</v>
      </c>
      <c r="J122" s="127">
        <f t="shared" si="35"/>
        <v>415.23001512023882</v>
      </c>
      <c r="K122" s="128">
        <f t="shared" si="36"/>
        <v>4670.9224400875664</v>
      </c>
      <c r="L122" s="129">
        <f t="shared" si="27"/>
        <v>31065.952847495857</v>
      </c>
      <c r="M122" s="129">
        <f t="shared" si="37"/>
        <v>200307.95284749585</v>
      </c>
      <c r="N122" s="129">
        <f t="shared" si="38"/>
        <v>17806.734185038302</v>
      </c>
      <c r="O122" s="130">
        <f t="shared" si="28"/>
        <v>0.93938217342414798</v>
      </c>
      <c r="P122" s="131">
        <v>2711.2714173872664</v>
      </c>
      <c r="Q122" s="133">
        <f t="shared" si="29"/>
        <v>6.5930190081499487E-2</v>
      </c>
      <c r="R122" s="133">
        <f t="shared" si="30"/>
        <v>4.8494759823254588E-2</v>
      </c>
      <c r="S122" s="132">
        <v>11249</v>
      </c>
      <c r="T122" s="1">
        <v>158774</v>
      </c>
      <c r="U122" s="1">
        <v>14349.209218255763</v>
      </c>
      <c r="W122" s="10"/>
      <c r="X122" s="12"/>
      <c r="Y122" s="13"/>
      <c r="Z122" s="13"/>
    </row>
    <row r="123" spans="1:26">
      <c r="A123" s="125">
        <v>3029</v>
      </c>
      <c r="B123" s="125" t="s">
        <v>141</v>
      </c>
      <c r="C123" s="1">
        <v>829373</v>
      </c>
      <c r="D123" s="125">
        <f t="shared" si="25"/>
        <v>18557.111851967871</v>
      </c>
      <c r="E123" s="126">
        <f t="shared" si="26"/>
        <v>0.97896783783202779</v>
      </c>
      <c r="F123" s="127">
        <f t="shared" si="31"/>
        <v>239.2087895578581</v>
      </c>
      <c r="G123" s="127">
        <f t="shared" si="32"/>
        <v>10690.95843170935</v>
      </c>
      <c r="H123" s="127">
        <f t="shared" si="33"/>
        <v>0</v>
      </c>
      <c r="I123" s="128">
        <f t="shared" si="34"/>
        <v>0</v>
      </c>
      <c r="J123" s="127">
        <f t="shared" si="35"/>
        <v>-290.07009723546844</v>
      </c>
      <c r="K123" s="128">
        <f t="shared" si="36"/>
        <v>-12964.10285574479</v>
      </c>
      <c r="L123" s="129">
        <f t="shared" si="27"/>
        <v>-2273.1444240354394</v>
      </c>
      <c r="M123" s="129">
        <f t="shared" si="37"/>
        <v>827099.85557596455</v>
      </c>
      <c r="N123" s="129">
        <f t="shared" si="38"/>
        <v>18506.250544290262</v>
      </c>
      <c r="O123" s="130">
        <f t="shared" si="28"/>
        <v>0.9762846840738536</v>
      </c>
      <c r="P123" s="131">
        <v>2622.9926047696272</v>
      </c>
      <c r="Q123" s="133">
        <f t="shared" si="29"/>
        <v>0.13598112023931164</v>
      </c>
      <c r="R123" s="133">
        <f t="shared" si="30"/>
        <v>8.6340882890568557E-2</v>
      </c>
      <c r="S123" s="132">
        <v>44693</v>
      </c>
      <c r="T123" s="1">
        <v>730094</v>
      </c>
      <c r="U123" s="1">
        <v>17082.218062704727</v>
      </c>
      <c r="W123" s="10"/>
      <c r="X123" s="12"/>
      <c r="Y123" s="13"/>
      <c r="Z123" s="13"/>
    </row>
    <row r="124" spans="1:26">
      <c r="A124" s="125">
        <v>3030</v>
      </c>
      <c r="B124" s="125" t="s">
        <v>142</v>
      </c>
      <c r="C124" s="1">
        <v>1616717</v>
      </c>
      <c r="D124" s="125">
        <f t="shared" si="25"/>
        <v>18145.990235142264</v>
      </c>
      <c r="E124" s="126">
        <f t="shared" si="26"/>
        <v>0.95727939603567724</v>
      </c>
      <c r="F124" s="127">
        <f t="shared" si="31"/>
        <v>485.88175965322222</v>
      </c>
      <c r="G124" s="127">
        <f t="shared" si="32"/>
        <v>43289.635376303835</v>
      </c>
      <c r="H124" s="127">
        <f t="shared" si="33"/>
        <v>0</v>
      </c>
      <c r="I124" s="128">
        <f t="shared" si="34"/>
        <v>0</v>
      </c>
      <c r="J124" s="127">
        <f t="shared" si="35"/>
        <v>-290.07009723546844</v>
      </c>
      <c r="K124" s="128">
        <f t="shared" si="36"/>
        <v>-25843.795313194059</v>
      </c>
      <c r="L124" s="129">
        <f t="shared" si="27"/>
        <v>17445.840063109776</v>
      </c>
      <c r="M124" s="129">
        <f t="shared" si="37"/>
        <v>1634162.8400631098</v>
      </c>
      <c r="N124" s="129">
        <f t="shared" si="38"/>
        <v>18341.801897560017</v>
      </c>
      <c r="O124" s="130">
        <f t="shared" si="28"/>
        <v>0.96760930735531325</v>
      </c>
      <c r="P124" s="131">
        <v>10993.427130019259</v>
      </c>
      <c r="Q124" s="133">
        <f t="shared" si="29"/>
        <v>7.9036399325367407E-2</v>
      </c>
      <c r="R124" s="133">
        <f t="shared" si="30"/>
        <v>5.3094472535368704E-2</v>
      </c>
      <c r="S124" s="132">
        <v>89095</v>
      </c>
      <c r="T124" s="1">
        <v>1498297</v>
      </c>
      <c r="U124" s="1">
        <v>17231.113360091083</v>
      </c>
      <c r="V124" s="62"/>
      <c r="W124" s="62"/>
      <c r="X124" s="13"/>
      <c r="Y124" s="13"/>
      <c r="Z124" s="13"/>
    </row>
    <row r="125" spans="1:26">
      <c r="A125" s="125">
        <v>3031</v>
      </c>
      <c r="B125" s="125" t="s">
        <v>143</v>
      </c>
      <c r="C125" s="1">
        <v>482798</v>
      </c>
      <c r="D125" s="125">
        <f t="shared" si="25"/>
        <v>19352.948250290618</v>
      </c>
      <c r="E125" s="126">
        <f t="shared" si="26"/>
        <v>1.0209516467538577</v>
      </c>
      <c r="F125" s="127">
        <f t="shared" si="31"/>
        <v>-238.29304943578973</v>
      </c>
      <c r="G125" s="127">
        <f t="shared" si="32"/>
        <v>-5944.6967042746464</v>
      </c>
      <c r="H125" s="127">
        <f t="shared" si="33"/>
        <v>0</v>
      </c>
      <c r="I125" s="128">
        <f t="shared" si="34"/>
        <v>0</v>
      </c>
      <c r="J125" s="127">
        <f t="shared" si="35"/>
        <v>-290.07009723546844</v>
      </c>
      <c r="K125" s="128">
        <f t="shared" si="36"/>
        <v>-7236.3787157332308</v>
      </c>
      <c r="L125" s="129">
        <f t="shared" si="27"/>
        <v>-13181.075420007877</v>
      </c>
      <c r="M125" s="129">
        <f t="shared" si="37"/>
        <v>469616.92457999213</v>
      </c>
      <c r="N125" s="129">
        <f t="shared" si="38"/>
        <v>18824.58510361936</v>
      </c>
      <c r="O125" s="130">
        <f t="shared" si="28"/>
        <v>0.99307820764258559</v>
      </c>
      <c r="P125" s="131">
        <v>3093.0330233187851</v>
      </c>
      <c r="Q125" s="133">
        <f t="shared" si="29"/>
        <v>0.10295844470335595</v>
      </c>
      <c r="R125" s="133">
        <f t="shared" si="30"/>
        <v>8.1161895489472557E-2</v>
      </c>
      <c r="S125" s="132">
        <v>24947</v>
      </c>
      <c r="T125" s="1">
        <v>437730</v>
      </c>
      <c r="U125" s="1">
        <v>17900.139036558434</v>
      </c>
      <c r="V125" s="1"/>
      <c r="W125" s="1"/>
      <c r="X125" s="13"/>
      <c r="Y125" s="13"/>
    </row>
    <row r="126" spans="1:26">
      <c r="A126" s="125">
        <v>3032</v>
      </c>
      <c r="B126" s="125" t="s">
        <v>144</v>
      </c>
      <c r="C126" s="1">
        <v>138273</v>
      </c>
      <c r="D126" s="125">
        <f t="shared" si="25"/>
        <v>19784.375447131206</v>
      </c>
      <c r="E126" s="126">
        <f t="shared" si="26"/>
        <v>1.0437112956389927</v>
      </c>
      <c r="F126" s="127">
        <f t="shared" si="31"/>
        <v>-497.14936754014269</v>
      </c>
      <c r="G126" s="127">
        <f t="shared" si="32"/>
        <v>-3474.5769297380575</v>
      </c>
      <c r="H126" s="127">
        <f t="shared" si="33"/>
        <v>0</v>
      </c>
      <c r="I126" s="128">
        <f t="shared" si="34"/>
        <v>0</v>
      </c>
      <c r="J126" s="127">
        <f t="shared" si="35"/>
        <v>-290.07009723546844</v>
      </c>
      <c r="K126" s="128">
        <f t="shared" si="36"/>
        <v>-2027.2999095786888</v>
      </c>
      <c r="L126" s="129">
        <f t="shared" si="27"/>
        <v>-5501.8768393167466</v>
      </c>
      <c r="M126" s="129">
        <f t="shared" si="37"/>
        <v>132771.12316068326</v>
      </c>
      <c r="N126" s="129">
        <f t="shared" si="38"/>
        <v>18997.155982355598</v>
      </c>
      <c r="O126" s="130">
        <f t="shared" si="28"/>
        <v>1.0021820671966397</v>
      </c>
      <c r="P126" s="131">
        <v>-394.3882551017914</v>
      </c>
      <c r="Q126" s="133">
        <f t="shared" si="29"/>
        <v>6.9198292660295077E-2</v>
      </c>
      <c r="R126" s="133">
        <f t="shared" si="30"/>
        <v>7.7459375476671602E-2</v>
      </c>
      <c r="S126" s="132">
        <v>6989</v>
      </c>
      <c r="T126" s="1">
        <v>129324</v>
      </c>
      <c r="U126" s="1">
        <v>18362.061621468125</v>
      </c>
      <c r="V126" s="1"/>
      <c r="W126" s="1"/>
      <c r="X126" s="13"/>
      <c r="Y126" s="13"/>
    </row>
    <row r="127" spans="1:26">
      <c r="A127" s="125">
        <v>3033</v>
      </c>
      <c r="B127" s="125" t="s">
        <v>145</v>
      </c>
      <c r="C127" s="1">
        <v>689743</v>
      </c>
      <c r="D127" s="125">
        <f t="shared" si="25"/>
        <v>16594.322146036331</v>
      </c>
      <c r="E127" s="126">
        <f t="shared" si="26"/>
        <v>0.87542219938015864</v>
      </c>
      <c r="F127" s="127">
        <f t="shared" si="31"/>
        <v>1416.8826131167821</v>
      </c>
      <c r="G127" s="127">
        <f t="shared" si="32"/>
        <v>58892.725814199046</v>
      </c>
      <c r="H127" s="127">
        <f t="shared" si="33"/>
        <v>163.06209677503864</v>
      </c>
      <c r="I127" s="128">
        <f t="shared" si="34"/>
        <v>6777.6760524544807</v>
      </c>
      <c r="J127" s="127">
        <f t="shared" si="35"/>
        <v>-127.0080004604298</v>
      </c>
      <c r="K127" s="128">
        <f t="shared" si="36"/>
        <v>-5279.0875391377649</v>
      </c>
      <c r="L127" s="129">
        <f t="shared" si="27"/>
        <v>53613.638275061283</v>
      </c>
      <c r="M127" s="129">
        <f t="shared" si="37"/>
        <v>743356.63827506127</v>
      </c>
      <c r="N127" s="129">
        <f t="shared" si="38"/>
        <v>17884.19675869268</v>
      </c>
      <c r="O127" s="130">
        <f t="shared" si="28"/>
        <v>0.94346865891005016</v>
      </c>
      <c r="P127" s="131">
        <v>6096.3272169705378</v>
      </c>
      <c r="Q127" s="133">
        <f t="shared" si="29"/>
        <v>0.1332584118283969</v>
      </c>
      <c r="R127" s="133">
        <f t="shared" si="30"/>
        <v>0.10310362285974063</v>
      </c>
      <c r="S127" s="132">
        <v>41565</v>
      </c>
      <c r="T127" s="1">
        <v>608637</v>
      </c>
      <c r="U127" s="1">
        <v>15043.303096962356</v>
      </c>
      <c r="V127" s="1"/>
      <c r="W127" s="1"/>
      <c r="X127" s="13"/>
      <c r="Y127" s="13"/>
    </row>
    <row r="128" spans="1:26">
      <c r="A128" s="125">
        <v>3034</v>
      </c>
      <c r="B128" s="125" t="s">
        <v>146</v>
      </c>
      <c r="C128" s="1">
        <v>360549</v>
      </c>
      <c r="D128" s="125">
        <f t="shared" si="25"/>
        <v>15086.994727592268</v>
      </c>
      <c r="E128" s="126">
        <f t="shared" si="26"/>
        <v>0.79590416470373149</v>
      </c>
      <c r="F128" s="127">
        <f t="shared" si="31"/>
        <v>2321.2790641832203</v>
      </c>
      <c r="G128" s="127">
        <f t="shared" si="32"/>
        <v>55473.927075850595</v>
      </c>
      <c r="H128" s="127">
        <f t="shared" si="33"/>
        <v>690.62669323046077</v>
      </c>
      <c r="I128" s="128">
        <f t="shared" si="34"/>
        <v>16504.59671482155</v>
      </c>
      <c r="J128" s="127">
        <f t="shared" si="35"/>
        <v>400.55659599499234</v>
      </c>
      <c r="K128" s="128">
        <f t="shared" si="36"/>
        <v>9572.5015310883264</v>
      </c>
      <c r="L128" s="129">
        <f t="shared" si="27"/>
        <v>65046.42860693892</v>
      </c>
      <c r="M128" s="129">
        <f t="shared" si="37"/>
        <v>425595.42860693892</v>
      </c>
      <c r="N128" s="129">
        <f t="shared" si="38"/>
        <v>17808.830387770482</v>
      </c>
      <c r="O128" s="130">
        <f t="shared" si="28"/>
        <v>0.93949275717622915</v>
      </c>
      <c r="P128" s="131">
        <v>5001.3180267331336</v>
      </c>
      <c r="Q128" s="133">
        <f t="shared" si="29"/>
        <v>0.11358575298125538</v>
      </c>
      <c r="R128" s="134">
        <f t="shared" si="30"/>
        <v>9.1405368914844964E-2</v>
      </c>
      <c r="S128" s="132">
        <v>23898</v>
      </c>
      <c r="T128" s="1">
        <v>323773</v>
      </c>
      <c r="U128" s="1">
        <v>13823.456579284433</v>
      </c>
      <c r="V128" s="62"/>
      <c r="W128" s="62"/>
      <c r="X128" s="13"/>
      <c r="Y128" s="13"/>
    </row>
    <row r="129" spans="1:25">
      <c r="A129" s="125">
        <v>3035</v>
      </c>
      <c r="B129" s="125" t="s">
        <v>147</v>
      </c>
      <c r="C129" s="1">
        <v>385537</v>
      </c>
      <c r="D129" s="125">
        <f t="shared" si="25"/>
        <v>14430.940260518042</v>
      </c>
      <c r="E129" s="126">
        <f t="shared" si="26"/>
        <v>0.76129445667076567</v>
      </c>
      <c r="F129" s="127">
        <f t="shared" si="31"/>
        <v>2714.9117444277554</v>
      </c>
      <c r="G129" s="127">
        <f t="shared" si="32"/>
        <v>72531.582164131905</v>
      </c>
      <c r="H129" s="127">
        <f t="shared" si="33"/>
        <v>920.24575670643969</v>
      </c>
      <c r="I129" s="128">
        <f t="shared" si="34"/>
        <v>24585.285636169243</v>
      </c>
      <c r="J129" s="127">
        <f t="shared" si="35"/>
        <v>630.17565947097125</v>
      </c>
      <c r="K129" s="128">
        <f t="shared" si="36"/>
        <v>16835.772918426468</v>
      </c>
      <c r="L129" s="129">
        <f t="shared" si="27"/>
        <v>89367.355082558381</v>
      </c>
      <c r="M129" s="129">
        <f t="shared" si="37"/>
        <v>474904.35508255835</v>
      </c>
      <c r="N129" s="129">
        <f t="shared" si="38"/>
        <v>17776.027664416764</v>
      </c>
      <c r="O129" s="130">
        <f t="shared" si="28"/>
        <v>0.93776227177458049</v>
      </c>
      <c r="P129" s="131">
        <v>9190.5195916897792</v>
      </c>
      <c r="Q129" s="130">
        <f t="shared" si="29"/>
        <v>0.12181346803502166</v>
      </c>
      <c r="R129" s="130">
        <f t="shared" si="30"/>
        <v>9.3050096811635383E-2</v>
      </c>
      <c r="S129" s="132">
        <v>26716</v>
      </c>
      <c r="T129" s="1">
        <v>343673</v>
      </c>
      <c r="U129" s="1">
        <v>13202.450923898428</v>
      </c>
      <c r="X129" s="12"/>
      <c r="Y129" s="12"/>
    </row>
    <row r="130" spans="1:25">
      <c r="A130" s="125">
        <v>3036</v>
      </c>
      <c r="B130" s="125" t="s">
        <v>148</v>
      </c>
      <c r="C130" s="1">
        <v>224645</v>
      </c>
      <c r="D130" s="125">
        <f t="shared" si="25"/>
        <v>14902.812790234842</v>
      </c>
      <c r="E130" s="126">
        <f t="shared" si="26"/>
        <v>0.78618777163454856</v>
      </c>
      <c r="F130" s="127">
        <f t="shared" si="31"/>
        <v>2431.7882265976755</v>
      </c>
      <c r="G130" s="127">
        <f t="shared" si="32"/>
        <v>36656.775727733359</v>
      </c>
      <c r="H130" s="127">
        <f t="shared" si="33"/>
        <v>755.09037130555964</v>
      </c>
      <c r="I130" s="128">
        <f t="shared" si="34"/>
        <v>11382.232257060006</v>
      </c>
      <c r="J130" s="127">
        <f t="shared" si="35"/>
        <v>465.0202740700912</v>
      </c>
      <c r="K130" s="128">
        <f t="shared" si="36"/>
        <v>7009.7156113325545</v>
      </c>
      <c r="L130" s="129">
        <f t="shared" si="27"/>
        <v>43666.491339065913</v>
      </c>
      <c r="M130" s="129">
        <f t="shared" si="37"/>
        <v>268311.49133906589</v>
      </c>
      <c r="N130" s="129">
        <f t="shared" si="38"/>
        <v>17799.621290902607</v>
      </c>
      <c r="O130" s="130">
        <f t="shared" si="28"/>
        <v>0.93900693752276976</v>
      </c>
      <c r="P130" s="131">
        <v>5384.0223882741193</v>
      </c>
      <c r="Q130" s="130">
        <f t="shared" si="29"/>
        <v>0.1254139300940329</v>
      </c>
      <c r="R130" s="130">
        <f t="shared" si="30"/>
        <v>9.2787826375637622E-2</v>
      </c>
      <c r="S130" s="132">
        <v>15074</v>
      </c>
      <c r="T130" s="1">
        <v>199611</v>
      </c>
      <c r="U130" s="1">
        <v>13637.425701988112</v>
      </c>
      <c r="X130" s="12"/>
      <c r="Y130" s="12"/>
    </row>
    <row r="131" spans="1:25">
      <c r="A131" s="125">
        <v>3037</v>
      </c>
      <c r="B131" s="125" t="s">
        <v>149</v>
      </c>
      <c r="C131" s="1">
        <v>37477</v>
      </c>
      <c r="D131" s="125">
        <f t="shared" si="25"/>
        <v>12900.860585197934</v>
      </c>
      <c r="E131" s="126">
        <f t="shared" si="26"/>
        <v>0.6805761421287313</v>
      </c>
      <c r="F131" s="127">
        <f t="shared" si="31"/>
        <v>3632.9595496198203</v>
      </c>
      <c r="G131" s="127">
        <f t="shared" si="32"/>
        <v>10553.747491645578</v>
      </c>
      <c r="H131" s="127">
        <f t="shared" si="33"/>
        <v>1455.7736430684777</v>
      </c>
      <c r="I131" s="128">
        <f t="shared" si="34"/>
        <v>4229.0224331139279</v>
      </c>
      <c r="J131" s="127">
        <f t="shared" si="35"/>
        <v>1165.7035458330092</v>
      </c>
      <c r="K131" s="128">
        <f t="shared" si="36"/>
        <v>3386.368800644892</v>
      </c>
      <c r="L131" s="129">
        <f t="shared" si="27"/>
        <v>13940.11629229047</v>
      </c>
      <c r="M131" s="129">
        <f t="shared" si="37"/>
        <v>51417.11629229047</v>
      </c>
      <c r="N131" s="129">
        <f t="shared" si="38"/>
        <v>17699.523680650764</v>
      </c>
      <c r="O131" s="130">
        <f t="shared" si="28"/>
        <v>0.933726356047479</v>
      </c>
      <c r="P131" s="131">
        <v>1244.0072733140751</v>
      </c>
      <c r="Q131" s="130">
        <f t="shared" si="29"/>
        <v>6.5020318849640518E-2</v>
      </c>
      <c r="R131" s="130">
        <f t="shared" si="30"/>
        <v>4.0457027502678052E-2</v>
      </c>
      <c r="S131" s="132">
        <v>2905</v>
      </c>
      <c r="T131" s="1">
        <v>35189</v>
      </c>
      <c r="U131" s="1">
        <v>12399.22480620155</v>
      </c>
      <c r="X131" s="12"/>
      <c r="Y131" s="12"/>
    </row>
    <row r="132" spans="1:25">
      <c r="A132" s="125">
        <v>3038</v>
      </c>
      <c r="B132" s="125" t="s">
        <v>150</v>
      </c>
      <c r="C132" s="1">
        <v>138836</v>
      </c>
      <c r="D132" s="125">
        <f t="shared" si="25"/>
        <v>20241.434611459397</v>
      </c>
      <c r="E132" s="126">
        <f t="shared" si="26"/>
        <v>1.0678231415680903</v>
      </c>
      <c r="F132" s="127">
        <f t="shared" si="31"/>
        <v>-771.38486613705754</v>
      </c>
      <c r="G132" s="127">
        <f t="shared" si="32"/>
        <v>-5290.9287968340777</v>
      </c>
      <c r="H132" s="127">
        <f t="shared" si="33"/>
        <v>0</v>
      </c>
      <c r="I132" s="128">
        <f t="shared" si="34"/>
        <v>0</v>
      </c>
      <c r="J132" s="127">
        <f t="shared" si="35"/>
        <v>-290.07009723546844</v>
      </c>
      <c r="K132" s="128">
        <f t="shared" si="36"/>
        <v>-1989.590796938078</v>
      </c>
      <c r="L132" s="129">
        <f t="shared" si="27"/>
        <v>-7280.5195937721555</v>
      </c>
      <c r="M132" s="129">
        <f t="shared" si="37"/>
        <v>131555.48040622784</v>
      </c>
      <c r="N132" s="129">
        <f t="shared" si="38"/>
        <v>19179.979648086872</v>
      </c>
      <c r="O132" s="130">
        <f t="shared" si="28"/>
        <v>1.0118268055682786</v>
      </c>
      <c r="P132" s="131">
        <v>-1117.6520019664067</v>
      </c>
      <c r="Q132" s="130">
        <f t="shared" si="29"/>
        <v>7.5739379053315875E-2</v>
      </c>
      <c r="R132" s="130">
        <f t="shared" si="30"/>
        <v>6.8211242270321465E-2</v>
      </c>
      <c r="S132" s="132">
        <v>6859</v>
      </c>
      <c r="T132" s="1">
        <v>129061</v>
      </c>
      <c r="U132" s="1">
        <v>18948.906181177506</v>
      </c>
      <c r="X132" s="12"/>
      <c r="Y132" s="12"/>
    </row>
    <row r="133" spans="1:25">
      <c r="A133" s="125">
        <v>3039</v>
      </c>
      <c r="B133" s="125" t="s">
        <v>151</v>
      </c>
      <c r="C133" s="1">
        <v>19602</v>
      </c>
      <c r="D133" s="125">
        <f t="shared" si="25"/>
        <v>18544.938505203405</v>
      </c>
      <c r="E133" s="126">
        <f t="shared" si="26"/>
        <v>0.97832564118762233</v>
      </c>
      <c r="F133" s="127">
        <f t="shared" si="31"/>
        <v>246.51279761653785</v>
      </c>
      <c r="G133" s="127">
        <f t="shared" si="32"/>
        <v>260.56402708068049</v>
      </c>
      <c r="H133" s="127">
        <f t="shared" si="33"/>
        <v>0</v>
      </c>
      <c r="I133" s="128">
        <f t="shared" si="34"/>
        <v>0</v>
      </c>
      <c r="J133" s="127">
        <f t="shared" si="35"/>
        <v>-290.07009723546844</v>
      </c>
      <c r="K133" s="128">
        <f t="shared" si="36"/>
        <v>-306.60409277789017</v>
      </c>
      <c r="L133" s="129">
        <f t="shared" si="27"/>
        <v>-46.040065697209684</v>
      </c>
      <c r="M133" s="129">
        <f t="shared" si="37"/>
        <v>19555.959934302791</v>
      </c>
      <c r="N133" s="129">
        <f t="shared" si="38"/>
        <v>18501.381205584476</v>
      </c>
      <c r="O133" s="130">
        <f t="shared" si="28"/>
        <v>0.97602780541609147</v>
      </c>
      <c r="P133" s="131">
        <v>57.210618737644523</v>
      </c>
      <c r="Q133" s="130">
        <f t="shared" si="29"/>
        <v>0.12519373170311693</v>
      </c>
      <c r="R133" s="130">
        <f t="shared" si="30"/>
        <v>0.11667760128341471</v>
      </c>
      <c r="S133" s="132">
        <v>1057</v>
      </c>
      <c r="T133" s="1">
        <v>17421</v>
      </c>
      <c r="U133" s="1">
        <v>16607.244995233559</v>
      </c>
      <c r="X133" s="12"/>
      <c r="Y133" s="12"/>
    </row>
    <row r="134" spans="1:25">
      <c r="A134" s="125">
        <v>3040</v>
      </c>
      <c r="B134" s="125" t="s">
        <v>152</v>
      </c>
      <c r="C134" s="1">
        <v>60987</v>
      </c>
      <c r="D134" s="125">
        <f t="shared" si="25"/>
        <v>18633.363886342806</v>
      </c>
      <c r="E134" s="126">
        <f t="shared" si="26"/>
        <v>0.98299046214004515</v>
      </c>
      <c r="F134" s="127">
        <f t="shared" si="31"/>
        <v>193.45756893289726</v>
      </c>
      <c r="G134" s="127">
        <f t="shared" si="32"/>
        <v>633.18662311737273</v>
      </c>
      <c r="H134" s="127">
        <f t="shared" si="33"/>
        <v>0</v>
      </c>
      <c r="I134" s="128">
        <f t="shared" si="34"/>
        <v>0</v>
      </c>
      <c r="J134" s="127">
        <f t="shared" si="35"/>
        <v>-290.07009723546844</v>
      </c>
      <c r="K134" s="128">
        <f t="shared" si="36"/>
        <v>-949.39942825168828</v>
      </c>
      <c r="L134" s="129">
        <f t="shared" si="27"/>
        <v>-316.21280513431554</v>
      </c>
      <c r="M134" s="129">
        <f t="shared" si="37"/>
        <v>60670.787194865683</v>
      </c>
      <c r="N134" s="129">
        <f t="shared" si="38"/>
        <v>18536.751358040234</v>
      </c>
      <c r="O134" s="130">
        <f t="shared" si="28"/>
        <v>0.97789373379706046</v>
      </c>
      <c r="P134" s="131">
        <v>-45.564280862524129</v>
      </c>
      <c r="Q134" s="130">
        <f t="shared" si="29"/>
        <v>0.13883701822527636</v>
      </c>
      <c r="R134" s="130">
        <f t="shared" si="30"/>
        <v>0.1350095794228082</v>
      </c>
      <c r="S134" s="132">
        <v>3273</v>
      </c>
      <c r="T134" s="1">
        <v>53552</v>
      </c>
      <c r="U134" s="1">
        <v>16416.922133660333</v>
      </c>
      <c r="X134" s="12"/>
      <c r="Y134" s="12"/>
    </row>
    <row r="135" spans="1:25">
      <c r="A135" s="125">
        <v>3041</v>
      </c>
      <c r="B135" s="125" t="s">
        <v>153</v>
      </c>
      <c r="C135" s="1">
        <v>88253</v>
      </c>
      <c r="D135" s="125">
        <f t="shared" si="25"/>
        <v>18910.00642811228</v>
      </c>
      <c r="E135" s="126">
        <f t="shared" si="26"/>
        <v>0.99758455162599602</v>
      </c>
      <c r="F135" s="127">
        <f t="shared" si="31"/>
        <v>27.472043871213099</v>
      </c>
      <c r="G135" s="127">
        <f t="shared" si="32"/>
        <v>128.21202874695152</v>
      </c>
      <c r="H135" s="127">
        <f t="shared" si="33"/>
        <v>0</v>
      </c>
      <c r="I135" s="128">
        <f t="shared" si="34"/>
        <v>0</v>
      </c>
      <c r="J135" s="127">
        <f t="shared" si="35"/>
        <v>-290.07009723546844</v>
      </c>
      <c r="K135" s="128">
        <f t="shared" si="36"/>
        <v>-1353.7571437979313</v>
      </c>
      <c r="L135" s="129">
        <f t="shared" si="27"/>
        <v>-1225.5451150509798</v>
      </c>
      <c r="M135" s="129">
        <f t="shared" si="37"/>
        <v>87027.454884949024</v>
      </c>
      <c r="N135" s="129">
        <f t="shared" si="38"/>
        <v>18647.408374748022</v>
      </c>
      <c r="O135" s="130">
        <f t="shared" si="28"/>
        <v>0.9837313695914407</v>
      </c>
      <c r="P135" s="131">
        <v>-1344.9114875604785</v>
      </c>
      <c r="Q135" s="130">
        <f t="shared" si="29"/>
        <v>0.13605118171051955</v>
      </c>
      <c r="R135" s="130">
        <f t="shared" si="30"/>
        <v>0.12850509500963539</v>
      </c>
      <c r="S135" s="132">
        <v>4667</v>
      </c>
      <c r="T135" s="1">
        <v>77684</v>
      </c>
      <c r="U135" s="1">
        <v>16756.686798964627</v>
      </c>
      <c r="X135" s="12"/>
      <c r="Y135" s="12"/>
    </row>
    <row r="136" spans="1:25">
      <c r="A136" s="125">
        <v>3042</v>
      </c>
      <c r="B136" s="125" t="s">
        <v>154</v>
      </c>
      <c r="C136" s="1">
        <v>59167</v>
      </c>
      <c r="D136" s="125">
        <f t="shared" ref="D136:D199" si="39">C136/S136*1000</f>
        <v>22660.666411336653</v>
      </c>
      <c r="E136" s="126">
        <f t="shared" ref="E136:E199" si="40">D136/D$364</f>
        <v>1.1954480728199421</v>
      </c>
      <c r="F136" s="127">
        <f t="shared" si="31"/>
        <v>-2222.9239460634112</v>
      </c>
      <c r="G136" s="127">
        <f t="shared" si="32"/>
        <v>-5804.0544231715667</v>
      </c>
      <c r="H136" s="127">
        <f t="shared" si="33"/>
        <v>0</v>
      </c>
      <c r="I136" s="128">
        <f t="shared" si="34"/>
        <v>0</v>
      </c>
      <c r="J136" s="127">
        <f t="shared" si="35"/>
        <v>-290.07009723546844</v>
      </c>
      <c r="K136" s="128">
        <f t="shared" si="36"/>
        <v>-757.37302388180808</v>
      </c>
      <c r="L136" s="129">
        <f t="shared" ref="L136:L199" si="41">+G136+K136</f>
        <v>-6561.4274470533746</v>
      </c>
      <c r="M136" s="129">
        <f t="shared" si="37"/>
        <v>52605.572552946629</v>
      </c>
      <c r="N136" s="129">
        <f t="shared" si="38"/>
        <v>20147.672368037776</v>
      </c>
      <c r="O136" s="130">
        <f t="shared" ref="O136:O199" si="42">N136/N$364</f>
        <v>1.0628767780690194</v>
      </c>
      <c r="P136" s="131">
        <v>-1319.1658225884657</v>
      </c>
      <c r="Q136" s="130">
        <f t="shared" ref="Q136:Q199" si="43">(C136-T136)/T136</f>
        <v>0.14489444455194567</v>
      </c>
      <c r="R136" s="130">
        <f t="shared" ref="R136:R199" si="44">(D136-U136)/U136</f>
        <v>0.11639266787792189</v>
      </c>
      <c r="S136" s="132">
        <v>2611</v>
      </c>
      <c r="T136" s="1">
        <v>51679</v>
      </c>
      <c r="U136" s="1">
        <v>20298.114689709346</v>
      </c>
      <c r="X136" s="12"/>
      <c r="Y136" s="12"/>
    </row>
    <row r="137" spans="1:25">
      <c r="A137" s="125">
        <v>3043</v>
      </c>
      <c r="B137" s="125" t="s">
        <v>155</v>
      </c>
      <c r="C137" s="1">
        <v>87917</v>
      </c>
      <c r="D137" s="125">
        <f t="shared" si="39"/>
        <v>18906.881720430109</v>
      </c>
      <c r="E137" s="126">
        <f t="shared" si="40"/>
        <v>0.99741970979350214</v>
      </c>
      <c r="F137" s="127">
        <f t="shared" si="31"/>
        <v>29.346868480515695</v>
      </c>
      <c r="G137" s="127">
        <f t="shared" si="32"/>
        <v>136.46293843439798</v>
      </c>
      <c r="H137" s="127">
        <f t="shared" si="33"/>
        <v>0</v>
      </c>
      <c r="I137" s="128">
        <f t="shared" si="34"/>
        <v>0</v>
      </c>
      <c r="J137" s="127">
        <f t="shared" si="35"/>
        <v>-290.07009723546844</v>
      </c>
      <c r="K137" s="128">
        <f t="shared" si="36"/>
        <v>-1348.8259521449284</v>
      </c>
      <c r="L137" s="129">
        <f t="shared" si="41"/>
        <v>-1212.3630137105304</v>
      </c>
      <c r="M137" s="129">
        <f t="shared" si="37"/>
        <v>86704.636986289464</v>
      </c>
      <c r="N137" s="129">
        <f t="shared" si="38"/>
        <v>18646.158491675153</v>
      </c>
      <c r="O137" s="130">
        <f t="shared" si="42"/>
        <v>0.9836654328584431</v>
      </c>
      <c r="P137" s="131">
        <v>-51.812131381227118</v>
      </c>
      <c r="Q137" s="130">
        <f t="shared" si="43"/>
        <v>7.003152270486715E-2</v>
      </c>
      <c r="R137" s="130">
        <f t="shared" si="44"/>
        <v>6.9571294092951055E-2</v>
      </c>
      <c r="S137" s="132">
        <v>4650</v>
      </c>
      <c r="T137" s="1">
        <v>82163</v>
      </c>
      <c r="U137" s="1">
        <v>17677.065404475044</v>
      </c>
      <c r="X137" s="12"/>
      <c r="Y137" s="12"/>
    </row>
    <row r="138" spans="1:25">
      <c r="A138" s="125">
        <v>3044</v>
      </c>
      <c r="B138" s="125" t="s">
        <v>156</v>
      </c>
      <c r="C138" s="1">
        <v>131125</v>
      </c>
      <c r="D138" s="125">
        <f t="shared" si="39"/>
        <v>29113.010657193605</v>
      </c>
      <c r="E138" s="126">
        <f t="shared" si="40"/>
        <v>1.535837113189102</v>
      </c>
      <c r="F138" s="127">
        <f t="shared" si="31"/>
        <v>-6094.3304935775823</v>
      </c>
      <c r="G138" s="127">
        <f t="shared" si="32"/>
        <v>-27448.864543073432</v>
      </c>
      <c r="H138" s="127">
        <f t="shared" si="33"/>
        <v>0</v>
      </c>
      <c r="I138" s="128">
        <f t="shared" si="34"/>
        <v>0</v>
      </c>
      <c r="J138" s="127">
        <f t="shared" si="35"/>
        <v>-290.07009723546844</v>
      </c>
      <c r="K138" s="128">
        <f t="shared" si="36"/>
        <v>-1306.4757179485498</v>
      </c>
      <c r="L138" s="129">
        <f t="shared" si="41"/>
        <v>-28755.340261021982</v>
      </c>
      <c r="M138" s="129">
        <f t="shared" si="37"/>
        <v>102369.65973897802</v>
      </c>
      <c r="N138" s="129">
        <f t="shared" si="38"/>
        <v>22728.610066380556</v>
      </c>
      <c r="O138" s="130">
        <f t="shared" si="42"/>
        <v>1.1990323942166832</v>
      </c>
      <c r="P138" s="131">
        <v>-3216.4529547830207</v>
      </c>
      <c r="Q138" s="130">
        <f t="shared" si="43"/>
        <v>0.18747905780498628</v>
      </c>
      <c r="R138" s="130">
        <f t="shared" si="44"/>
        <v>0.1690235662316405</v>
      </c>
      <c r="S138" s="132">
        <v>4504</v>
      </c>
      <c r="T138" s="1">
        <v>110423</v>
      </c>
      <c r="U138" s="1">
        <v>24903.698691926027</v>
      </c>
      <c r="X138" s="12"/>
      <c r="Y138" s="12"/>
    </row>
    <row r="139" spans="1:25">
      <c r="A139" s="125">
        <v>3045</v>
      </c>
      <c r="B139" s="125" t="s">
        <v>157</v>
      </c>
      <c r="C139" s="1">
        <v>62830</v>
      </c>
      <c r="D139" s="125">
        <f t="shared" si="39"/>
        <v>17992.554410080182</v>
      </c>
      <c r="E139" s="126">
        <f t="shared" si="40"/>
        <v>0.9491849932479357</v>
      </c>
      <c r="F139" s="127">
        <f t="shared" si="31"/>
        <v>577.9432546904718</v>
      </c>
      <c r="G139" s="127">
        <f t="shared" si="32"/>
        <v>2018.1778453791276</v>
      </c>
      <c r="H139" s="127">
        <f t="shared" si="33"/>
        <v>0</v>
      </c>
      <c r="I139" s="128">
        <f t="shared" si="34"/>
        <v>0</v>
      </c>
      <c r="J139" s="127">
        <f t="shared" si="35"/>
        <v>-290.07009723546844</v>
      </c>
      <c r="K139" s="128">
        <f t="shared" si="36"/>
        <v>-1012.9247795462559</v>
      </c>
      <c r="L139" s="129">
        <f t="shared" si="41"/>
        <v>1005.2530658328717</v>
      </c>
      <c r="M139" s="129">
        <f t="shared" si="37"/>
        <v>63835.253065832869</v>
      </c>
      <c r="N139" s="129">
        <f t="shared" si="38"/>
        <v>18280.427567535186</v>
      </c>
      <c r="O139" s="130">
        <f t="shared" si="42"/>
        <v>0.9643715462402167</v>
      </c>
      <c r="P139" s="131">
        <v>-1418.30304575983</v>
      </c>
      <c r="Q139" s="130">
        <f t="shared" si="43"/>
        <v>0.17423888463191731</v>
      </c>
      <c r="R139" s="130">
        <f t="shared" si="44"/>
        <v>0.1651597179981652</v>
      </c>
      <c r="S139" s="132">
        <v>3492</v>
      </c>
      <c r="T139" s="1">
        <v>53507</v>
      </c>
      <c r="U139" s="1">
        <v>15442.135642135643</v>
      </c>
      <c r="X139" s="12"/>
      <c r="Y139" s="12"/>
    </row>
    <row r="140" spans="1:25">
      <c r="A140" s="125">
        <v>3046</v>
      </c>
      <c r="B140" s="125" t="s">
        <v>158</v>
      </c>
      <c r="C140" s="1">
        <v>58200</v>
      </c>
      <c r="D140" s="125">
        <f t="shared" si="39"/>
        <v>26587.482868889903</v>
      </c>
      <c r="E140" s="126">
        <f t="shared" si="40"/>
        <v>1.4026046092292688</v>
      </c>
      <c r="F140" s="127">
        <f t="shared" si="31"/>
        <v>-4579.0138205953608</v>
      </c>
      <c r="G140" s="127">
        <f t="shared" si="32"/>
        <v>-10023.461253283245</v>
      </c>
      <c r="H140" s="127">
        <f t="shared" si="33"/>
        <v>0</v>
      </c>
      <c r="I140" s="128">
        <f t="shared" si="34"/>
        <v>0</v>
      </c>
      <c r="J140" s="127">
        <f t="shared" si="35"/>
        <v>-290.07009723546844</v>
      </c>
      <c r="K140" s="128">
        <f t="shared" si="36"/>
        <v>-634.96344284844042</v>
      </c>
      <c r="L140" s="129">
        <f t="shared" si="41"/>
        <v>-10658.424696131686</v>
      </c>
      <c r="M140" s="129">
        <f t="shared" si="37"/>
        <v>47541.575303868318</v>
      </c>
      <c r="N140" s="129">
        <f t="shared" si="38"/>
        <v>21718.398951059076</v>
      </c>
      <c r="O140" s="130">
        <f t="shared" si="42"/>
        <v>1.1457393926327499</v>
      </c>
      <c r="P140" s="131">
        <v>-51.511216256667467</v>
      </c>
      <c r="Q140" s="130">
        <f t="shared" si="43"/>
        <v>0.5835442004734307</v>
      </c>
      <c r="R140" s="130">
        <f t="shared" si="44"/>
        <v>0.60524649650550166</v>
      </c>
      <c r="S140" s="132">
        <v>2189</v>
      </c>
      <c r="T140" s="1">
        <v>36753</v>
      </c>
      <c r="U140" s="1">
        <v>16562.866155926091</v>
      </c>
      <c r="X140" s="12"/>
      <c r="Y140" s="12"/>
    </row>
    <row r="141" spans="1:25">
      <c r="A141" s="125">
        <v>3047</v>
      </c>
      <c r="B141" s="125" t="s">
        <v>159</v>
      </c>
      <c r="C141" s="1">
        <v>224410</v>
      </c>
      <c r="D141" s="125">
        <f t="shared" si="39"/>
        <v>15722.693196945282</v>
      </c>
      <c r="E141" s="126">
        <f t="shared" si="40"/>
        <v>0.82944000589604805</v>
      </c>
      <c r="F141" s="127">
        <f t="shared" si="31"/>
        <v>1939.8599825714118</v>
      </c>
      <c r="G141" s="127">
        <f t="shared" si="32"/>
        <v>27687.621531241759</v>
      </c>
      <c r="H141" s="127">
        <f t="shared" si="33"/>
        <v>468.13222895690592</v>
      </c>
      <c r="I141" s="128">
        <f t="shared" si="34"/>
        <v>6681.6513039019183</v>
      </c>
      <c r="J141" s="127">
        <f t="shared" si="35"/>
        <v>178.06213172143748</v>
      </c>
      <c r="K141" s="128">
        <f t="shared" si="36"/>
        <v>2541.4808060600772</v>
      </c>
      <c r="L141" s="129">
        <f t="shared" si="41"/>
        <v>30229.102337301836</v>
      </c>
      <c r="M141" s="129">
        <f t="shared" si="37"/>
        <v>254639.10233730183</v>
      </c>
      <c r="N141" s="129">
        <f t="shared" si="38"/>
        <v>17840.615311238129</v>
      </c>
      <c r="O141" s="130">
        <f t="shared" si="42"/>
        <v>0.94116954923584473</v>
      </c>
      <c r="P141" s="131">
        <v>3820.6698320178184</v>
      </c>
      <c r="Q141" s="130">
        <f t="shared" si="43"/>
        <v>0.12526826724431875</v>
      </c>
      <c r="R141" s="130">
        <f t="shared" si="44"/>
        <v>0.11683250008989139</v>
      </c>
      <c r="S141" s="132">
        <v>14273</v>
      </c>
      <c r="T141" s="1">
        <v>199428</v>
      </c>
      <c r="U141" s="1">
        <v>14077.933079203727</v>
      </c>
      <c r="X141" s="12"/>
      <c r="Y141" s="12"/>
    </row>
    <row r="142" spans="1:25">
      <c r="A142" s="125">
        <v>3048</v>
      </c>
      <c r="B142" s="125" t="s">
        <v>160</v>
      </c>
      <c r="C142" s="1">
        <v>353846</v>
      </c>
      <c r="D142" s="125">
        <f t="shared" si="39"/>
        <v>17653.462382757934</v>
      </c>
      <c r="E142" s="126">
        <f t="shared" si="40"/>
        <v>0.93129642354690556</v>
      </c>
      <c r="F142" s="127">
        <f t="shared" si="31"/>
        <v>781.39847108382014</v>
      </c>
      <c r="G142" s="127">
        <f t="shared" si="32"/>
        <v>15662.350954404092</v>
      </c>
      <c r="H142" s="127">
        <f t="shared" si="33"/>
        <v>0</v>
      </c>
      <c r="I142" s="128">
        <f t="shared" si="34"/>
        <v>0</v>
      </c>
      <c r="J142" s="127">
        <f t="shared" si="35"/>
        <v>-290.07009723546844</v>
      </c>
      <c r="K142" s="128">
        <f t="shared" si="36"/>
        <v>-5814.1650289877289</v>
      </c>
      <c r="L142" s="129">
        <f t="shared" si="41"/>
        <v>9848.1859254163628</v>
      </c>
      <c r="M142" s="129">
        <f t="shared" si="37"/>
        <v>363694.18592541636</v>
      </c>
      <c r="N142" s="129">
        <f t="shared" si="38"/>
        <v>18144.790756606282</v>
      </c>
      <c r="O142" s="130">
        <f t="shared" si="42"/>
        <v>0.95721611835980447</v>
      </c>
      <c r="P142" s="131">
        <v>567.3826319558666</v>
      </c>
      <c r="Q142" s="130">
        <f t="shared" si="43"/>
        <v>0.18378776220266971</v>
      </c>
      <c r="R142" s="130">
        <f t="shared" si="44"/>
        <v>0.16400284400580822</v>
      </c>
      <c r="S142" s="132">
        <v>20044</v>
      </c>
      <c r="T142" s="1">
        <v>298910</v>
      </c>
      <c r="U142" s="1">
        <v>15166.16774062611</v>
      </c>
      <c r="X142" s="12"/>
      <c r="Y142" s="12"/>
    </row>
    <row r="143" spans="1:25">
      <c r="A143" s="125">
        <v>3049</v>
      </c>
      <c r="B143" s="125" t="s">
        <v>161</v>
      </c>
      <c r="C143" s="1">
        <v>566410</v>
      </c>
      <c r="D143" s="125">
        <f t="shared" si="39"/>
        <v>20534.005220417632</v>
      </c>
      <c r="E143" s="126">
        <f t="shared" si="40"/>
        <v>1.0832575054254527</v>
      </c>
      <c r="F143" s="127">
        <f t="shared" si="31"/>
        <v>-946.92723151199823</v>
      </c>
      <c r="G143" s="127">
        <f t="shared" si="32"/>
        <v>-26120.040754026959</v>
      </c>
      <c r="H143" s="127">
        <f t="shared" si="33"/>
        <v>0</v>
      </c>
      <c r="I143" s="128">
        <f t="shared" si="34"/>
        <v>0</v>
      </c>
      <c r="J143" s="127">
        <f t="shared" si="35"/>
        <v>-290.07009723546844</v>
      </c>
      <c r="K143" s="128">
        <f t="shared" si="36"/>
        <v>-8001.2935621431607</v>
      </c>
      <c r="L143" s="129">
        <f t="shared" si="41"/>
        <v>-34121.33431617012</v>
      </c>
      <c r="M143" s="129">
        <f t="shared" si="37"/>
        <v>532288.66568382992</v>
      </c>
      <c r="N143" s="129">
        <f t="shared" si="38"/>
        <v>19297.007891670168</v>
      </c>
      <c r="O143" s="130">
        <f t="shared" si="42"/>
        <v>1.0180005511112236</v>
      </c>
      <c r="P143" s="131">
        <v>-1827.5200498966406</v>
      </c>
      <c r="Q143" s="130">
        <f t="shared" si="43"/>
        <v>0.12018210548590799</v>
      </c>
      <c r="R143" s="130">
        <f t="shared" si="44"/>
        <v>0.10125791533377498</v>
      </c>
      <c r="S143" s="132">
        <v>27584</v>
      </c>
      <c r="T143" s="1">
        <v>505641</v>
      </c>
      <c r="U143" s="1">
        <v>18645.954716424516</v>
      </c>
      <c r="X143" s="12"/>
      <c r="Y143" s="12"/>
    </row>
    <row r="144" spans="1:25">
      <c r="A144" s="125">
        <v>3050</v>
      </c>
      <c r="B144" s="125" t="s">
        <v>162</v>
      </c>
      <c r="C144" s="1">
        <v>47933</v>
      </c>
      <c r="D144" s="125">
        <f t="shared" si="39"/>
        <v>17622.426470588234</v>
      </c>
      <c r="E144" s="126">
        <f t="shared" si="40"/>
        <v>0.92965914506982972</v>
      </c>
      <c r="F144" s="127">
        <f t="shared" si="31"/>
        <v>800.02001838564024</v>
      </c>
      <c r="G144" s="127">
        <f t="shared" si="32"/>
        <v>2176.0544500089413</v>
      </c>
      <c r="H144" s="127">
        <f t="shared" si="33"/>
        <v>0</v>
      </c>
      <c r="I144" s="128">
        <f t="shared" si="34"/>
        <v>0</v>
      </c>
      <c r="J144" s="127">
        <f t="shared" si="35"/>
        <v>-290.07009723546844</v>
      </c>
      <c r="K144" s="128">
        <f t="shared" si="36"/>
        <v>-788.99066448047415</v>
      </c>
      <c r="L144" s="129">
        <f t="shared" si="41"/>
        <v>1387.0637855284672</v>
      </c>
      <c r="M144" s="129">
        <f t="shared" si="37"/>
        <v>49320.063785528466</v>
      </c>
      <c r="N144" s="129">
        <f t="shared" si="38"/>
        <v>18132.376391738409</v>
      </c>
      <c r="O144" s="130">
        <f t="shared" si="42"/>
        <v>0.95656120696897451</v>
      </c>
      <c r="P144" s="131">
        <v>-59.696988678909065</v>
      </c>
      <c r="Q144" s="130">
        <f t="shared" si="43"/>
        <v>0.12709273890142964</v>
      </c>
      <c r="R144" s="130">
        <f t="shared" si="44"/>
        <v>0.12419213258808032</v>
      </c>
      <c r="S144" s="132">
        <v>2720</v>
      </c>
      <c r="T144" s="1">
        <v>42528</v>
      </c>
      <c r="U144" s="1">
        <v>15675.635827497235</v>
      </c>
      <c r="X144" s="12"/>
      <c r="Y144" s="12"/>
    </row>
    <row r="145" spans="1:25">
      <c r="A145" s="125">
        <v>3051</v>
      </c>
      <c r="B145" s="125" t="s">
        <v>163</v>
      </c>
      <c r="C145" s="1">
        <v>24268</v>
      </c>
      <c r="D145" s="125">
        <f t="shared" si="39"/>
        <v>17713.868613138686</v>
      </c>
      <c r="E145" s="126">
        <f t="shared" si="40"/>
        <v>0.93448311322249522</v>
      </c>
      <c r="F145" s="127">
        <f t="shared" si="31"/>
        <v>745.15473285536939</v>
      </c>
      <c r="G145" s="127">
        <f t="shared" si="32"/>
        <v>1020.8619840118561</v>
      </c>
      <c r="H145" s="127">
        <f t="shared" si="33"/>
        <v>0</v>
      </c>
      <c r="I145" s="128">
        <f t="shared" si="34"/>
        <v>0</v>
      </c>
      <c r="J145" s="127">
        <f t="shared" si="35"/>
        <v>-290.07009723546844</v>
      </c>
      <c r="K145" s="128">
        <f t="shared" si="36"/>
        <v>-397.39603321259176</v>
      </c>
      <c r="L145" s="129">
        <f t="shared" si="41"/>
        <v>623.46595079926431</v>
      </c>
      <c r="M145" s="129">
        <f t="shared" si="37"/>
        <v>24891.465950799266</v>
      </c>
      <c r="N145" s="129">
        <f t="shared" si="38"/>
        <v>18168.953248758586</v>
      </c>
      <c r="O145" s="130">
        <f t="shared" si="42"/>
        <v>0.95849079423004047</v>
      </c>
      <c r="P145" s="131">
        <v>108.28717849628435</v>
      </c>
      <c r="Q145" s="130">
        <f t="shared" si="43"/>
        <v>7.8961408500800287E-2</v>
      </c>
      <c r="R145" s="130">
        <f t="shared" si="44"/>
        <v>9.1562417651174705E-2</v>
      </c>
      <c r="S145" s="132">
        <v>1370</v>
      </c>
      <c r="T145" s="1">
        <v>22492</v>
      </c>
      <c r="U145" s="1">
        <v>16227.994227994226</v>
      </c>
      <c r="X145" s="12"/>
      <c r="Y145" s="12"/>
    </row>
    <row r="146" spans="1:25">
      <c r="A146" s="125">
        <v>3052</v>
      </c>
      <c r="B146" s="125" t="s">
        <v>164</v>
      </c>
      <c r="C146" s="1">
        <v>61218</v>
      </c>
      <c r="D146" s="125">
        <f t="shared" si="39"/>
        <v>24936.048879837068</v>
      </c>
      <c r="E146" s="126">
        <f t="shared" si="40"/>
        <v>1.3154843302504073</v>
      </c>
      <c r="F146" s="127">
        <f t="shared" si="31"/>
        <v>-3588.1534271636597</v>
      </c>
      <c r="G146" s="127">
        <f t="shared" si="32"/>
        <v>-8808.9166636867849</v>
      </c>
      <c r="H146" s="127">
        <f t="shared" si="33"/>
        <v>0</v>
      </c>
      <c r="I146" s="128">
        <f t="shared" si="34"/>
        <v>0</v>
      </c>
      <c r="J146" s="127">
        <f t="shared" si="35"/>
        <v>-290.07009723546844</v>
      </c>
      <c r="K146" s="128">
        <f t="shared" si="36"/>
        <v>-712.12208871307507</v>
      </c>
      <c r="L146" s="129">
        <f t="shared" si="41"/>
        <v>-9521.0387523998597</v>
      </c>
      <c r="M146" s="129">
        <f t="shared" si="37"/>
        <v>51696.961247600142</v>
      </c>
      <c r="N146" s="129">
        <f t="shared" si="38"/>
        <v>21057.825355437937</v>
      </c>
      <c r="O146" s="130">
        <f t="shared" si="42"/>
        <v>1.1108912810412053</v>
      </c>
      <c r="P146" s="131">
        <v>44.557681173993842</v>
      </c>
      <c r="Q146" s="130">
        <f t="shared" si="43"/>
        <v>5.8000069129998964E-2</v>
      </c>
      <c r="R146" s="130">
        <f t="shared" si="44"/>
        <v>3.9468907023037701E-2</v>
      </c>
      <c r="S146" s="132">
        <v>2455</v>
      </c>
      <c r="T146" s="1">
        <v>57862</v>
      </c>
      <c r="U146" s="1">
        <v>23989.22056384743</v>
      </c>
      <c r="X146" s="12"/>
      <c r="Y146" s="12"/>
    </row>
    <row r="147" spans="1:25">
      <c r="A147" s="125">
        <v>3053</v>
      </c>
      <c r="B147" s="125" t="s">
        <v>165</v>
      </c>
      <c r="C147" s="1">
        <v>107397</v>
      </c>
      <c r="D147" s="125">
        <f t="shared" si="39"/>
        <v>15546.757382744645</v>
      </c>
      <c r="E147" s="126">
        <f t="shared" si="40"/>
        <v>0.82015863145593282</v>
      </c>
      <c r="F147" s="127">
        <f t="shared" si="31"/>
        <v>2045.4214710917938</v>
      </c>
      <c r="G147" s="127">
        <f t="shared" si="32"/>
        <v>14129.771522302111</v>
      </c>
      <c r="H147" s="127">
        <f t="shared" si="33"/>
        <v>529.70976392712885</v>
      </c>
      <c r="I147" s="128">
        <f t="shared" si="34"/>
        <v>3659.2350492086061</v>
      </c>
      <c r="J147" s="127">
        <f t="shared" si="35"/>
        <v>239.63966669166041</v>
      </c>
      <c r="K147" s="128">
        <f t="shared" si="36"/>
        <v>1655.4308175059903</v>
      </c>
      <c r="L147" s="129">
        <f t="shared" si="41"/>
        <v>15785.202339808102</v>
      </c>
      <c r="M147" s="129">
        <f t="shared" si="37"/>
        <v>123182.20233980811</v>
      </c>
      <c r="N147" s="129">
        <f t="shared" si="38"/>
        <v>17831.818520528101</v>
      </c>
      <c r="O147" s="130">
        <f t="shared" si="42"/>
        <v>0.94070548051383918</v>
      </c>
      <c r="P147" s="131">
        <v>1597.8365900356748</v>
      </c>
      <c r="Q147" s="130">
        <f t="shared" si="43"/>
        <v>0.11165510816685643</v>
      </c>
      <c r="R147" s="130">
        <f t="shared" si="44"/>
        <v>0.10505727095857029</v>
      </c>
      <c r="S147" s="132">
        <v>6908</v>
      </c>
      <c r="T147" s="1">
        <v>96610</v>
      </c>
      <c r="U147" s="1">
        <v>14068.734527450124</v>
      </c>
      <c r="X147" s="12"/>
      <c r="Y147" s="12"/>
    </row>
    <row r="148" spans="1:25">
      <c r="A148" s="125">
        <v>3054</v>
      </c>
      <c r="B148" s="125" t="s">
        <v>166</v>
      </c>
      <c r="C148" s="1">
        <v>143141</v>
      </c>
      <c r="D148" s="125">
        <f t="shared" si="39"/>
        <v>15654.090113735783</v>
      </c>
      <c r="E148" s="126">
        <f t="shared" si="40"/>
        <v>0.82582089681409832</v>
      </c>
      <c r="F148" s="127">
        <f t="shared" si="31"/>
        <v>1981.0218324971108</v>
      </c>
      <c r="G148" s="127">
        <f t="shared" si="32"/>
        <v>18114.463636353583</v>
      </c>
      <c r="H148" s="127">
        <f t="shared" si="33"/>
        <v>492.14330808023038</v>
      </c>
      <c r="I148" s="128">
        <f t="shared" si="34"/>
        <v>4500.1584090856268</v>
      </c>
      <c r="J148" s="127">
        <f t="shared" si="35"/>
        <v>202.07321084476195</v>
      </c>
      <c r="K148" s="128">
        <f t="shared" si="36"/>
        <v>1847.7574399645032</v>
      </c>
      <c r="L148" s="129">
        <f t="shared" si="41"/>
        <v>19962.221076318085</v>
      </c>
      <c r="M148" s="129">
        <f t="shared" si="37"/>
        <v>163103.22107631809</v>
      </c>
      <c r="N148" s="129">
        <f t="shared" si="38"/>
        <v>17837.185157077656</v>
      </c>
      <c r="O148" s="130">
        <f t="shared" si="42"/>
        <v>0.94098859378174737</v>
      </c>
      <c r="P148" s="131">
        <v>2795.149968049529</v>
      </c>
      <c r="Q148" s="130">
        <f t="shared" si="43"/>
        <v>6.5449429838925779E-2</v>
      </c>
      <c r="R148" s="130">
        <f t="shared" si="44"/>
        <v>5.5894874584464814E-2</v>
      </c>
      <c r="S148" s="132">
        <v>9144</v>
      </c>
      <c r="T148" s="1">
        <v>134348</v>
      </c>
      <c r="U148" s="1">
        <v>14825.424851026262</v>
      </c>
      <c r="X148" s="12"/>
      <c r="Y148" s="12"/>
    </row>
    <row r="149" spans="1:25" ht="30" customHeight="1">
      <c r="A149" s="125">
        <v>3401</v>
      </c>
      <c r="B149" s="125" t="s">
        <v>167</v>
      </c>
      <c r="C149" s="1">
        <v>277503</v>
      </c>
      <c r="D149" s="125">
        <f t="shared" si="39"/>
        <v>15460.638475681095</v>
      </c>
      <c r="E149" s="126">
        <f t="shared" si="40"/>
        <v>0.81561548697757902</v>
      </c>
      <c r="F149" s="127">
        <f t="shared" si="31"/>
        <v>2097.0928153299237</v>
      </c>
      <c r="G149" s="127">
        <f t="shared" si="32"/>
        <v>37640.718942356805</v>
      </c>
      <c r="H149" s="127">
        <f t="shared" si="33"/>
        <v>559.85138139937135</v>
      </c>
      <c r="I149" s="128">
        <f t="shared" si="34"/>
        <v>10048.772444737317</v>
      </c>
      <c r="J149" s="127">
        <f t="shared" si="35"/>
        <v>269.78128416390291</v>
      </c>
      <c r="K149" s="128">
        <f t="shared" si="36"/>
        <v>4842.3042694578935</v>
      </c>
      <c r="L149" s="129">
        <f t="shared" si="41"/>
        <v>42483.023211814696</v>
      </c>
      <c r="M149" s="129">
        <f t="shared" si="37"/>
        <v>319986.0232118147</v>
      </c>
      <c r="N149" s="129">
        <f t="shared" si="38"/>
        <v>17827.512575174922</v>
      </c>
      <c r="O149" s="130">
        <f t="shared" si="42"/>
        <v>0.94047832328992143</v>
      </c>
      <c r="P149" s="131">
        <v>-3304.9723068108797</v>
      </c>
      <c r="Q149" s="130">
        <f t="shared" si="43"/>
        <v>0.12140547967348259</v>
      </c>
      <c r="R149" s="130">
        <f t="shared" si="44"/>
        <v>0.11528270196954339</v>
      </c>
      <c r="S149" s="132">
        <v>17949</v>
      </c>
      <c r="T149" s="1">
        <v>247460</v>
      </c>
      <c r="U149" s="1">
        <v>13862.528709876198</v>
      </c>
      <c r="X149" s="12"/>
      <c r="Y149" s="12"/>
    </row>
    <row r="150" spans="1:25">
      <c r="A150" s="125">
        <v>3403</v>
      </c>
      <c r="B150" s="125" t="s">
        <v>168</v>
      </c>
      <c r="C150" s="1">
        <v>534380</v>
      </c>
      <c r="D150" s="125">
        <f t="shared" si="39"/>
        <v>16699.89687177724</v>
      </c>
      <c r="E150" s="126">
        <f t="shared" si="40"/>
        <v>0.88099172236481027</v>
      </c>
      <c r="F150" s="127">
        <f t="shared" si="31"/>
        <v>1353.5377776722364</v>
      </c>
      <c r="G150" s="127">
        <f t="shared" si="32"/>
        <v>43311.855347733894</v>
      </c>
      <c r="H150" s="127">
        <f t="shared" si="33"/>
        <v>126.11094276572038</v>
      </c>
      <c r="I150" s="128">
        <f t="shared" si="34"/>
        <v>4035.4240575602867</v>
      </c>
      <c r="J150" s="127">
        <f t="shared" si="35"/>
        <v>-163.95915446974806</v>
      </c>
      <c r="K150" s="128">
        <f t="shared" si="36"/>
        <v>-5246.5289838774679</v>
      </c>
      <c r="L150" s="129">
        <f t="shared" si="41"/>
        <v>38065.326363856424</v>
      </c>
      <c r="M150" s="129">
        <f t="shared" si="37"/>
        <v>572445.32636385644</v>
      </c>
      <c r="N150" s="129">
        <f t="shared" si="38"/>
        <v>17889.475494979732</v>
      </c>
      <c r="O150" s="130">
        <f t="shared" si="42"/>
        <v>0.94374713505928309</v>
      </c>
      <c r="P150" s="131">
        <v>4844.1662267736174</v>
      </c>
      <c r="Q150" s="130">
        <f t="shared" si="43"/>
        <v>0.11348420664406554</v>
      </c>
      <c r="R150" s="130">
        <f t="shared" si="44"/>
        <v>9.643344689358592E-2</v>
      </c>
      <c r="S150" s="132">
        <v>31999</v>
      </c>
      <c r="T150" s="1">
        <v>479917</v>
      </c>
      <c r="U150" s="1">
        <v>15231.108572153988</v>
      </c>
      <c r="X150" s="12"/>
      <c r="Y150" s="12"/>
    </row>
    <row r="151" spans="1:25">
      <c r="A151" s="125">
        <v>3405</v>
      </c>
      <c r="B151" s="125" t="s">
        <v>169</v>
      </c>
      <c r="C151" s="1">
        <v>478458</v>
      </c>
      <c r="D151" s="125">
        <f t="shared" si="39"/>
        <v>16832.295514511872</v>
      </c>
      <c r="E151" s="126">
        <f t="shared" si="40"/>
        <v>0.88797632288043804</v>
      </c>
      <c r="F151" s="127">
        <f t="shared" si="31"/>
        <v>1274.0985920314574</v>
      </c>
      <c r="G151" s="127">
        <f t="shared" si="32"/>
        <v>36216.252478494178</v>
      </c>
      <c r="H151" s="127">
        <f t="shared" si="33"/>
        <v>79.771417808599281</v>
      </c>
      <c r="I151" s="128">
        <f t="shared" si="34"/>
        <v>2267.5025512094344</v>
      </c>
      <c r="J151" s="127">
        <f t="shared" si="35"/>
        <v>-210.29867942686917</v>
      </c>
      <c r="K151" s="128">
        <f t="shared" si="36"/>
        <v>-5977.7399627087561</v>
      </c>
      <c r="L151" s="129">
        <f t="shared" si="41"/>
        <v>30238.51251578542</v>
      </c>
      <c r="M151" s="129">
        <f t="shared" si="37"/>
        <v>508696.51251578541</v>
      </c>
      <c r="N151" s="129">
        <f t="shared" si="38"/>
        <v>17896.095427116459</v>
      </c>
      <c r="O151" s="130">
        <f t="shared" si="42"/>
        <v>0.94409636508506423</v>
      </c>
      <c r="P151" s="131">
        <v>2707.9650581592723</v>
      </c>
      <c r="Q151" s="130">
        <f t="shared" si="43"/>
        <v>9.3580791515719464E-2</v>
      </c>
      <c r="R151" s="130">
        <f t="shared" si="44"/>
        <v>9.6196921465519544E-2</v>
      </c>
      <c r="S151" s="132">
        <v>28425</v>
      </c>
      <c r="T151" s="1">
        <v>437515</v>
      </c>
      <c r="U151" s="1">
        <v>15355.174955252167</v>
      </c>
      <c r="X151" s="12"/>
      <c r="Y151" s="12"/>
    </row>
    <row r="152" spans="1:25">
      <c r="A152" s="125">
        <v>3407</v>
      </c>
      <c r="B152" s="125" t="s">
        <v>170</v>
      </c>
      <c r="C152" s="1">
        <v>460755</v>
      </c>
      <c r="D152" s="125">
        <f t="shared" si="39"/>
        <v>15223.015165031222</v>
      </c>
      <c r="E152" s="126">
        <f t="shared" si="40"/>
        <v>0.8030798305402479</v>
      </c>
      <c r="F152" s="127">
        <f t="shared" si="31"/>
        <v>2239.6668017198476</v>
      </c>
      <c r="G152" s="127">
        <f t="shared" si="32"/>
        <v>67787.995087654635</v>
      </c>
      <c r="H152" s="127">
        <f t="shared" si="33"/>
        <v>643.01954012682688</v>
      </c>
      <c r="I152" s="128">
        <f t="shared" si="34"/>
        <v>19462.272421018668</v>
      </c>
      <c r="J152" s="127">
        <f t="shared" si="35"/>
        <v>352.94944289135844</v>
      </c>
      <c r="K152" s="128">
        <f t="shared" si="36"/>
        <v>10682.720787992746</v>
      </c>
      <c r="L152" s="129">
        <f t="shared" si="41"/>
        <v>78470.71587564738</v>
      </c>
      <c r="M152" s="129">
        <f t="shared" si="37"/>
        <v>539225.71587564738</v>
      </c>
      <c r="N152" s="129">
        <f t="shared" si="38"/>
        <v>17815.631409642428</v>
      </c>
      <c r="O152" s="130">
        <f t="shared" si="42"/>
        <v>0.93985154046805486</v>
      </c>
      <c r="P152" s="131">
        <v>8119.7359178647894</v>
      </c>
      <c r="Q152" s="130">
        <f t="shared" si="43"/>
        <v>8.5038290897787319E-2</v>
      </c>
      <c r="R152" s="130">
        <f t="shared" si="44"/>
        <v>8.9626948552491009E-2</v>
      </c>
      <c r="S152" s="132">
        <v>30267</v>
      </c>
      <c r="T152" s="1">
        <v>424644</v>
      </c>
      <c r="U152" s="1">
        <v>13970.85046882711</v>
      </c>
      <c r="X152" s="12"/>
      <c r="Y152" s="12"/>
    </row>
    <row r="153" spans="1:25">
      <c r="A153" s="125">
        <v>3411</v>
      </c>
      <c r="B153" s="125" t="s">
        <v>171</v>
      </c>
      <c r="C153" s="1">
        <v>498499</v>
      </c>
      <c r="D153" s="125">
        <f t="shared" si="39"/>
        <v>14213.18393065891</v>
      </c>
      <c r="E153" s="126">
        <f t="shared" si="40"/>
        <v>0.7498068693178972</v>
      </c>
      <c r="F153" s="127">
        <f t="shared" si="31"/>
        <v>2845.5655423432349</v>
      </c>
      <c r="G153" s="127">
        <f t="shared" si="32"/>
        <v>99802.520266604275</v>
      </c>
      <c r="H153" s="127">
        <f t="shared" si="33"/>
        <v>996.460472157136</v>
      </c>
      <c r="I153" s="128">
        <f t="shared" si="34"/>
        <v>34948.858139967233</v>
      </c>
      <c r="J153" s="127">
        <f t="shared" si="35"/>
        <v>706.39037492166756</v>
      </c>
      <c r="K153" s="128">
        <f t="shared" si="36"/>
        <v>24775.229619627647</v>
      </c>
      <c r="L153" s="129">
        <f t="shared" si="41"/>
        <v>124577.74988623192</v>
      </c>
      <c r="M153" s="129">
        <f t="shared" si="37"/>
        <v>623076.74988623196</v>
      </c>
      <c r="N153" s="129">
        <f t="shared" si="38"/>
        <v>17765.139847923816</v>
      </c>
      <c r="O153" s="130">
        <f t="shared" si="42"/>
        <v>0.93718789240693745</v>
      </c>
      <c r="P153" s="131">
        <v>6414.3012554026063</v>
      </c>
      <c r="Q153" s="130">
        <f t="shared" si="43"/>
        <v>7.823199878874397E-2</v>
      </c>
      <c r="R153" s="130">
        <f t="shared" si="44"/>
        <v>7.2821317301935848E-2</v>
      </c>
      <c r="S153" s="132">
        <v>35073</v>
      </c>
      <c r="T153" s="1">
        <v>462330</v>
      </c>
      <c r="U153" s="1">
        <v>13248.4167693498</v>
      </c>
      <c r="X153" s="12"/>
      <c r="Y153" s="12"/>
    </row>
    <row r="154" spans="1:25">
      <c r="A154" s="125">
        <v>3412</v>
      </c>
      <c r="B154" s="125" t="s">
        <v>172</v>
      </c>
      <c r="C154" s="1">
        <v>100817</v>
      </c>
      <c r="D154" s="125">
        <f t="shared" si="39"/>
        <v>13067.660401814648</v>
      </c>
      <c r="E154" s="126">
        <f t="shared" si="40"/>
        <v>0.68937555321848698</v>
      </c>
      <c r="F154" s="127">
        <f t="shared" si="31"/>
        <v>3532.8796596497918</v>
      </c>
      <c r="G154" s="127">
        <f t="shared" si="32"/>
        <v>27256.166574198145</v>
      </c>
      <c r="H154" s="127">
        <f t="shared" si="33"/>
        <v>1397.3937072526276</v>
      </c>
      <c r="I154" s="128">
        <f t="shared" si="34"/>
        <v>10780.892451454021</v>
      </c>
      <c r="J154" s="127">
        <f t="shared" si="35"/>
        <v>1107.3236100171591</v>
      </c>
      <c r="K154" s="128">
        <f t="shared" si="36"/>
        <v>8543.0016512823822</v>
      </c>
      <c r="L154" s="129">
        <f t="shared" si="41"/>
        <v>35799.168225480527</v>
      </c>
      <c r="M154" s="129">
        <f t="shared" si="37"/>
        <v>136616.16822548053</v>
      </c>
      <c r="N154" s="129">
        <f t="shared" si="38"/>
        <v>17707.863671481598</v>
      </c>
      <c r="O154" s="130">
        <f t="shared" si="42"/>
        <v>0.93416632660196675</v>
      </c>
      <c r="P154" s="131">
        <v>2353.839539971792</v>
      </c>
      <c r="Q154" s="130">
        <f t="shared" si="43"/>
        <v>9.2109539181489258E-2</v>
      </c>
      <c r="R154" s="130">
        <f t="shared" si="44"/>
        <v>7.936944086310517E-2</v>
      </c>
      <c r="S154" s="132">
        <v>7715</v>
      </c>
      <c r="T154" s="1">
        <v>92314</v>
      </c>
      <c r="U154" s="1">
        <v>12106.754098360656</v>
      </c>
      <c r="X154" s="12"/>
      <c r="Y154" s="12"/>
    </row>
    <row r="155" spans="1:25">
      <c r="A155" s="125">
        <v>3413</v>
      </c>
      <c r="B155" s="125" t="s">
        <v>173</v>
      </c>
      <c r="C155" s="1">
        <v>297565</v>
      </c>
      <c r="D155" s="125">
        <f t="shared" si="39"/>
        <v>14065.276989979202</v>
      </c>
      <c r="E155" s="126">
        <f t="shared" si="40"/>
        <v>0.74200413907233853</v>
      </c>
      <c r="F155" s="127">
        <f t="shared" si="31"/>
        <v>2934.3097067510594</v>
      </c>
      <c r="G155" s="127">
        <f t="shared" si="32"/>
        <v>62078.256156025411</v>
      </c>
      <c r="H155" s="127">
        <f t="shared" si="33"/>
        <v>1048.2279013950338</v>
      </c>
      <c r="I155" s="128">
        <f t="shared" si="34"/>
        <v>22176.309481913337</v>
      </c>
      <c r="J155" s="127">
        <f t="shared" si="35"/>
        <v>758.15780415956533</v>
      </c>
      <c r="K155" s="128">
        <f t="shared" si="36"/>
        <v>16039.586504799765</v>
      </c>
      <c r="L155" s="129">
        <f t="shared" si="41"/>
        <v>78117.842660825176</v>
      </c>
      <c r="M155" s="129">
        <f t="shared" si="37"/>
        <v>375682.84266082518</v>
      </c>
      <c r="N155" s="129">
        <f t="shared" si="38"/>
        <v>17757.744500889828</v>
      </c>
      <c r="O155" s="130">
        <f t="shared" si="42"/>
        <v>0.93679775589465941</v>
      </c>
      <c r="P155" s="131">
        <v>6368.9881150542351</v>
      </c>
      <c r="Q155" s="130">
        <f t="shared" si="43"/>
        <v>6.5868842593919244E-2</v>
      </c>
      <c r="R155" s="130">
        <f t="shared" si="44"/>
        <v>6.1636805215497539E-2</v>
      </c>
      <c r="S155" s="132">
        <v>21156</v>
      </c>
      <c r="T155" s="1">
        <v>279176</v>
      </c>
      <c r="U155" s="1">
        <v>13248.671222475323</v>
      </c>
      <c r="X155" s="12"/>
      <c r="Y155" s="12"/>
    </row>
    <row r="156" spans="1:25">
      <c r="A156" s="125">
        <v>3414</v>
      </c>
      <c r="B156" s="125" t="s">
        <v>174</v>
      </c>
      <c r="C156" s="1">
        <v>62178</v>
      </c>
      <c r="D156" s="125">
        <f t="shared" si="39"/>
        <v>12395.933014354068</v>
      </c>
      <c r="E156" s="126">
        <f t="shared" si="40"/>
        <v>0.65393903091045846</v>
      </c>
      <c r="F156" s="127">
        <f t="shared" si="31"/>
        <v>3935.9160921261396</v>
      </c>
      <c r="G156" s="127">
        <f t="shared" si="32"/>
        <v>19742.555118104716</v>
      </c>
      <c r="H156" s="127">
        <f t="shared" si="33"/>
        <v>1632.4982928638306</v>
      </c>
      <c r="I156" s="128">
        <f t="shared" si="34"/>
        <v>8188.6114370049745</v>
      </c>
      <c r="J156" s="127">
        <f t="shared" si="35"/>
        <v>1342.4281956283621</v>
      </c>
      <c r="K156" s="128">
        <f t="shared" si="36"/>
        <v>6733.6198292718645</v>
      </c>
      <c r="L156" s="129">
        <f t="shared" si="41"/>
        <v>26476.174947376581</v>
      </c>
      <c r="M156" s="129">
        <f t="shared" si="37"/>
        <v>88654.174947376581</v>
      </c>
      <c r="N156" s="129">
        <f t="shared" si="38"/>
        <v>17674.277302108567</v>
      </c>
      <c r="O156" s="130">
        <f t="shared" si="42"/>
        <v>0.93239450048656514</v>
      </c>
      <c r="P156" s="131">
        <v>2038.0791163316353</v>
      </c>
      <c r="Q156" s="130">
        <f t="shared" si="43"/>
        <v>8.1450560918340728E-2</v>
      </c>
      <c r="R156" s="130">
        <f t="shared" si="44"/>
        <v>8.6193765132894978E-2</v>
      </c>
      <c r="S156" s="132">
        <v>5016</v>
      </c>
      <c r="T156" s="1">
        <v>57495</v>
      </c>
      <c r="U156" s="1">
        <v>11412.266772528781</v>
      </c>
      <c r="X156" s="12"/>
      <c r="Y156" s="12"/>
    </row>
    <row r="157" spans="1:25">
      <c r="A157" s="125">
        <v>3415</v>
      </c>
      <c r="B157" s="125" t="s">
        <v>175</v>
      </c>
      <c r="C157" s="1">
        <v>116340</v>
      </c>
      <c r="D157" s="125">
        <f t="shared" si="39"/>
        <v>14582.602155928804</v>
      </c>
      <c r="E157" s="126">
        <f t="shared" si="40"/>
        <v>0.76929527700402434</v>
      </c>
      <c r="F157" s="127">
        <f t="shared" si="31"/>
        <v>2623.9146071812984</v>
      </c>
      <c r="G157" s="127">
        <f t="shared" si="32"/>
        <v>20933.590736092399</v>
      </c>
      <c r="H157" s="127">
        <f t="shared" si="33"/>
        <v>867.16409331267323</v>
      </c>
      <c r="I157" s="128">
        <f t="shared" si="34"/>
        <v>6918.2351364485075</v>
      </c>
      <c r="J157" s="127">
        <f t="shared" si="35"/>
        <v>577.09399607720479</v>
      </c>
      <c r="K157" s="128">
        <f t="shared" si="36"/>
        <v>4604.0559007039392</v>
      </c>
      <c r="L157" s="129">
        <f t="shared" si="41"/>
        <v>25537.646636796337</v>
      </c>
      <c r="M157" s="129">
        <f t="shared" si="37"/>
        <v>141877.64663679633</v>
      </c>
      <c r="N157" s="129">
        <f t="shared" si="38"/>
        <v>17783.610759187304</v>
      </c>
      <c r="O157" s="130">
        <f t="shared" si="42"/>
        <v>0.93816231279124351</v>
      </c>
      <c r="P157" s="131">
        <v>2650.340129604032</v>
      </c>
      <c r="Q157" s="130">
        <f t="shared" si="43"/>
        <v>0.10911968272732472</v>
      </c>
      <c r="R157" s="130">
        <f t="shared" si="44"/>
        <v>0.10022225734570664</v>
      </c>
      <c r="S157" s="132">
        <v>7978</v>
      </c>
      <c r="T157" s="1">
        <v>104894</v>
      </c>
      <c r="U157" s="1">
        <v>13254.233004801617</v>
      </c>
      <c r="X157" s="12"/>
      <c r="Y157" s="12"/>
    </row>
    <row r="158" spans="1:25">
      <c r="A158" s="125">
        <v>3416</v>
      </c>
      <c r="B158" s="125" t="s">
        <v>176</v>
      </c>
      <c r="C158" s="1">
        <v>74765</v>
      </c>
      <c r="D158" s="125">
        <f t="shared" si="39"/>
        <v>12394.728116710874</v>
      </c>
      <c r="E158" s="126">
        <f t="shared" si="40"/>
        <v>0.65387546735326396</v>
      </c>
      <c r="F158" s="127">
        <f t="shared" si="31"/>
        <v>3936.6390307120564</v>
      </c>
      <c r="G158" s="127">
        <f t="shared" si="32"/>
        <v>23745.806633255124</v>
      </c>
      <c r="H158" s="127">
        <f t="shared" si="33"/>
        <v>1632.9200070389486</v>
      </c>
      <c r="I158" s="128">
        <f t="shared" si="34"/>
        <v>9849.7734824589388</v>
      </c>
      <c r="J158" s="127">
        <f t="shared" si="35"/>
        <v>1342.8499098034802</v>
      </c>
      <c r="K158" s="128">
        <f t="shared" si="36"/>
        <v>8100.0706559345927</v>
      </c>
      <c r="L158" s="129">
        <f t="shared" si="41"/>
        <v>31845.877289189717</v>
      </c>
      <c r="M158" s="129">
        <f t="shared" si="37"/>
        <v>106610.87728918972</v>
      </c>
      <c r="N158" s="129">
        <f t="shared" si="38"/>
        <v>17674.217057226415</v>
      </c>
      <c r="O158" s="130">
        <f t="shared" si="42"/>
        <v>0.93239132230870592</v>
      </c>
      <c r="P158" s="131">
        <v>2217.1291127815966</v>
      </c>
      <c r="Q158" s="130">
        <f t="shared" si="43"/>
        <v>8.2358561584341891E-2</v>
      </c>
      <c r="R158" s="130">
        <f t="shared" si="44"/>
        <v>9.438078035525535E-2</v>
      </c>
      <c r="S158" s="132">
        <v>6032</v>
      </c>
      <c r="T158" s="1">
        <v>69076</v>
      </c>
      <c r="U158" s="1">
        <v>11325.791113297262</v>
      </c>
      <c r="X158" s="12"/>
      <c r="Y158" s="12"/>
    </row>
    <row r="159" spans="1:25">
      <c r="A159" s="125">
        <v>3417</v>
      </c>
      <c r="B159" s="125" t="s">
        <v>177</v>
      </c>
      <c r="C159" s="1">
        <v>60048</v>
      </c>
      <c r="D159" s="125">
        <f t="shared" si="39"/>
        <v>13203.166226912928</v>
      </c>
      <c r="E159" s="126">
        <f t="shared" si="40"/>
        <v>0.69652407103032743</v>
      </c>
      <c r="F159" s="127">
        <f t="shared" ref="F159:F222" si="45">($D$364-D159)*0.6</f>
        <v>3451.5761645908237</v>
      </c>
      <c r="G159" s="127">
        <f t="shared" ref="G159:G222" si="46">F159*S159/1000</f>
        <v>15697.768396559068</v>
      </c>
      <c r="H159" s="127">
        <f t="shared" ref="H159:H222" si="47">IF(D159&lt;D$364*0.9,(D$364*0.9-D159)*0.35,0)</f>
        <v>1349.9666684682295</v>
      </c>
      <c r="I159" s="128">
        <f t="shared" ref="I159:I222" si="48">H159*S159/1000</f>
        <v>6139.6484081935077</v>
      </c>
      <c r="J159" s="127">
        <f t="shared" ref="J159:J222" si="49">H159+I$366</f>
        <v>1059.8965712327611</v>
      </c>
      <c r="K159" s="128">
        <f t="shared" ref="K159:K222" si="50">J159*S159/1000</f>
        <v>4820.4096059665972</v>
      </c>
      <c r="L159" s="129">
        <f t="shared" si="41"/>
        <v>20518.178002525667</v>
      </c>
      <c r="M159" s="129">
        <f t="shared" ref="M159:M222" si="51">C159+L159</f>
        <v>80566.178002525674</v>
      </c>
      <c r="N159" s="129">
        <f t="shared" ref="N159:N222" si="52">M159/S159*1000</f>
        <v>17714.638962736517</v>
      </c>
      <c r="O159" s="130">
        <f t="shared" si="42"/>
        <v>0.93452375249255903</v>
      </c>
      <c r="P159" s="131">
        <v>-282.15159069451329</v>
      </c>
      <c r="Q159" s="130">
        <f t="shared" si="43"/>
        <v>3.5471021365384284E-2</v>
      </c>
      <c r="R159" s="130">
        <f t="shared" si="44"/>
        <v>3.4787992987174873E-2</v>
      </c>
      <c r="S159" s="132">
        <v>4548</v>
      </c>
      <c r="T159" s="1">
        <v>57991</v>
      </c>
      <c r="U159" s="1">
        <v>12759.29592959296</v>
      </c>
      <c r="X159" s="12"/>
      <c r="Y159" s="12"/>
    </row>
    <row r="160" spans="1:25">
      <c r="A160" s="125">
        <v>3418</v>
      </c>
      <c r="B160" s="125" t="s">
        <v>178</v>
      </c>
      <c r="C160" s="1">
        <v>90454</v>
      </c>
      <c r="D160" s="125">
        <f t="shared" si="39"/>
        <v>12543.891277215365</v>
      </c>
      <c r="E160" s="126">
        <f t="shared" si="40"/>
        <v>0.66174446862286551</v>
      </c>
      <c r="F160" s="127">
        <f t="shared" si="45"/>
        <v>3847.1411344093613</v>
      </c>
      <c r="G160" s="127">
        <f t="shared" si="46"/>
        <v>27741.734720225904</v>
      </c>
      <c r="H160" s="127">
        <f t="shared" si="47"/>
        <v>1580.7129008623765</v>
      </c>
      <c r="I160" s="128">
        <f t="shared" si="48"/>
        <v>11398.520728118596</v>
      </c>
      <c r="J160" s="127">
        <f t="shared" si="49"/>
        <v>1290.6428036269081</v>
      </c>
      <c r="K160" s="128">
        <f t="shared" si="50"/>
        <v>9306.8252569536344</v>
      </c>
      <c r="L160" s="129">
        <f t="shared" si="41"/>
        <v>37048.559977179539</v>
      </c>
      <c r="M160" s="129">
        <f t="shared" si="51"/>
        <v>127502.55997717954</v>
      </c>
      <c r="N160" s="129">
        <f t="shared" si="52"/>
        <v>17681.675215251635</v>
      </c>
      <c r="O160" s="130">
        <f t="shared" si="42"/>
        <v>0.93278477237218571</v>
      </c>
      <c r="P160" s="131">
        <v>588.4564708667167</v>
      </c>
      <c r="Q160" s="130">
        <f t="shared" si="43"/>
        <v>7.2695792419714439E-2</v>
      </c>
      <c r="R160" s="130">
        <f t="shared" si="44"/>
        <v>7.5075924534360822E-2</v>
      </c>
      <c r="S160" s="132">
        <v>7211</v>
      </c>
      <c r="T160" s="1">
        <v>84324</v>
      </c>
      <c r="U160" s="1">
        <v>11667.91199667912</v>
      </c>
      <c r="X160" s="12"/>
      <c r="Y160" s="12"/>
    </row>
    <row r="161" spans="1:25">
      <c r="A161" s="125">
        <v>3419</v>
      </c>
      <c r="B161" s="125" t="s">
        <v>130</v>
      </c>
      <c r="C161" s="1">
        <v>47524</v>
      </c>
      <c r="D161" s="125">
        <f t="shared" si="39"/>
        <v>13212.121212121212</v>
      </c>
      <c r="E161" s="126">
        <f t="shared" si="40"/>
        <v>0.69699648519569457</v>
      </c>
      <c r="F161" s="127">
        <f t="shared" si="45"/>
        <v>3446.2031734658535</v>
      </c>
      <c r="G161" s="127">
        <f t="shared" si="46"/>
        <v>12395.992814956675</v>
      </c>
      <c r="H161" s="127">
        <f t="shared" si="47"/>
        <v>1346.8324236453302</v>
      </c>
      <c r="I161" s="128">
        <f t="shared" si="48"/>
        <v>4844.5562278522521</v>
      </c>
      <c r="J161" s="127">
        <f t="shared" si="49"/>
        <v>1056.7623264098618</v>
      </c>
      <c r="K161" s="128">
        <f t="shared" si="50"/>
        <v>3801.1740880962725</v>
      </c>
      <c r="L161" s="129">
        <f t="shared" si="41"/>
        <v>16197.166903052948</v>
      </c>
      <c r="M161" s="129">
        <f t="shared" si="51"/>
        <v>63721.166903052945</v>
      </c>
      <c r="N161" s="129">
        <f t="shared" si="52"/>
        <v>17715.086711996926</v>
      </c>
      <c r="O161" s="130">
        <f t="shared" si="42"/>
        <v>0.93454737320082715</v>
      </c>
      <c r="P161" s="131">
        <v>-199.11398894639206</v>
      </c>
      <c r="Q161" s="130">
        <f t="shared" si="43"/>
        <v>0.11763322515403792</v>
      </c>
      <c r="R161" s="130">
        <f t="shared" si="44"/>
        <v>0.11452609914582536</v>
      </c>
      <c r="S161" s="132">
        <v>3597</v>
      </c>
      <c r="T161" s="1">
        <v>42522</v>
      </c>
      <c r="U161" s="1">
        <v>11854.474491218289</v>
      </c>
      <c r="X161" s="12"/>
      <c r="Y161" s="12"/>
    </row>
    <row r="162" spans="1:25">
      <c r="A162" s="125">
        <v>3420</v>
      </c>
      <c r="B162" s="125" t="s">
        <v>179</v>
      </c>
      <c r="C162" s="1">
        <v>310651</v>
      </c>
      <c r="D162" s="125">
        <f t="shared" si="39"/>
        <v>14492.698857009564</v>
      </c>
      <c r="E162" s="126">
        <f t="shared" si="40"/>
        <v>0.76455248950244437</v>
      </c>
      <c r="F162" s="127">
        <f t="shared" si="45"/>
        <v>2677.8565865328424</v>
      </c>
      <c r="G162" s="127">
        <f t="shared" si="46"/>
        <v>57399.855932331469</v>
      </c>
      <c r="H162" s="127">
        <f t="shared" si="47"/>
        <v>898.63024793440718</v>
      </c>
      <c r="I162" s="128">
        <f t="shared" si="48"/>
        <v>19262.139364474016</v>
      </c>
      <c r="J162" s="127">
        <f t="shared" si="49"/>
        <v>608.56015069893874</v>
      </c>
      <c r="K162" s="128">
        <f t="shared" si="50"/>
        <v>13044.486830231752</v>
      </c>
      <c r="L162" s="129">
        <f t="shared" si="41"/>
        <v>70444.342762563218</v>
      </c>
      <c r="M162" s="129">
        <f t="shared" si="51"/>
        <v>381095.3427625632</v>
      </c>
      <c r="N162" s="129">
        <f t="shared" si="52"/>
        <v>17779.115594241342</v>
      </c>
      <c r="O162" s="130">
        <f t="shared" si="42"/>
        <v>0.93792517341616455</v>
      </c>
      <c r="P162" s="131">
        <v>7693.1564211659861</v>
      </c>
      <c r="Q162" s="130">
        <f t="shared" si="43"/>
        <v>0.10114243381292159</v>
      </c>
      <c r="R162" s="130">
        <f t="shared" si="44"/>
        <v>9.3796347130614702E-2</v>
      </c>
      <c r="S162" s="132">
        <v>21435</v>
      </c>
      <c r="T162" s="1">
        <v>282117</v>
      </c>
      <c r="U162" s="1">
        <v>13249.906068006763</v>
      </c>
      <c r="X162" s="12"/>
      <c r="Y162" s="12"/>
    </row>
    <row r="163" spans="1:25">
      <c r="A163" s="125">
        <v>3421</v>
      </c>
      <c r="B163" s="125" t="s">
        <v>180</v>
      </c>
      <c r="C163" s="1">
        <v>96660</v>
      </c>
      <c r="D163" s="125">
        <f t="shared" si="39"/>
        <v>14638.800545206725</v>
      </c>
      <c r="E163" s="126">
        <f t="shared" si="40"/>
        <v>0.77225998487882308</v>
      </c>
      <c r="F163" s="127">
        <f t="shared" si="45"/>
        <v>2590.195573614546</v>
      </c>
      <c r="G163" s="127">
        <f t="shared" si="46"/>
        <v>17103.061372576849</v>
      </c>
      <c r="H163" s="127">
        <f t="shared" si="47"/>
        <v>847.49465706540093</v>
      </c>
      <c r="I163" s="128">
        <f t="shared" si="48"/>
        <v>5596.0072206028417</v>
      </c>
      <c r="J163" s="127">
        <f t="shared" si="49"/>
        <v>557.42455982993249</v>
      </c>
      <c r="K163" s="128">
        <f t="shared" si="50"/>
        <v>3680.6743685570441</v>
      </c>
      <c r="L163" s="129">
        <f t="shared" si="41"/>
        <v>20783.735741133893</v>
      </c>
      <c r="M163" s="129">
        <f t="shared" si="51"/>
        <v>117443.73574113389</v>
      </c>
      <c r="N163" s="129">
        <f t="shared" si="52"/>
        <v>17786.4206786512</v>
      </c>
      <c r="O163" s="130">
        <f t="shared" si="42"/>
        <v>0.9383105481849835</v>
      </c>
      <c r="P163" s="131">
        <v>1091.2832446446882</v>
      </c>
      <c r="Q163" s="130">
        <f t="shared" si="43"/>
        <v>8.6396996841738502E-2</v>
      </c>
      <c r="R163" s="130">
        <f t="shared" si="44"/>
        <v>8.2612788008274998E-2</v>
      </c>
      <c r="S163" s="132">
        <v>6603</v>
      </c>
      <c r="T163" s="1">
        <v>88973</v>
      </c>
      <c r="U163" s="1">
        <v>13521.732522796352</v>
      </c>
      <c r="X163" s="12"/>
      <c r="Y163" s="12"/>
    </row>
    <row r="164" spans="1:25">
      <c r="A164" s="125">
        <v>3422</v>
      </c>
      <c r="B164" s="125" t="s">
        <v>181</v>
      </c>
      <c r="C164" s="1">
        <v>63148</v>
      </c>
      <c r="D164" s="125">
        <f t="shared" si="39"/>
        <v>15053.15852205006</v>
      </c>
      <c r="E164" s="126">
        <f t="shared" si="40"/>
        <v>0.79411915865083205</v>
      </c>
      <c r="F164" s="127">
        <f t="shared" si="45"/>
        <v>2341.5807875085447</v>
      </c>
      <c r="G164" s="127">
        <f t="shared" si="46"/>
        <v>9822.9314035983462</v>
      </c>
      <c r="H164" s="127">
        <f t="shared" si="47"/>
        <v>702.46936517023346</v>
      </c>
      <c r="I164" s="128">
        <f t="shared" si="48"/>
        <v>2946.8589868891295</v>
      </c>
      <c r="J164" s="127">
        <f t="shared" si="49"/>
        <v>412.39926793476502</v>
      </c>
      <c r="K164" s="128">
        <f t="shared" si="50"/>
        <v>1730.0149289863393</v>
      </c>
      <c r="L164" s="129">
        <f t="shared" si="41"/>
        <v>11552.946332584685</v>
      </c>
      <c r="M164" s="129">
        <f t="shared" si="51"/>
        <v>74700.946332584688</v>
      </c>
      <c r="N164" s="129">
        <f t="shared" si="52"/>
        <v>17807.13857749337</v>
      </c>
      <c r="O164" s="130">
        <f t="shared" si="42"/>
        <v>0.93940350687358398</v>
      </c>
      <c r="P164" s="131">
        <v>911.5419144759162</v>
      </c>
      <c r="Q164" s="130">
        <f t="shared" si="43"/>
        <v>7.729839466366413E-2</v>
      </c>
      <c r="R164" s="130">
        <f t="shared" si="44"/>
        <v>0.11402155805744348</v>
      </c>
      <c r="S164" s="132">
        <v>4195</v>
      </c>
      <c r="T164" s="1">
        <v>58617</v>
      </c>
      <c r="U164" s="1">
        <v>13512.448132780082</v>
      </c>
      <c r="X164" s="12"/>
      <c r="Y164" s="12"/>
    </row>
    <row r="165" spans="1:25">
      <c r="A165" s="125">
        <v>3423</v>
      </c>
      <c r="B165" s="125" t="s">
        <v>182</v>
      </c>
      <c r="C165" s="1">
        <v>31288</v>
      </c>
      <c r="D165" s="125">
        <f t="shared" si="39"/>
        <v>13497.842968075927</v>
      </c>
      <c r="E165" s="126">
        <f t="shared" si="40"/>
        <v>0.71206954246235621</v>
      </c>
      <c r="F165" s="127">
        <f t="shared" si="45"/>
        <v>3274.7701198930245</v>
      </c>
      <c r="G165" s="127">
        <f t="shared" si="46"/>
        <v>7590.9171379120307</v>
      </c>
      <c r="H165" s="127">
        <f t="shared" si="47"/>
        <v>1246.82980906118</v>
      </c>
      <c r="I165" s="128">
        <f t="shared" si="48"/>
        <v>2890.151497403815</v>
      </c>
      <c r="J165" s="127">
        <f t="shared" si="49"/>
        <v>956.75971182571152</v>
      </c>
      <c r="K165" s="128">
        <f t="shared" si="50"/>
        <v>2217.7690120119992</v>
      </c>
      <c r="L165" s="129">
        <f t="shared" si="41"/>
        <v>9808.6861499240295</v>
      </c>
      <c r="M165" s="129">
        <f t="shared" si="51"/>
        <v>41096.686149924033</v>
      </c>
      <c r="N165" s="129">
        <f t="shared" si="52"/>
        <v>17729.372799794663</v>
      </c>
      <c r="O165" s="130">
        <f t="shared" si="42"/>
        <v>0.93530102606416021</v>
      </c>
      <c r="P165" s="131">
        <v>403.58542497143935</v>
      </c>
      <c r="Q165" s="130">
        <f t="shared" si="43"/>
        <v>0.11946760170310208</v>
      </c>
      <c r="R165" s="130">
        <f t="shared" si="44"/>
        <v>0.14844432996116327</v>
      </c>
      <c r="S165" s="132">
        <v>2318</v>
      </c>
      <c r="T165" s="1">
        <v>27949</v>
      </c>
      <c r="U165" s="1">
        <v>11753.153910849454</v>
      </c>
      <c r="X165" s="12"/>
      <c r="Y165" s="12"/>
    </row>
    <row r="166" spans="1:25">
      <c r="A166" s="125">
        <v>3424</v>
      </c>
      <c r="B166" s="125" t="s">
        <v>183</v>
      </c>
      <c r="C166" s="1">
        <v>24700</v>
      </c>
      <c r="D166" s="125">
        <f t="shared" si="39"/>
        <v>14343.786295005808</v>
      </c>
      <c r="E166" s="126">
        <f t="shared" si="40"/>
        <v>0.75669670838662462</v>
      </c>
      <c r="F166" s="127">
        <f t="shared" si="45"/>
        <v>2767.2041237350959</v>
      </c>
      <c r="G166" s="127">
        <f t="shared" si="46"/>
        <v>4765.1255010718351</v>
      </c>
      <c r="H166" s="127">
        <f t="shared" si="47"/>
        <v>950.74964463572167</v>
      </c>
      <c r="I166" s="128">
        <f t="shared" si="48"/>
        <v>1637.1908880627127</v>
      </c>
      <c r="J166" s="127">
        <f t="shared" si="49"/>
        <v>660.67954740025323</v>
      </c>
      <c r="K166" s="128">
        <f t="shared" si="50"/>
        <v>1137.6901806232361</v>
      </c>
      <c r="L166" s="129">
        <f t="shared" si="41"/>
        <v>5902.8156816950714</v>
      </c>
      <c r="M166" s="129">
        <f t="shared" si="51"/>
        <v>30602.815681695072</v>
      </c>
      <c r="N166" s="129">
        <f t="shared" si="52"/>
        <v>17771.669966141159</v>
      </c>
      <c r="O166" s="130">
        <f t="shared" si="42"/>
        <v>0.93753238436037378</v>
      </c>
      <c r="P166" s="131">
        <v>619.8129861090647</v>
      </c>
      <c r="Q166" s="130">
        <f t="shared" si="43"/>
        <v>3.4424993718066843E-2</v>
      </c>
      <c r="R166" s="130">
        <f t="shared" si="44"/>
        <v>4.5838509908916601E-2</v>
      </c>
      <c r="S166" s="132">
        <v>1722</v>
      </c>
      <c r="T166" s="1">
        <v>23878</v>
      </c>
      <c r="U166" s="1">
        <v>13715.106260769673</v>
      </c>
      <c r="X166" s="12"/>
      <c r="Y166" s="12"/>
    </row>
    <row r="167" spans="1:25">
      <c r="A167" s="125">
        <v>3425</v>
      </c>
      <c r="B167" s="125" t="s">
        <v>184</v>
      </c>
      <c r="C167" s="1">
        <v>15425</v>
      </c>
      <c r="D167" s="125">
        <f t="shared" si="39"/>
        <v>12310.45490822027</v>
      </c>
      <c r="E167" s="126">
        <f t="shared" si="40"/>
        <v>0.64942969145013141</v>
      </c>
      <c r="F167" s="127">
        <f t="shared" si="45"/>
        <v>3987.2029558064187</v>
      </c>
      <c r="G167" s="127">
        <f t="shared" si="46"/>
        <v>4995.9653036254431</v>
      </c>
      <c r="H167" s="127">
        <f t="shared" si="47"/>
        <v>1662.4156300106599</v>
      </c>
      <c r="I167" s="128">
        <f t="shared" si="48"/>
        <v>2083.006784403357</v>
      </c>
      <c r="J167" s="127">
        <f t="shared" si="49"/>
        <v>1372.3455327751915</v>
      </c>
      <c r="K167" s="128">
        <f t="shared" si="50"/>
        <v>1719.5489525673149</v>
      </c>
      <c r="L167" s="129">
        <f t="shared" si="41"/>
        <v>6715.5142561927578</v>
      </c>
      <c r="M167" s="129">
        <f t="shared" si="51"/>
        <v>22140.514256192757</v>
      </c>
      <c r="N167" s="129">
        <f t="shared" si="52"/>
        <v>17670.00339680188</v>
      </c>
      <c r="O167" s="130">
        <f t="shared" si="42"/>
        <v>0.93216903351354896</v>
      </c>
      <c r="P167" s="131">
        <v>28.71554680294139</v>
      </c>
      <c r="Q167" s="130">
        <f t="shared" si="43"/>
        <v>6.8731379477586091E-2</v>
      </c>
      <c r="R167" s="130">
        <f t="shared" si="44"/>
        <v>6.6172565320816071E-2</v>
      </c>
      <c r="S167" s="132">
        <v>1253</v>
      </c>
      <c r="T167" s="1">
        <v>14433</v>
      </c>
      <c r="U167" s="1">
        <v>11546.4</v>
      </c>
      <c r="X167" s="12"/>
      <c r="Y167" s="12"/>
    </row>
    <row r="168" spans="1:25">
      <c r="A168" s="125">
        <v>3426</v>
      </c>
      <c r="B168" s="125" t="s">
        <v>185</v>
      </c>
      <c r="C168" s="1">
        <v>18442</v>
      </c>
      <c r="D168" s="125">
        <f t="shared" si="39"/>
        <v>11890.393294648615</v>
      </c>
      <c r="E168" s="126">
        <f t="shared" si="40"/>
        <v>0.62726962619456372</v>
      </c>
      <c r="F168" s="127">
        <f t="shared" si="45"/>
        <v>4239.2399239494116</v>
      </c>
      <c r="G168" s="127">
        <f t="shared" si="46"/>
        <v>6575.0611220455376</v>
      </c>
      <c r="H168" s="127">
        <f t="shared" si="47"/>
        <v>1809.4371947607392</v>
      </c>
      <c r="I168" s="128">
        <f t="shared" si="48"/>
        <v>2806.4370890739065</v>
      </c>
      <c r="J168" s="127">
        <f t="shared" si="49"/>
        <v>1519.3670975252708</v>
      </c>
      <c r="K168" s="128">
        <f t="shared" si="50"/>
        <v>2356.5383682616948</v>
      </c>
      <c r="L168" s="129">
        <f t="shared" si="41"/>
        <v>8931.5994903072315</v>
      </c>
      <c r="M168" s="129">
        <f t="shared" si="51"/>
        <v>27373.599490307231</v>
      </c>
      <c r="N168" s="129">
        <f t="shared" si="52"/>
        <v>17649.000316123296</v>
      </c>
      <c r="O168" s="130">
        <f t="shared" si="42"/>
        <v>0.93106103025077058</v>
      </c>
      <c r="P168" s="131">
        <v>131.50176623412153</v>
      </c>
      <c r="Q168" s="130">
        <f t="shared" si="43"/>
        <v>8.2594658056941592E-2</v>
      </c>
      <c r="R168" s="130">
        <f t="shared" si="44"/>
        <v>9.0970632200515808E-2</v>
      </c>
      <c r="S168" s="132">
        <v>1551</v>
      </c>
      <c r="T168" s="1">
        <v>17035</v>
      </c>
      <c r="U168" s="1">
        <v>10898.912348048623</v>
      </c>
      <c r="X168" s="12"/>
      <c r="Y168" s="12"/>
    </row>
    <row r="169" spans="1:25">
      <c r="A169" s="125">
        <v>3427</v>
      </c>
      <c r="B169" s="125" t="s">
        <v>186</v>
      </c>
      <c r="C169" s="1">
        <v>79442</v>
      </c>
      <c r="D169" s="125">
        <f t="shared" si="39"/>
        <v>14234.366600967569</v>
      </c>
      <c r="E169" s="126">
        <f t="shared" si="40"/>
        <v>0.75092434670969177</v>
      </c>
      <c r="F169" s="127">
        <f t="shared" si="45"/>
        <v>2832.8559401580392</v>
      </c>
      <c r="G169" s="127">
        <f t="shared" si="46"/>
        <v>15810.169002022018</v>
      </c>
      <c r="H169" s="127">
        <f t="shared" si="47"/>
        <v>989.04653754910532</v>
      </c>
      <c r="I169" s="128">
        <f t="shared" si="48"/>
        <v>5519.8687260615561</v>
      </c>
      <c r="J169" s="127">
        <f t="shared" si="49"/>
        <v>698.97644031363689</v>
      </c>
      <c r="K169" s="128">
        <f t="shared" si="50"/>
        <v>3900.9875133904075</v>
      </c>
      <c r="L169" s="129">
        <f t="shared" si="41"/>
        <v>19711.156515412426</v>
      </c>
      <c r="M169" s="129">
        <f t="shared" si="51"/>
        <v>99153.156515412426</v>
      </c>
      <c r="N169" s="129">
        <f t="shared" si="52"/>
        <v>17766.198981439247</v>
      </c>
      <c r="O169" s="130">
        <f t="shared" si="42"/>
        <v>0.93724376627652717</v>
      </c>
      <c r="P169" s="131">
        <v>1229.3828545149154</v>
      </c>
      <c r="Q169" s="130">
        <f t="shared" si="43"/>
        <v>6.9133974833456693E-2</v>
      </c>
      <c r="R169" s="130">
        <f t="shared" si="44"/>
        <v>6.0705038282180553E-2</v>
      </c>
      <c r="S169" s="132">
        <v>5581</v>
      </c>
      <c r="T169" s="1">
        <v>74305</v>
      </c>
      <c r="U169" s="1">
        <v>13419.721871049305</v>
      </c>
      <c r="X169" s="12"/>
      <c r="Y169" s="12"/>
    </row>
    <row r="170" spans="1:25">
      <c r="A170" s="125">
        <v>3428</v>
      </c>
      <c r="B170" s="125" t="s">
        <v>187</v>
      </c>
      <c r="C170" s="1">
        <v>35418</v>
      </c>
      <c r="D170" s="125">
        <f t="shared" si="39"/>
        <v>14485.889570552148</v>
      </c>
      <c r="E170" s="126">
        <f t="shared" si="40"/>
        <v>0.76419327021802286</v>
      </c>
      <c r="F170" s="127">
        <f t="shared" si="45"/>
        <v>2681.942158407292</v>
      </c>
      <c r="G170" s="127">
        <f t="shared" si="46"/>
        <v>6557.3485773058292</v>
      </c>
      <c r="H170" s="127">
        <f t="shared" si="47"/>
        <v>901.01349819450263</v>
      </c>
      <c r="I170" s="128">
        <f t="shared" si="48"/>
        <v>2202.9780030855586</v>
      </c>
      <c r="J170" s="127">
        <f t="shared" si="49"/>
        <v>610.94340095903419</v>
      </c>
      <c r="K170" s="128">
        <f t="shared" si="50"/>
        <v>1493.7566153448388</v>
      </c>
      <c r="L170" s="129">
        <f t="shared" si="41"/>
        <v>8051.105192650668</v>
      </c>
      <c r="M170" s="129">
        <f t="shared" si="51"/>
        <v>43469.10519265067</v>
      </c>
      <c r="N170" s="129">
        <f t="shared" si="52"/>
        <v>17778.775129918475</v>
      </c>
      <c r="O170" s="130">
        <f t="shared" si="42"/>
        <v>0.93790721245194364</v>
      </c>
      <c r="P170" s="131">
        <v>598.51042452767797</v>
      </c>
      <c r="Q170" s="130">
        <f t="shared" si="43"/>
        <v>7.3793354353625995E-2</v>
      </c>
      <c r="R170" s="130">
        <f t="shared" si="44"/>
        <v>5.6226182912257963E-2</v>
      </c>
      <c r="S170" s="132">
        <v>2445</v>
      </c>
      <c r="T170" s="1">
        <v>32984</v>
      </c>
      <c r="U170" s="1">
        <v>13714.760914760915</v>
      </c>
      <c r="X170" s="12"/>
      <c r="Y170" s="12"/>
    </row>
    <row r="171" spans="1:25">
      <c r="A171" s="125">
        <v>3429</v>
      </c>
      <c r="B171" s="125" t="s">
        <v>188</v>
      </c>
      <c r="C171" s="1">
        <v>20271</v>
      </c>
      <c r="D171" s="125">
        <f t="shared" si="39"/>
        <v>13249.019607843136</v>
      </c>
      <c r="E171" s="126">
        <f t="shared" si="40"/>
        <v>0.6989430350126874</v>
      </c>
      <c r="F171" s="127">
        <f t="shared" si="45"/>
        <v>3424.064136032699</v>
      </c>
      <c r="G171" s="127">
        <f t="shared" si="46"/>
        <v>5238.8181281300294</v>
      </c>
      <c r="H171" s="127">
        <f t="shared" si="47"/>
        <v>1333.9179851426568</v>
      </c>
      <c r="I171" s="128">
        <f t="shared" si="48"/>
        <v>2040.894517268265</v>
      </c>
      <c r="J171" s="127">
        <f t="shared" si="49"/>
        <v>1043.8478879071884</v>
      </c>
      <c r="K171" s="128">
        <f t="shared" si="50"/>
        <v>1597.0872684979981</v>
      </c>
      <c r="L171" s="129">
        <f t="shared" si="41"/>
        <v>6835.905396628028</v>
      </c>
      <c r="M171" s="129">
        <f t="shared" si="51"/>
        <v>27106.905396628026</v>
      </c>
      <c r="N171" s="129">
        <f t="shared" si="52"/>
        <v>17716.931631783023</v>
      </c>
      <c r="O171" s="130">
        <f t="shared" si="42"/>
        <v>0.93464470069167682</v>
      </c>
      <c r="P171" s="131">
        <v>-153.54961164525048</v>
      </c>
      <c r="Q171" s="130">
        <f t="shared" si="43"/>
        <v>0.12961827807188631</v>
      </c>
      <c r="R171" s="130">
        <f t="shared" si="44"/>
        <v>0.12075852687132242</v>
      </c>
      <c r="S171" s="132">
        <v>1530</v>
      </c>
      <c r="T171" s="1">
        <v>17945</v>
      </c>
      <c r="U171" s="1">
        <v>11821.475625823452</v>
      </c>
      <c r="X171" s="12"/>
      <c r="Y171" s="12"/>
    </row>
    <row r="172" spans="1:25">
      <c r="A172" s="125">
        <v>3430</v>
      </c>
      <c r="B172" s="125" t="s">
        <v>189</v>
      </c>
      <c r="C172" s="1">
        <v>27532</v>
      </c>
      <c r="D172" s="125">
        <f t="shared" si="39"/>
        <v>14842.048517520216</v>
      </c>
      <c r="E172" s="126">
        <f t="shared" si="40"/>
        <v>0.78298219367870059</v>
      </c>
      <c r="F172" s="127">
        <f t="shared" si="45"/>
        <v>2468.2467902264511</v>
      </c>
      <c r="G172" s="127">
        <f t="shared" si="46"/>
        <v>4578.5977958700669</v>
      </c>
      <c r="H172" s="127">
        <f t="shared" si="47"/>
        <v>776.35786675567897</v>
      </c>
      <c r="I172" s="128">
        <f t="shared" si="48"/>
        <v>1440.1438428317845</v>
      </c>
      <c r="J172" s="127">
        <f t="shared" si="49"/>
        <v>486.28776952021053</v>
      </c>
      <c r="K172" s="128">
        <f t="shared" si="50"/>
        <v>902.06381245999046</v>
      </c>
      <c r="L172" s="129">
        <f t="shared" si="41"/>
        <v>5480.6616083300578</v>
      </c>
      <c r="M172" s="129">
        <f t="shared" si="51"/>
        <v>33012.661608330061</v>
      </c>
      <c r="N172" s="129">
        <f t="shared" si="52"/>
        <v>17796.583077266881</v>
      </c>
      <c r="O172" s="130">
        <f t="shared" si="42"/>
        <v>0.93884665862497763</v>
      </c>
      <c r="P172" s="131">
        <v>-100.91162065486969</v>
      </c>
      <c r="Q172" s="130">
        <f t="shared" si="43"/>
        <v>1.3547342070387278E-2</v>
      </c>
      <c r="R172" s="130">
        <f t="shared" si="44"/>
        <v>2.1743142680120883E-2</v>
      </c>
      <c r="S172" s="132">
        <v>1855</v>
      </c>
      <c r="T172" s="1">
        <v>27164</v>
      </c>
      <c r="U172" s="1">
        <v>14526.20320855615</v>
      </c>
      <c r="X172" s="12"/>
      <c r="Y172" s="12"/>
    </row>
    <row r="173" spans="1:25">
      <c r="A173" s="125">
        <v>3431</v>
      </c>
      <c r="B173" s="125" t="s">
        <v>190</v>
      </c>
      <c r="C173" s="1">
        <v>31454</v>
      </c>
      <c r="D173" s="125">
        <f t="shared" si="39"/>
        <v>12591.673338670937</v>
      </c>
      <c r="E173" s="126">
        <f t="shared" si="40"/>
        <v>0.66426517883701219</v>
      </c>
      <c r="F173" s="127">
        <f t="shared" si="45"/>
        <v>3818.4718975360188</v>
      </c>
      <c r="G173" s="127">
        <f t="shared" si="46"/>
        <v>9538.5428000449738</v>
      </c>
      <c r="H173" s="127">
        <f t="shared" si="47"/>
        <v>1563.9891793529266</v>
      </c>
      <c r="I173" s="128">
        <f t="shared" si="48"/>
        <v>3906.8449700236106</v>
      </c>
      <c r="J173" s="127">
        <f t="shared" si="49"/>
        <v>1273.9190821174582</v>
      </c>
      <c r="K173" s="128">
        <f t="shared" si="50"/>
        <v>3182.2498671294106</v>
      </c>
      <c r="L173" s="129">
        <f t="shared" si="41"/>
        <v>12720.792667174384</v>
      </c>
      <c r="M173" s="129">
        <f t="shared" si="51"/>
        <v>44174.792667174384</v>
      </c>
      <c r="N173" s="129">
        <f t="shared" si="52"/>
        <v>17684.064318324414</v>
      </c>
      <c r="O173" s="130">
        <f t="shared" si="42"/>
        <v>0.93291080788289305</v>
      </c>
      <c r="P173" s="131">
        <v>1055.9972353661124</v>
      </c>
      <c r="Q173" s="130">
        <f t="shared" si="43"/>
        <v>2.7908496732026142E-2</v>
      </c>
      <c r="R173" s="130">
        <f t="shared" si="44"/>
        <v>3.3669393030764494E-2</v>
      </c>
      <c r="S173" s="132">
        <v>2498</v>
      </c>
      <c r="T173" s="1">
        <v>30600</v>
      </c>
      <c r="U173" s="1">
        <v>12181.528662420382</v>
      </c>
      <c r="X173" s="12"/>
      <c r="Y173" s="12"/>
    </row>
    <row r="174" spans="1:25">
      <c r="A174" s="125">
        <v>3432</v>
      </c>
      <c r="B174" s="125" t="s">
        <v>191</v>
      </c>
      <c r="C174" s="1">
        <v>27848</v>
      </c>
      <c r="D174" s="125">
        <f t="shared" si="39"/>
        <v>14022.155085599195</v>
      </c>
      <c r="E174" s="126">
        <f t="shared" si="40"/>
        <v>0.73972927228105945</v>
      </c>
      <c r="F174" s="127">
        <f t="shared" si="45"/>
        <v>2960.1828493790636</v>
      </c>
      <c r="G174" s="127">
        <f t="shared" si="46"/>
        <v>5878.9231388668204</v>
      </c>
      <c r="H174" s="127">
        <f t="shared" si="47"/>
        <v>1063.3205679280361</v>
      </c>
      <c r="I174" s="128">
        <f t="shared" si="48"/>
        <v>2111.7546479050798</v>
      </c>
      <c r="J174" s="127">
        <f t="shared" si="49"/>
        <v>773.25047069256766</v>
      </c>
      <c r="K174" s="128">
        <f t="shared" si="50"/>
        <v>1535.6754347954395</v>
      </c>
      <c r="L174" s="129">
        <f t="shared" si="41"/>
        <v>7414.5985736622597</v>
      </c>
      <c r="M174" s="129">
        <f t="shared" si="51"/>
        <v>35262.598573662261</v>
      </c>
      <c r="N174" s="129">
        <f t="shared" si="52"/>
        <v>17755.588405670824</v>
      </c>
      <c r="O174" s="130">
        <f t="shared" si="42"/>
        <v>0.93668401255509526</v>
      </c>
      <c r="P174" s="131">
        <v>-39.519691978744959</v>
      </c>
      <c r="Q174" s="130">
        <f t="shared" si="43"/>
        <v>9.160754184469444E-2</v>
      </c>
      <c r="R174" s="130">
        <f t="shared" si="44"/>
        <v>8.8309633863290743E-2</v>
      </c>
      <c r="S174" s="132">
        <v>1986</v>
      </c>
      <c r="T174" s="1">
        <v>25511</v>
      </c>
      <c r="U174" s="1">
        <v>12884.343434343433</v>
      </c>
      <c r="X174" s="12"/>
      <c r="Y174" s="12"/>
    </row>
    <row r="175" spans="1:25">
      <c r="A175" s="125">
        <v>3433</v>
      </c>
      <c r="B175" s="125" t="s">
        <v>192</v>
      </c>
      <c r="C175" s="1">
        <v>37263</v>
      </c>
      <c r="D175" s="125">
        <f t="shared" si="39"/>
        <v>17323.570432357046</v>
      </c>
      <c r="E175" s="126">
        <f t="shared" si="40"/>
        <v>0.91389319765817978</v>
      </c>
      <c r="F175" s="127">
        <f t="shared" si="45"/>
        <v>979.33364132435304</v>
      </c>
      <c r="G175" s="127">
        <f t="shared" si="46"/>
        <v>2106.5466624886835</v>
      </c>
      <c r="H175" s="127">
        <f t="shared" si="47"/>
        <v>0</v>
      </c>
      <c r="I175" s="128">
        <f t="shared" si="48"/>
        <v>0</v>
      </c>
      <c r="J175" s="127">
        <f t="shared" si="49"/>
        <v>-290.07009723546844</v>
      </c>
      <c r="K175" s="128">
        <f t="shared" si="50"/>
        <v>-623.9407791534926</v>
      </c>
      <c r="L175" s="129">
        <f t="shared" si="41"/>
        <v>1482.6058833351908</v>
      </c>
      <c r="M175" s="129">
        <f t="shared" si="51"/>
        <v>38745.605883335193</v>
      </c>
      <c r="N175" s="129">
        <f t="shared" si="52"/>
        <v>18012.833976445931</v>
      </c>
      <c r="O175" s="130">
        <f t="shared" si="42"/>
        <v>0.95025482800431438</v>
      </c>
      <c r="P175" s="131">
        <v>275.99322696751824</v>
      </c>
      <c r="Q175" s="130">
        <f t="shared" si="43"/>
        <v>1.7975686381641851E-2</v>
      </c>
      <c r="R175" s="130">
        <f t="shared" si="44"/>
        <v>3.3119908587226729E-2</v>
      </c>
      <c r="S175" s="132">
        <v>2151</v>
      </c>
      <c r="T175" s="1">
        <v>36605</v>
      </c>
      <c r="U175" s="1">
        <v>16768.208886852954</v>
      </c>
      <c r="X175" s="12"/>
      <c r="Y175" s="12"/>
    </row>
    <row r="176" spans="1:25">
      <c r="A176" s="125">
        <v>3434</v>
      </c>
      <c r="B176" s="125" t="s">
        <v>193</v>
      </c>
      <c r="C176" s="1">
        <v>29612</v>
      </c>
      <c r="D176" s="125">
        <f t="shared" si="39"/>
        <v>13393.034825870647</v>
      </c>
      <c r="E176" s="126">
        <f t="shared" si="40"/>
        <v>0.706540460071714</v>
      </c>
      <c r="F176" s="127">
        <f t="shared" si="45"/>
        <v>3337.6550052161924</v>
      </c>
      <c r="G176" s="127">
        <f t="shared" si="46"/>
        <v>7379.5552165330018</v>
      </c>
      <c r="H176" s="127">
        <f t="shared" si="47"/>
        <v>1283.5126588330279</v>
      </c>
      <c r="I176" s="128">
        <f t="shared" si="48"/>
        <v>2837.8464886798247</v>
      </c>
      <c r="J176" s="127">
        <f t="shared" si="49"/>
        <v>993.44256159755946</v>
      </c>
      <c r="K176" s="128">
        <f t="shared" si="50"/>
        <v>2196.5015036922041</v>
      </c>
      <c r="L176" s="129">
        <f t="shared" si="41"/>
        <v>9576.0567202252059</v>
      </c>
      <c r="M176" s="129">
        <f t="shared" si="51"/>
        <v>39188.056720225206</v>
      </c>
      <c r="N176" s="129">
        <f t="shared" si="52"/>
        <v>17724.132392684398</v>
      </c>
      <c r="O176" s="130">
        <f t="shared" si="42"/>
        <v>0.93502457194462807</v>
      </c>
      <c r="P176" s="131">
        <v>431.14507101460185</v>
      </c>
      <c r="Q176" s="130">
        <f t="shared" si="43"/>
        <v>3.8798849365045955E-2</v>
      </c>
      <c r="R176" s="130">
        <f t="shared" si="44"/>
        <v>3.5510024423591705E-2</v>
      </c>
      <c r="S176" s="132">
        <v>2211</v>
      </c>
      <c r="T176" s="1">
        <v>28506</v>
      </c>
      <c r="U176" s="1">
        <v>12933.756805807623</v>
      </c>
      <c r="X176" s="12"/>
      <c r="Y176" s="12"/>
    </row>
    <row r="177" spans="1:25">
      <c r="A177" s="125">
        <v>3435</v>
      </c>
      <c r="B177" s="125" t="s">
        <v>194</v>
      </c>
      <c r="C177" s="1">
        <v>44802</v>
      </c>
      <c r="D177" s="125">
        <f t="shared" si="39"/>
        <v>12476.190476190477</v>
      </c>
      <c r="E177" s="126">
        <f t="shared" si="40"/>
        <v>0.65817295882503013</v>
      </c>
      <c r="F177" s="127">
        <f t="shared" si="45"/>
        <v>3887.7616150242943</v>
      </c>
      <c r="G177" s="127">
        <f t="shared" si="46"/>
        <v>13960.951959552242</v>
      </c>
      <c r="H177" s="127">
        <f t="shared" si="47"/>
        <v>1604.4081812210875</v>
      </c>
      <c r="I177" s="128">
        <f t="shared" si="48"/>
        <v>5761.4297787649248</v>
      </c>
      <c r="J177" s="127">
        <f t="shared" si="49"/>
        <v>1314.3380839856191</v>
      </c>
      <c r="K177" s="128">
        <f t="shared" si="50"/>
        <v>4719.788059592358</v>
      </c>
      <c r="L177" s="129">
        <f t="shared" si="41"/>
        <v>18680.7400191446</v>
      </c>
      <c r="M177" s="129">
        <f t="shared" si="51"/>
        <v>63482.7400191446</v>
      </c>
      <c r="N177" s="129">
        <f t="shared" si="52"/>
        <v>17678.290175200389</v>
      </c>
      <c r="O177" s="130">
        <f t="shared" si="42"/>
        <v>0.93260619688229385</v>
      </c>
      <c r="P177" s="131">
        <v>1007.2356173737826</v>
      </c>
      <c r="Q177" s="130">
        <f t="shared" si="43"/>
        <v>-2.4155431160288385E-2</v>
      </c>
      <c r="R177" s="130">
        <f t="shared" si="44"/>
        <v>-3.1492608369609536E-2</v>
      </c>
      <c r="S177" s="132">
        <v>3591</v>
      </c>
      <c r="T177" s="1">
        <v>45911</v>
      </c>
      <c r="U177" s="1">
        <v>12881.874298540966</v>
      </c>
      <c r="X177" s="12"/>
      <c r="Y177" s="12"/>
    </row>
    <row r="178" spans="1:25">
      <c r="A178" s="125">
        <v>3436</v>
      </c>
      <c r="B178" s="125" t="s">
        <v>195</v>
      </c>
      <c r="C178" s="1">
        <v>95166</v>
      </c>
      <c r="D178" s="125">
        <f t="shared" si="39"/>
        <v>16909.381663113007</v>
      </c>
      <c r="E178" s="126">
        <f t="shared" si="40"/>
        <v>0.89204295031820113</v>
      </c>
      <c r="F178" s="127">
        <f t="shared" si="45"/>
        <v>1227.8469028707768</v>
      </c>
      <c r="G178" s="127">
        <f t="shared" si="46"/>
        <v>6910.3223693567315</v>
      </c>
      <c r="H178" s="127">
        <f t="shared" si="47"/>
        <v>52.791265798202218</v>
      </c>
      <c r="I178" s="128">
        <f t="shared" si="48"/>
        <v>297.10924391228212</v>
      </c>
      <c r="J178" s="127">
        <f t="shared" si="49"/>
        <v>-237.27883143726621</v>
      </c>
      <c r="K178" s="128">
        <f t="shared" si="50"/>
        <v>-1335.4052633289343</v>
      </c>
      <c r="L178" s="129">
        <f t="shared" si="41"/>
        <v>5574.9171060277968</v>
      </c>
      <c r="M178" s="129">
        <f t="shared" si="51"/>
        <v>100740.9171060278</v>
      </c>
      <c r="N178" s="129">
        <f t="shared" si="52"/>
        <v>17899.949734546517</v>
      </c>
      <c r="O178" s="130">
        <f t="shared" si="42"/>
        <v>0.94429969645695244</v>
      </c>
      <c r="P178" s="131">
        <v>873.51927167352278</v>
      </c>
      <c r="Q178" s="130">
        <f t="shared" si="43"/>
        <v>5.0524898166444052E-2</v>
      </c>
      <c r="R178" s="130">
        <f t="shared" si="44"/>
        <v>6.4897751250810834E-2</v>
      </c>
      <c r="S178" s="132">
        <v>5628</v>
      </c>
      <c r="T178" s="1">
        <v>90589</v>
      </c>
      <c r="U178" s="1">
        <v>15878.878177037686</v>
      </c>
      <c r="X178" s="12"/>
      <c r="Y178" s="12"/>
    </row>
    <row r="179" spans="1:25">
      <c r="A179" s="125">
        <v>3437</v>
      </c>
      <c r="B179" s="125" t="s">
        <v>196</v>
      </c>
      <c r="C179" s="1">
        <v>65487</v>
      </c>
      <c r="D179" s="125">
        <f t="shared" si="39"/>
        <v>11839.992768034714</v>
      </c>
      <c r="E179" s="126">
        <f t="shared" si="40"/>
        <v>0.62461078062859421</v>
      </c>
      <c r="F179" s="127">
        <f t="shared" si="45"/>
        <v>4269.4802399177524</v>
      </c>
      <c r="G179" s="127">
        <f t="shared" si="46"/>
        <v>23614.495206985091</v>
      </c>
      <c r="H179" s="127">
        <f t="shared" si="47"/>
        <v>1827.0773790756045</v>
      </c>
      <c r="I179" s="128">
        <f t="shared" si="48"/>
        <v>10105.564983667169</v>
      </c>
      <c r="J179" s="127">
        <f t="shared" si="49"/>
        <v>1537.0072818401361</v>
      </c>
      <c r="K179" s="128">
        <f t="shared" si="50"/>
        <v>8501.1872758577938</v>
      </c>
      <c r="L179" s="129">
        <f t="shared" si="41"/>
        <v>32115.682482842887</v>
      </c>
      <c r="M179" s="129">
        <f t="shared" si="51"/>
        <v>97602.68248284288</v>
      </c>
      <c r="N179" s="129">
        <f t="shared" si="52"/>
        <v>17646.480289792602</v>
      </c>
      <c r="O179" s="130">
        <f t="shared" si="42"/>
        <v>0.93092808797247206</v>
      </c>
      <c r="P179" s="131">
        <v>1923.84624051641</v>
      </c>
      <c r="Q179" s="130">
        <f t="shared" si="43"/>
        <v>3.6662392553545142E-2</v>
      </c>
      <c r="R179" s="130">
        <f t="shared" si="44"/>
        <v>4.8095479869720577E-2</v>
      </c>
      <c r="S179" s="132">
        <v>5531</v>
      </c>
      <c r="T179" s="1">
        <v>63171</v>
      </c>
      <c r="U179" s="1">
        <v>11296.673819742489</v>
      </c>
      <c r="X179" s="12"/>
      <c r="Y179" s="12"/>
    </row>
    <row r="180" spans="1:25">
      <c r="A180" s="125">
        <v>3438</v>
      </c>
      <c r="B180" s="125" t="s">
        <v>197</v>
      </c>
      <c r="C180" s="1">
        <v>47691</v>
      </c>
      <c r="D180" s="125">
        <f t="shared" si="39"/>
        <v>15564.947780678851</v>
      </c>
      <c r="E180" s="126">
        <f t="shared" si="40"/>
        <v>0.82111825354998536</v>
      </c>
      <c r="F180" s="127">
        <f t="shared" si="45"/>
        <v>2034.5072323312702</v>
      </c>
      <c r="G180" s="127">
        <f t="shared" si="46"/>
        <v>6233.730159863012</v>
      </c>
      <c r="H180" s="127">
        <f t="shared" si="47"/>
        <v>523.34312465015671</v>
      </c>
      <c r="I180" s="128">
        <f t="shared" si="48"/>
        <v>1603.5233339280803</v>
      </c>
      <c r="J180" s="127">
        <f t="shared" si="49"/>
        <v>233.27302741468827</v>
      </c>
      <c r="K180" s="128">
        <f t="shared" si="50"/>
        <v>714.74855599860484</v>
      </c>
      <c r="L180" s="129">
        <f t="shared" si="41"/>
        <v>6948.4787158616164</v>
      </c>
      <c r="M180" s="129">
        <f t="shared" si="51"/>
        <v>54639.478715861616</v>
      </c>
      <c r="N180" s="129">
        <f t="shared" si="52"/>
        <v>17832.728040424809</v>
      </c>
      <c r="O180" s="130">
        <f t="shared" si="42"/>
        <v>0.94075346161854168</v>
      </c>
      <c r="P180" s="131">
        <v>81.867705829371516</v>
      </c>
      <c r="Q180" s="130">
        <f t="shared" si="43"/>
        <v>7.4460415446311906E-2</v>
      </c>
      <c r="R180" s="130">
        <f t="shared" si="44"/>
        <v>7.4460415446311823E-2</v>
      </c>
      <c r="S180" s="132">
        <v>3064</v>
      </c>
      <c r="T180" s="1">
        <v>44386</v>
      </c>
      <c r="U180" s="1">
        <v>14486.292428198434</v>
      </c>
      <c r="X180" s="12"/>
      <c r="Y180" s="12"/>
    </row>
    <row r="181" spans="1:25">
      <c r="A181" s="125">
        <v>3439</v>
      </c>
      <c r="B181" s="125" t="s">
        <v>198</v>
      </c>
      <c r="C181" s="1">
        <v>65463</v>
      </c>
      <c r="D181" s="125">
        <f t="shared" si="39"/>
        <v>14928.84834663626</v>
      </c>
      <c r="E181" s="126">
        <f t="shared" si="40"/>
        <v>0.78756125973767421</v>
      </c>
      <c r="F181" s="127">
        <f t="shared" si="45"/>
        <v>2416.1668927568248</v>
      </c>
      <c r="G181" s="127">
        <f t="shared" si="46"/>
        <v>10594.891824738677</v>
      </c>
      <c r="H181" s="127">
        <f t="shared" si="47"/>
        <v>745.97792656506363</v>
      </c>
      <c r="I181" s="128">
        <f t="shared" si="48"/>
        <v>3271.1132079878039</v>
      </c>
      <c r="J181" s="127">
        <f t="shared" si="49"/>
        <v>455.90782932959519</v>
      </c>
      <c r="K181" s="128">
        <f t="shared" si="50"/>
        <v>1999.1558316102751</v>
      </c>
      <c r="L181" s="129">
        <f t="shared" si="41"/>
        <v>12594.047656348952</v>
      </c>
      <c r="M181" s="129">
        <f t="shared" si="51"/>
        <v>78057.04765634895</v>
      </c>
      <c r="N181" s="129">
        <f t="shared" si="52"/>
        <v>17800.923068722677</v>
      </c>
      <c r="O181" s="130">
        <f t="shared" si="42"/>
        <v>0.93907561192792599</v>
      </c>
      <c r="P181" s="131">
        <v>-498.87895232970004</v>
      </c>
      <c r="Q181" s="130">
        <f t="shared" si="43"/>
        <v>9.3163449335381732E-2</v>
      </c>
      <c r="R181" s="130">
        <f t="shared" si="44"/>
        <v>9.889725990202107E-2</v>
      </c>
      <c r="S181" s="132">
        <v>4385</v>
      </c>
      <c r="T181" s="1">
        <v>59884</v>
      </c>
      <c r="U181" s="1">
        <v>13585.299455535391</v>
      </c>
      <c r="X181" s="12"/>
      <c r="Y181" s="12"/>
    </row>
    <row r="182" spans="1:25">
      <c r="A182" s="125">
        <v>3440</v>
      </c>
      <c r="B182" s="125" t="s">
        <v>199</v>
      </c>
      <c r="C182" s="1">
        <v>84982</v>
      </c>
      <c r="D182" s="125">
        <f t="shared" si="39"/>
        <v>16722.156631247541</v>
      </c>
      <c r="E182" s="126">
        <f t="shared" si="40"/>
        <v>0.88216602086412066</v>
      </c>
      <c r="F182" s="127">
        <f t="shared" si="45"/>
        <v>1340.1819219900565</v>
      </c>
      <c r="G182" s="127">
        <f t="shared" si="46"/>
        <v>6810.8045275534669</v>
      </c>
      <c r="H182" s="127">
        <f t="shared" si="47"/>
        <v>118.32002695111531</v>
      </c>
      <c r="I182" s="128">
        <f t="shared" si="48"/>
        <v>601.3023769655681</v>
      </c>
      <c r="J182" s="127">
        <f t="shared" si="49"/>
        <v>-171.75007028435311</v>
      </c>
      <c r="K182" s="128">
        <f t="shared" si="50"/>
        <v>-872.83385718508248</v>
      </c>
      <c r="L182" s="129">
        <f t="shared" si="41"/>
        <v>5937.9706703683842</v>
      </c>
      <c r="M182" s="129">
        <f t="shared" si="51"/>
        <v>90919.970670368377</v>
      </c>
      <c r="N182" s="129">
        <f t="shared" si="52"/>
        <v>17890.588482953241</v>
      </c>
      <c r="O182" s="130">
        <f t="shared" si="42"/>
        <v>0.94380584998424832</v>
      </c>
      <c r="P182" s="131">
        <v>163.48344680968148</v>
      </c>
      <c r="Q182" s="130">
        <f t="shared" si="43"/>
        <v>0.10073181788744252</v>
      </c>
      <c r="R182" s="130">
        <f t="shared" si="44"/>
        <v>0.10311435428979633</v>
      </c>
      <c r="S182" s="132">
        <v>5082</v>
      </c>
      <c r="T182" s="1">
        <v>77205</v>
      </c>
      <c r="U182" s="1">
        <v>15159.041822108777</v>
      </c>
      <c r="X182" s="12"/>
      <c r="Y182" s="12"/>
    </row>
    <row r="183" spans="1:25">
      <c r="A183" s="125">
        <v>3441</v>
      </c>
      <c r="B183" s="125" t="s">
        <v>200</v>
      </c>
      <c r="C183" s="1">
        <v>91389</v>
      </c>
      <c r="D183" s="125">
        <f t="shared" si="39"/>
        <v>15033.558151011679</v>
      </c>
      <c r="E183" s="126">
        <f t="shared" si="40"/>
        <v>0.79308515438286109</v>
      </c>
      <c r="F183" s="127">
        <f t="shared" si="45"/>
        <v>2353.3410101315735</v>
      </c>
      <c r="G183" s="127">
        <f t="shared" si="46"/>
        <v>14305.960000589834</v>
      </c>
      <c r="H183" s="127">
        <f t="shared" si="47"/>
        <v>709.32949503366683</v>
      </c>
      <c r="I183" s="128">
        <f t="shared" si="48"/>
        <v>4312.0140003096612</v>
      </c>
      <c r="J183" s="127">
        <f t="shared" si="49"/>
        <v>419.25939779819839</v>
      </c>
      <c r="K183" s="128">
        <f t="shared" si="50"/>
        <v>2548.6778792152481</v>
      </c>
      <c r="L183" s="129">
        <f t="shared" si="41"/>
        <v>16854.637879805083</v>
      </c>
      <c r="M183" s="129">
        <f t="shared" si="51"/>
        <v>108243.63787980509</v>
      </c>
      <c r="N183" s="129">
        <f t="shared" si="52"/>
        <v>17806.15855894145</v>
      </c>
      <c r="O183" s="130">
        <f t="shared" si="42"/>
        <v>0.93935180666018547</v>
      </c>
      <c r="P183" s="131">
        <v>400.16552994020094</v>
      </c>
      <c r="Q183" s="130">
        <f t="shared" si="43"/>
        <v>0.10690018531303368</v>
      </c>
      <c r="R183" s="130">
        <f t="shared" si="44"/>
        <v>9.6703374920283233E-2</v>
      </c>
      <c r="S183" s="132">
        <v>6079</v>
      </c>
      <c r="T183" s="1">
        <v>82563</v>
      </c>
      <c r="U183" s="1">
        <v>13707.95284741823</v>
      </c>
      <c r="X183" s="12"/>
      <c r="Y183" s="12"/>
    </row>
    <row r="184" spans="1:25">
      <c r="A184" s="125">
        <v>3442</v>
      </c>
      <c r="B184" s="125" t="s">
        <v>201</v>
      </c>
      <c r="C184" s="1">
        <v>216955</v>
      </c>
      <c r="D184" s="125">
        <f t="shared" si="39"/>
        <v>14632.42732852229</v>
      </c>
      <c r="E184" s="126">
        <f t="shared" si="40"/>
        <v>0.77192377015923919</v>
      </c>
      <c r="F184" s="127">
        <f t="shared" si="45"/>
        <v>2594.0195036252067</v>
      </c>
      <c r="G184" s="127">
        <f t="shared" si="46"/>
        <v>38461.527180250945</v>
      </c>
      <c r="H184" s="127">
        <f t="shared" si="47"/>
        <v>849.72528290495302</v>
      </c>
      <c r="I184" s="128">
        <f t="shared" si="48"/>
        <v>12598.876769631737</v>
      </c>
      <c r="J184" s="127">
        <f t="shared" si="49"/>
        <v>559.65518566948458</v>
      </c>
      <c r="K184" s="128">
        <f t="shared" si="50"/>
        <v>8298.0074379214475</v>
      </c>
      <c r="L184" s="129">
        <f t="shared" si="41"/>
        <v>46759.534618172394</v>
      </c>
      <c r="M184" s="129">
        <f t="shared" si="51"/>
        <v>263714.53461817239</v>
      </c>
      <c r="N184" s="129">
        <f t="shared" si="52"/>
        <v>17786.102017816982</v>
      </c>
      <c r="O184" s="130">
        <f t="shared" si="42"/>
        <v>0.93829373744900446</v>
      </c>
      <c r="P184" s="131">
        <v>342.03951512146159</v>
      </c>
      <c r="Q184" s="130">
        <f t="shared" si="43"/>
        <v>0.10458012157992812</v>
      </c>
      <c r="R184" s="130">
        <f t="shared" si="44"/>
        <v>0.10785802846260945</v>
      </c>
      <c r="S184" s="132">
        <v>14827</v>
      </c>
      <c r="T184" s="1">
        <v>196414</v>
      </c>
      <c r="U184" s="1">
        <v>13207.854212897586</v>
      </c>
      <c r="X184" s="12"/>
      <c r="Y184" s="12"/>
    </row>
    <row r="185" spans="1:25">
      <c r="A185" s="125">
        <v>3443</v>
      </c>
      <c r="B185" s="125" t="s">
        <v>202</v>
      </c>
      <c r="C185" s="1">
        <v>182676</v>
      </c>
      <c r="D185" s="125">
        <f t="shared" si="39"/>
        <v>13459.770114942528</v>
      </c>
      <c r="E185" s="126">
        <f t="shared" si="40"/>
        <v>0.71006103494192829</v>
      </c>
      <c r="F185" s="127">
        <f t="shared" si="45"/>
        <v>3297.6138317730638</v>
      </c>
      <c r="G185" s="127">
        <f t="shared" si="46"/>
        <v>44755.214924824024</v>
      </c>
      <c r="H185" s="127">
        <f t="shared" si="47"/>
        <v>1260.1553076578696</v>
      </c>
      <c r="I185" s="128">
        <f t="shared" si="48"/>
        <v>17102.827835532607</v>
      </c>
      <c r="J185" s="127">
        <f t="shared" si="49"/>
        <v>970.08521042240113</v>
      </c>
      <c r="K185" s="128">
        <f t="shared" si="50"/>
        <v>13165.996475852828</v>
      </c>
      <c r="L185" s="129">
        <f t="shared" si="41"/>
        <v>57921.211400676853</v>
      </c>
      <c r="M185" s="129">
        <f t="shared" si="51"/>
        <v>240597.21140067687</v>
      </c>
      <c r="N185" s="129">
        <f t="shared" si="52"/>
        <v>17727.469157137995</v>
      </c>
      <c r="O185" s="130">
        <f t="shared" si="42"/>
        <v>0.93520060068813893</v>
      </c>
      <c r="P185" s="131">
        <v>6822.0405037585733</v>
      </c>
      <c r="Q185" s="130">
        <f t="shared" si="43"/>
        <v>4.5547682551311253E-2</v>
      </c>
      <c r="R185" s="130">
        <f t="shared" si="44"/>
        <v>3.6842488907905875E-2</v>
      </c>
      <c r="S185" s="132">
        <v>13572</v>
      </c>
      <c r="T185" s="1">
        <v>174718</v>
      </c>
      <c r="U185" s="1">
        <v>12981.499368452336</v>
      </c>
      <c r="X185" s="12"/>
      <c r="Y185" s="12"/>
    </row>
    <row r="186" spans="1:25">
      <c r="A186" s="125">
        <v>3446</v>
      </c>
      <c r="B186" s="125" t="s">
        <v>203</v>
      </c>
      <c r="C186" s="1">
        <v>211463</v>
      </c>
      <c r="D186" s="125">
        <f t="shared" si="39"/>
        <v>15511.112741142815</v>
      </c>
      <c r="E186" s="126">
        <f t="shared" si="40"/>
        <v>0.81827822258640603</v>
      </c>
      <c r="F186" s="127">
        <f t="shared" si="45"/>
        <v>2066.8082560528915</v>
      </c>
      <c r="G186" s="127">
        <f t="shared" si="46"/>
        <v>28176.79695476907</v>
      </c>
      <c r="H186" s="127">
        <f t="shared" si="47"/>
        <v>542.18538848776916</v>
      </c>
      <c r="I186" s="128">
        <f t="shared" si="48"/>
        <v>7391.6134012537568</v>
      </c>
      <c r="J186" s="127">
        <f t="shared" si="49"/>
        <v>252.11529125230072</v>
      </c>
      <c r="K186" s="128">
        <f t="shared" si="50"/>
        <v>3437.087765642616</v>
      </c>
      <c r="L186" s="129">
        <f t="shared" si="41"/>
        <v>31613.884720411686</v>
      </c>
      <c r="M186" s="129">
        <f t="shared" si="51"/>
        <v>243076.88472041168</v>
      </c>
      <c r="N186" s="129">
        <f t="shared" si="52"/>
        <v>17830.036288448006</v>
      </c>
      <c r="O186" s="130">
        <f t="shared" si="42"/>
        <v>0.94061146007036267</v>
      </c>
      <c r="P186" s="131">
        <v>1511.0111728367774</v>
      </c>
      <c r="Q186" s="130">
        <f t="shared" si="43"/>
        <v>9.7243698176648227E-2</v>
      </c>
      <c r="R186" s="130">
        <f t="shared" si="44"/>
        <v>9.5473041581629878E-2</v>
      </c>
      <c r="S186" s="132">
        <v>13633</v>
      </c>
      <c r="T186" s="1">
        <v>192722</v>
      </c>
      <c r="U186" s="1">
        <v>14159.2829329219</v>
      </c>
      <c r="X186" s="12"/>
      <c r="Y186" s="12"/>
    </row>
    <row r="187" spans="1:25">
      <c r="A187" s="125">
        <v>3447</v>
      </c>
      <c r="B187" s="125" t="s">
        <v>204</v>
      </c>
      <c r="C187" s="1">
        <v>68665</v>
      </c>
      <c r="D187" s="125">
        <f t="shared" si="39"/>
        <v>12405.600722673893</v>
      </c>
      <c r="E187" s="126">
        <f t="shared" si="40"/>
        <v>0.6544490442997265</v>
      </c>
      <c r="F187" s="127">
        <f t="shared" si="45"/>
        <v>3930.1154671342447</v>
      </c>
      <c r="G187" s="127">
        <f t="shared" si="46"/>
        <v>21753.189110588042</v>
      </c>
      <c r="H187" s="127">
        <f t="shared" si="47"/>
        <v>1629.1145949518918</v>
      </c>
      <c r="I187" s="128">
        <f t="shared" si="48"/>
        <v>9017.1492830587213</v>
      </c>
      <c r="J187" s="127">
        <f t="shared" si="49"/>
        <v>1339.0444977164234</v>
      </c>
      <c r="K187" s="128">
        <f t="shared" si="50"/>
        <v>7411.6112948604032</v>
      </c>
      <c r="L187" s="129">
        <f t="shared" si="41"/>
        <v>29164.800405448445</v>
      </c>
      <c r="M187" s="129">
        <f t="shared" si="51"/>
        <v>97829.800405448448</v>
      </c>
      <c r="N187" s="129">
        <f t="shared" si="52"/>
        <v>17674.760687524562</v>
      </c>
      <c r="O187" s="130">
        <f t="shared" si="42"/>
        <v>0.93242000115602874</v>
      </c>
      <c r="P187" s="131">
        <v>1940.4131696362783</v>
      </c>
      <c r="Q187" s="130">
        <f t="shared" si="43"/>
        <v>7.7791206893845458E-2</v>
      </c>
      <c r="R187" s="130">
        <f t="shared" si="44"/>
        <v>8.6359014139252691E-2</v>
      </c>
      <c r="S187" s="132">
        <v>5535</v>
      </c>
      <c r="T187" s="1">
        <v>63709</v>
      </c>
      <c r="U187" s="1">
        <v>11419.430005377308</v>
      </c>
      <c r="X187" s="12"/>
      <c r="Y187" s="12"/>
    </row>
    <row r="188" spans="1:25">
      <c r="A188" s="125">
        <v>3448</v>
      </c>
      <c r="B188" s="125" t="s">
        <v>205</v>
      </c>
      <c r="C188" s="1">
        <v>88839</v>
      </c>
      <c r="D188" s="125">
        <f t="shared" si="39"/>
        <v>13507.526227763417</v>
      </c>
      <c r="E188" s="126">
        <f t="shared" si="40"/>
        <v>0.71258037625346815</v>
      </c>
      <c r="F188" s="127">
        <f t="shared" si="45"/>
        <v>3268.9601640805304</v>
      </c>
      <c r="G188" s="127">
        <f t="shared" si="46"/>
        <v>21499.950999157649</v>
      </c>
      <c r="H188" s="127">
        <f t="shared" si="47"/>
        <v>1243.4406681705584</v>
      </c>
      <c r="I188" s="128">
        <f t="shared" si="48"/>
        <v>8178.1092745577625</v>
      </c>
      <c r="J188" s="127">
        <f t="shared" si="49"/>
        <v>953.37057093508997</v>
      </c>
      <c r="K188" s="128">
        <f t="shared" si="50"/>
        <v>6270.3182450400873</v>
      </c>
      <c r="L188" s="129">
        <f t="shared" si="41"/>
        <v>27770.269244197734</v>
      </c>
      <c r="M188" s="129">
        <f t="shared" si="51"/>
        <v>116609.26924419773</v>
      </c>
      <c r="N188" s="129">
        <f t="shared" si="52"/>
        <v>17729.856962779038</v>
      </c>
      <c r="O188" s="130">
        <f t="shared" si="42"/>
        <v>0.93532656775371592</v>
      </c>
      <c r="P188" s="131">
        <v>2487.4482053654683</v>
      </c>
      <c r="Q188" s="130">
        <f t="shared" si="43"/>
        <v>6.5548012569865907E-2</v>
      </c>
      <c r="R188" s="130">
        <f t="shared" si="44"/>
        <v>6.619605758283223E-2</v>
      </c>
      <c r="S188" s="132">
        <v>6577</v>
      </c>
      <c r="T188" s="1">
        <v>83374</v>
      </c>
      <c r="U188" s="1">
        <v>12668.895304664944</v>
      </c>
      <c r="X188" s="12"/>
      <c r="Y188" s="12"/>
    </row>
    <row r="189" spans="1:25">
      <c r="A189" s="125">
        <v>3449</v>
      </c>
      <c r="B189" s="125" t="s">
        <v>206</v>
      </c>
      <c r="C189" s="1">
        <v>36844</v>
      </c>
      <c r="D189" s="125">
        <f t="shared" si="39"/>
        <v>12753.201799930772</v>
      </c>
      <c r="E189" s="126">
        <f t="shared" si="40"/>
        <v>0.67278650315349553</v>
      </c>
      <c r="F189" s="127">
        <f t="shared" si="45"/>
        <v>3721.5548207801176</v>
      </c>
      <c r="G189" s="127">
        <f t="shared" si="46"/>
        <v>10751.57187723376</v>
      </c>
      <c r="H189" s="127">
        <f t="shared" si="47"/>
        <v>1507.4542179119844</v>
      </c>
      <c r="I189" s="128">
        <f t="shared" si="48"/>
        <v>4355.0352355477235</v>
      </c>
      <c r="J189" s="127">
        <f t="shared" si="49"/>
        <v>1217.384120676516</v>
      </c>
      <c r="K189" s="128">
        <f t="shared" si="50"/>
        <v>3517.0227246344548</v>
      </c>
      <c r="L189" s="129">
        <f t="shared" si="41"/>
        <v>14268.594601868215</v>
      </c>
      <c r="M189" s="129">
        <f t="shared" si="51"/>
        <v>51112.594601868215</v>
      </c>
      <c r="N189" s="129">
        <f t="shared" si="52"/>
        <v>17692.140741387404</v>
      </c>
      <c r="O189" s="130">
        <f t="shared" si="42"/>
        <v>0.93333687409871713</v>
      </c>
      <c r="P189" s="131">
        <v>412.98955683454551</v>
      </c>
      <c r="Q189" s="130">
        <f t="shared" si="43"/>
        <v>-0.11379434756464221</v>
      </c>
      <c r="R189" s="130">
        <f t="shared" si="44"/>
        <v>-0.10919307211066839</v>
      </c>
      <c r="S189" s="132">
        <v>2889</v>
      </c>
      <c r="T189" s="1">
        <v>41575</v>
      </c>
      <c r="U189" s="1">
        <v>14316.460055096419</v>
      </c>
      <c r="X189" s="12"/>
      <c r="Y189" s="12"/>
    </row>
    <row r="190" spans="1:25">
      <c r="A190" s="125">
        <v>3450</v>
      </c>
      <c r="B190" s="125" t="s">
        <v>207</v>
      </c>
      <c r="C190" s="1">
        <v>16768</v>
      </c>
      <c r="D190" s="125">
        <f t="shared" si="39"/>
        <v>13350.318471337579</v>
      </c>
      <c r="E190" s="126">
        <f t="shared" si="40"/>
        <v>0.70428698778729326</v>
      </c>
      <c r="F190" s="127">
        <f t="shared" si="45"/>
        <v>3363.2848179360331</v>
      </c>
      <c r="G190" s="127">
        <f t="shared" si="46"/>
        <v>4224.2857313276572</v>
      </c>
      <c r="H190" s="127">
        <f t="shared" si="47"/>
        <v>1298.4633829196016</v>
      </c>
      <c r="I190" s="128">
        <f t="shared" si="48"/>
        <v>1630.8700089470196</v>
      </c>
      <c r="J190" s="127">
        <f t="shared" si="49"/>
        <v>1008.3932856841332</v>
      </c>
      <c r="K190" s="128">
        <f t="shared" si="50"/>
        <v>1266.5419668192712</v>
      </c>
      <c r="L190" s="129">
        <f t="shared" si="41"/>
        <v>5490.827698146928</v>
      </c>
      <c r="M190" s="129">
        <f t="shared" si="51"/>
        <v>22258.827698146928</v>
      </c>
      <c r="N190" s="129">
        <f t="shared" si="52"/>
        <v>17721.996574957746</v>
      </c>
      <c r="O190" s="130">
        <f t="shared" si="42"/>
        <v>0.93491189833040711</v>
      </c>
      <c r="P190" s="131">
        <v>-0.18425635714993405</v>
      </c>
      <c r="Q190" s="130">
        <f t="shared" si="43"/>
        <v>9.1453492156479854E-2</v>
      </c>
      <c r="R190" s="130">
        <f t="shared" si="44"/>
        <v>9.2322483790362272E-2</v>
      </c>
      <c r="S190" s="132">
        <v>1256</v>
      </c>
      <c r="T190" s="1">
        <v>15363</v>
      </c>
      <c r="U190" s="1">
        <v>12221.957040572794</v>
      </c>
      <c r="X190" s="12"/>
      <c r="Y190" s="12"/>
    </row>
    <row r="191" spans="1:25">
      <c r="A191" s="125">
        <v>3451</v>
      </c>
      <c r="B191" s="125" t="s">
        <v>208</v>
      </c>
      <c r="C191" s="1">
        <v>100481</v>
      </c>
      <c r="D191" s="125">
        <f t="shared" si="39"/>
        <v>15813.818067359143</v>
      </c>
      <c r="E191" s="126">
        <f t="shared" si="40"/>
        <v>0.83424723657253508</v>
      </c>
      <c r="F191" s="127">
        <f t="shared" si="45"/>
        <v>1885.1850603230948</v>
      </c>
      <c r="G191" s="127">
        <f t="shared" si="46"/>
        <v>11978.465873292946</v>
      </c>
      <c r="H191" s="127">
        <f t="shared" si="47"/>
        <v>436.23852431205438</v>
      </c>
      <c r="I191" s="128">
        <f t="shared" si="48"/>
        <v>2771.8595834787934</v>
      </c>
      <c r="J191" s="127">
        <f t="shared" si="49"/>
        <v>146.16842707658594</v>
      </c>
      <c r="K191" s="128">
        <f t="shared" si="50"/>
        <v>928.75418564462711</v>
      </c>
      <c r="L191" s="129">
        <f t="shared" si="41"/>
        <v>12907.220058937573</v>
      </c>
      <c r="M191" s="129">
        <f t="shared" si="51"/>
        <v>113388.22005893757</v>
      </c>
      <c r="N191" s="129">
        <f t="shared" si="52"/>
        <v>17845.171554758825</v>
      </c>
      <c r="O191" s="130">
        <f t="shared" si="42"/>
        <v>0.94140991076966918</v>
      </c>
      <c r="P191" s="131">
        <v>741.61690693206947</v>
      </c>
      <c r="Q191" s="130">
        <f t="shared" si="43"/>
        <v>5.7794948995167961E-2</v>
      </c>
      <c r="R191" s="130">
        <f t="shared" si="44"/>
        <v>5.8793811081093474E-2</v>
      </c>
      <c r="S191" s="132">
        <v>6354</v>
      </c>
      <c r="T191" s="1">
        <v>94991</v>
      </c>
      <c r="U191" s="1">
        <v>14935.691823899371</v>
      </c>
      <c r="X191" s="12"/>
      <c r="Y191" s="12"/>
    </row>
    <row r="192" spans="1:25">
      <c r="A192" s="125">
        <v>3452</v>
      </c>
      <c r="B192" s="125" t="s">
        <v>209</v>
      </c>
      <c r="C192" s="1">
        <v>36668</v>
      </c>
      <c r="D192" s="125">
        <f t="shared" si="39"/>
        <v>17369.966840360019</v>
      </c>
      <c r="E192" s="126">
        <f t="shared" si="40"/>
        <v>0.91634080866511702</v>
      </c>
      <c r="F192" s="127">
        <f t="shared" si="45"/>
        <v>951.49579652256944</v>
      </c>
      <c r="G192" s="127">
        <f t="shared" si="46"/>
        <v>2008.6076264591441</v>
      </c>
      <c r="H192" s="127">
        <f t="shared" si="47"/>
        <v>0</v>
      </c>
      <c r="I192" s="128">
        <f t="shared" si="48"/>
        <v>0</v>
      </c>
      <c r="J192" s="127">
        <f t="shared" si="49"/>
        <v>-290.07009723546844</v>
      </c>
      <c r="K192" s="128">
        <f t="shared" si="50"/>
        <v>-612.33797526407386</v>
      </c>
      <c r="L192" s="129">
        <f t="shared" si="41"/>
        <v>1396.2696511950703</v>
      </c>
      <c r="M192" s="129">
        <f t="shared" si="51"/>
        <v>38064.269651195071</v>
      </c>
      <c r="N192" s="129">
        <f t="shared" si="52"/>
        <v>18031.39253964712</v>
      </c>
      <c r="O192" s="130">
        <f t="shared" si="42"/>
        <v>0.95123387240708934</v>
      </c>
      <c r="P192" s="131">
        <v>-579.71716087348955</v>
      </c>
      <c r="Q192" s="130">
        <f t="shared" si="43"/>
        <v>8.7006788604630486E-2</v>
      </c>
      <c r="R192" s="130">
        <f t="shared" si="44"/>
        <v>9.1641114088970355E-2</v>
      </c>
      <c r="S192" s="132">
        <v>2111</v>
      </c>
      <c r="T192" s="1">
        <v>33733</v>
      </c>
      <c r="U192" s="1">
        <v>15911.79245283019</v>
      </c>
      <c r="X192" s="12"/>
      <c r="Y192" s="12"/>
    </row>
    <row r="193" spans="1:27">
      <c r="A193" s="125">
        <v>3453</v>
      </c>
      <c r="B193" s="125" t="s">
        <v>210</v>
      </c>
      <c r="C193" s="1">
        <v>57202</v>
      </c>
      <c r="D193" s="125">
        <f t="shared" si="39"/>
        <v>17589.790897908981</v>
      </c>
      <c r="E193" s="126">
        <f t="shared" si="40"/>
        <v>0.9279374775885384</v>
      </c>
      <c r="F193" s="127">
        <f t="shared" si="45"/>
        <v>819.60136199319243</v>
      </c>
      <c r="G193" s="127">
        <f t="shared" si="46"/>
        <v>2665.3436292018614</v>
      </c>
      <c r="H193" s="127">
        <f t="shared" si="47"/>
        <v>0</v>
      </c>
      <c r="I193" s="128">
        <f t="shared" si="48"/>
        <v>0</v>
      </c>
      <c r="J193" s="127">
        <f t="shared" si="49"/>
        <v>-290.07009723546844</v>
      </c>
      <c r="K193" s="128">
        <f t="shared" si="50"/>
        <v>-943.30795620974345</v>
      </c>
      <c r="L193" s="129">
        <f t="shared" si="41"/>
        <v>1722.035672992118</v>
      </c>
      <c r="M193" s="129">
        <f t="shared" si="51"/>
        <v>58924.035672992119</v>
      </c>
      <c r="N193" s="129">
        <f t="shared" si="52"/>
        <v>18119.3221626667</v>
      </c>
      <c r="O193" s="130">
        <f t="shared" si="42"/>
        <v>0.9558725399764576</v>
      </c>
      <c r="P193" s="131">
        <v>-544.95919381758335</v>
      </c>
      <c r="Q193" s="130">
        <f t="shared" si="43"/>
        <v>5.978693839740621E-2</v>
      </c>
      <c r="R193" s="130">
        <f t="shared" si="44"/>
        <v>5.4572734518452216E-2</v>
      </c>
      <c r="S193" s="132">
        <v>3252</v>
      </c>
      <c r="T193" s="1">
        <v>53975</v>
      </c>
      <c r="U193" s="1">
        <v>16679.542645241039</v>
      </c>
      <c r="X193" s="12"/>
      <c r="Y193" s="12"/>
    </row>
    <row r="194" spans="1:27">
      <c r="A194" s="125">
        <v>3454</v>
      </c>
      <c r="B194" s="125" t="s">
        <v>211</v>
      </c>
      <c r="C194" s="1">
        <v>25650</v>
      </c>
      <c r="D194" s="125">
        <f t="shared" si="39"/>
        <v>16162.57088846881</v>
      </c>
      <c r="E194" s="126">
        <f t="shared" si="40"/>
        <v>0.85264545489137045</v>
      </c>
      <c r="F194" s="127">
        <f t="shared" si="45"/>
        <v>1675.9333676572946</v>
      </c>
      <c r="G194" s="127">
        <f t="shared" si="46"/>
        <v>2659.7062544721266</v>
      </c>
      <c r="H194" s="127">
        <f t="shared" si="47"/>
        <v>314.17503692367097</v>
      </c>
      <c r="I194" s="128">
        <f t="shared" si="48"/>
        <v>498.59578359786582</v>
      </c>
      <c r="J194" s="127">
        <f t="shared" si="49"/>
        <v>24.104939688202535</v>
      </c>
      <c r="K194" s="128">
        <f t="shared" si="50"/>
        <v>38.254539285177422</v>
      </c>
      <c r="L194" s="129">
        <f t="shared" si="41"/>
        <v>2697.9607937573041</v>
      </c>
      <c r="M194" s="129">
        <f t="shared" si="51"/>
        <v>28347.960793757306</v>
      </c>
      <c r="N194" s="129">
        <f t="shared" si="52"/>
        <v>17862.609195814308</v>
      </c>
      <c r="O194" s="130">
        <f t="shared" si="42"/>
        <v>0.94232982168561097</v>
      </c>
      <c r="P194" s="131">
        <v>167.55412831305875</v>
      </c>
      <c r="Q194" s="130">
        <f t="shared" si="43"/>
        <v>-3.4043835203735787E-2</v>
      </c>
      <c r="R194" s="130">
        <f t="shared" si="44"/>
        <v>-4.2565187634200516E-2</v>
      </c>
      <c r="S194" s="132">
        <v>1587</v>
      </c>
      <c r="T194" s="1">
        <v>26554</v>
      </c>
      <c r="U194" s="1">
        <v>16881.11888111888</v>
      </c>
      <c r="X194" s="12"/>
      <c r="Y194" s="12"/>
    </row>
    <row r="195" spans="1:27" ht="32.1" customHeight="1">
      <c r="A195" s="125">
        <v>3801</v>
      </c>
      <c r="B195" s="125" t="s">
        <v>212</v>
      </c>
      <c r="C195" s="1">
        <v>401871</v>
      </c>
      <c r="D195" s="125">
        <f t="shared" si="39"/>
        <v>14612.428187040943</v>
      </c>
      <c r="E195" s="126">
        <f t="shared" si="40"/>
        <v>0.770868729027264</v>
      </c>
      <c r="F195" s="127">
        <f t="shared" si="45"/>
        <v>2606.0189885140148</v>
      </c>
      <c r="G195" s="127">
        <f t="shared" si="46"/>
        <v>71670.734222112427</v>
      </c>
      <c r="H195" s="127">
        <f t="shared" si="47"/>
        <v>856.72498242342442</v>
      </c>
      <c r="I195" s="128">
        <f t="shared" si="48"/>
        <v>23561.650466609019</v>
      </c>
      <c r="J195" s="127">
        <f t="shared" si="49"/>
        <v>566.65488518795598</v>
      </c>
      <c r="K195" s="128">
        <f t="shared" si="50"/>
        <v>15584.142652439166</v>
      </c>
      <c r="L195" s="129">
        <f t="shared" si="41"/>
        <v>87254.876874551599</v>
      </c>
      <c r="M195" s="129">
        <f t="shared" si="51"/>
        <v>489125.87687455158</v>
      </c>
      <c r="N195" s="129">
        <f t="shared" si="52"/>
        <v>17785.102060742913</v>
      </c>
      <c r="O195" s="130">
        <f t="shared" si="42"/>
        <v>0.93824098539240552</v>
      </c>
      <c r="P195" s="131">
        <v>10353.071163746485</v>
      </c>
      <c r="Q195" s="133">
        <f t="shared" si="43"/>
        <v>8.7460424841022871E-2</v>
      </c>
      <c r="R195" s="133">
        <f t="shared" si="44"/>
        <v>8.7776753958859088E-2</v>
      </c>
      <c r="S195" s="132">
        <v>27502</v>
      </c>
      <c r="T195" s="1">
        <v>369550</v>
      </c>
      <c r="U195" s="1">
        <v>13433.296982915303</v>
      </c>
      <c r="V195" s="1"/>
      <c r="W195" s="62"/>
      <c r="X195" s="13"/>
      <c r="Y195" s="64"/>
      <c r="AA195" s="62"/>
    </row>
    <row r="196" spans="1:27">
      <c r="A196" s="125">
        <v>3802</v>
      </c>
      <c r="B196" s="125" t="s">
        <v>213</v>
      </c>
      <c r="C196" s="1">
        <v>420080</v>
      </c>
      <c r="D196" s="125">
        <f t="shared" si="39"/>
        <v>16357.618472800905</v>
      </c>
      <c r="E196" s="126">
        <f t="shared" si="40"/>
        <v>0.86293505779030977</v>
      </c>
      <c r="F196" s="127">
        <f t="shared" si="45"/>
        <v>1558.9048170580379</v>
      </c>
      <c r="G196" s="127">
        <f t="shared" si="46"/>
        <v>40034.234606867467</v>
      </c>
      <c r="H196" s="127">
        <f t="shared" si="47"/>
        <v>245.90838240743787</v>
      </c>
      <c r="I196" s="128">
        <f t="shared" si="48"/>
        <v>6315.1731686054127</v>
      </c>
      <c r="J196" s="127">
        <f t="shared" si="49"/>
        <v>-44.161714828030568</v>
      </c>
      <c r="K196" s="128">
        <f t="shared" si="50"/>
        <v>-1134.1169984986532</v>
      </c>
      <c r="L196" s="129">
        <f t="shared" si="41"/>
        <v>38900.117608368811</v>
      </c>
      <c r="M196" s="129">
        <f t="shared" si="51"/>
        <v>458980.1176083688</v>
      </c>
      <c r="N196" s="129">
        <f t="shared" si="52"/>
        <v>17872.361575030911</v>
      </c>
      <c r="O196" s="130">
        <f t="shared" si="42"/>
        <v>0.9428443018305579</v>
      </c>
      <c r="P196" s="131">
        <v>4416.9516819203636</v>
      </c>
      <c r="Q196" s="133">
        <f t="shared" si="43"/>
        <v>0.14030706421420661</v>
      </c>
      <c r="R196" s="134">
        <f t="shared" si="44"/>
        <v>0.11055722063243348</v>
      </c>
      <c r="S196" s="132">
        <v>25681</v>
      </c>
      <c r="T196" s="1">
        <v>368392</v>
      </c>
      <c r="U196" s="1">
        <v>14729.199152372956</v>
      </c>
      <c r="V196" s="1"/>
      <c r="W196" s="62"/>
      <c r="X196" s="13"/>
      <c r="Y196" s="13"/>
      <c r="Z196" s="13"/>
    </row>
    <row r="197" spans="1:27">
      <c r="A197" s="125">
        <v>3803</v>
      </c>
      <c r="B197" s="125" t="s">
        <v>214</v>
      </c>
      <c r="C197" s="1">
        <v>1068355</v>
      </c>
      <c r="D197" s="125">
        <f t="shared" si="39"/>
        <v>18485.569436273661</v>
      </c>
      <c r="E197" s="126">
        <f t="shared" si="40"/>
        <v>0.97519366626027992</v>
      </c>
      <c r="F197" s="127">
        <f t="shared" si="45"/>
        <v>282.13423897438406</v>
      </c>
      <c r="G197" s="127">
        <f t="shared" si="46"/>
        <v>16305.666207285552</v>
      </c>
      <c r="H197" s="127">
        <f t="shared" si="47"/>
        <v>0</v>
      </c>
      <c r="I197" s="128">
        <f t="shared" si="48"/>
        <v>0</v>
      </c>
      <c r="J197" s="127">
        <f t="shared" si="49"/>
        <v>-290.07009723546844</v>
      </c>
      <c r="K197" s="128">
        <f t="shared" si="50"/>
        <v>-16764.311199626663</v>
      </c>
      <c r="L197" s="129">
        <f t="shared" si="41"/>
        <v>-458.64499234111099</v>
      </c>
      <c r="M197" s="129">
        <f t="shared" si="51"/>
        <v>1067896.3550076589</v>
      </c>
      <c r="N197" s="129">
        <f t="shared" si="52"/>
        <v>18477.633578012577</v>
      </c>
      <c r="O197" s="130">
        <f t="shared" si="42"/>
        <v>0.97477501544515444</v>
      </c>
      <c r="P197" s="131">
        <v>3239.8475868716687</v>
      </c>
      <c r="Q197" s="133">
        <f t="shared" si="43"/>
        <v>0.18856927345587401</v>
      </c>
      <c r="R197" s="133">
        <f t="shared" si="44"/>
        <v>0.17277487953930631</v>
      </c>
      <c r="S197" s="132">
        <v>57794</v>
      </c>
      <c r="T197" s="1">
        <v>898858</v>
      </c>
      <c r="U197" s="1">
        <v>15762.248798793533</v>
      </c>
      <c r="V197" s="1"/>
      <c r="W197" s="62"/>
      <c r="X197" s="13"/>
      <c r="Y197" s="13"/>
      <c r="Z197" s="13"/>
    </row>
    <row r="198" spans="1:27">
      <c r="A198" s="125">
        <v>3804</v>
      </c>
      <c r="B198" s="125" t="s">
        <v>215</v>
      </c>
      <c r="C198" s="1">
        <v>1051612</v>
      </c>
      <c r="D198" s="125">
        <f t="shared" si="39"/>
        <v>16192.846034214617</v>
      </c>
      <c r="E198" s="126">
        <f t="shared" si="40"/>
        <v>0.85424259965221738</v>
      </c>
      <c r="F198" s="127">
        <f t="shared" si="45"/>
        <v>1657.7682802098104</v>
      </c>
      <c r="G198" s="127">
        <f t="shared" si="46"/>
        <v>107660.44542166572</v>
      </c>
      <c r="H198" s="127">
        <f t="shared" si="47"/>
        <v>303.57873591263848</v>
      </c>
      <c r="I198" s="128">
        <f t="shared" si="48"/>
        <v>19715.313846374484</v>
      </c>
      <c r="J198" s="127">
        <f t="shared" si="49"/>
        <v>13.50863867717004</v>
      </c>
      <c r="K198" s="128">
        <f t="shared" si="50"/>
        <v>877.29152161145396</v>
      </c>
      <c r="L198" s="129">
        <f t="shared" si="41"/>
        <v>108537.73694327717</v>
      </c>
      <c r="M198" s="129">
        <f t="shared" si="51"/>
        <v>1160149.7369432771</v>
      </c>
      <c r="N198" s="129">
        <f t="shared" si="52"/>
        <v>17864.1229531016</v>
      </c>
      <c r="O198" s="130">
        <f t="shared" si="42"/>
        <v>0.94240967892365346</v>
      </c>
      <c r="P198" s="131">
        <v>-1336.0055418807751</v>
      </c>
      <c r="Q198" s="133">
        <f t="shared" si="43"/>
        <v>0.1308166605373576</v>
      </c>
      <c r="R198" s="133">
        <f t="shared" si="44"/>
        <v>0.12040401617227826</v>
      </c>
      <c r="S198" s="132">
        <v>64943</v>
      </c>
      <c r="T198" s="1">
        <v>929958</v>
      </c>
      <c r="U198" s="1">
        <v>14452.684746289533</v>
      </c>
      <c r="X198" s="12"/>
      <c r="Y198" s="12"/>
      <c r="Z198" s="12"/>
    </row>
    <row r="199" spans="1:27">
      <c r="A199" s="125">
        <v>3805</v>
      </c>
      <c r="B199" s="125" t="s">
        <v>216</v>
      </c>
      <c r="C199" s="1">
        <v>769817</v>
      </c>
      <c r="D199" s="125">
        <f t="shared" si="39"/>
        <v>16112.711137158047</v>
      </c>
      <c r="E199" s="126">
        <f t="shared" si="40"/>
        <v>0.85001513755940017</v>
      </c>
      <c r="F199" s="127">
        <f t="shared" si="45"/>
        <v>1705.8492184437528</v>
      </c>
      <c r="G199" s="127">
        <f t="shared" si="46"/>
        <v>81500.358109587178</v>
      </c>
      <c r="H199" s="127">
        <f t="shared" si="47"/>
        <v>331.62594988243814</v>
      </c>
      <c r="I199" s="128">
        <f t="shared" si="48"/>
        <v>15844.093007533247</v>
      </c>
      <c r="J199" s="127">
        <f t="shared" si="49"/>
        <v>41.555852646969697</v>
      </c>
      <c r="K199" s="128">
        <f t="shared" si="50"/>
        <v>1985.4139719142711</v>
      </c>
      <c r="L199" s="129">
        <f t="shared" si="41"/>
        <v>83485.772081501447</v>
      </c>
      <c r="M199" s="129">
        <f t="shared" si="51"/>
        <v>853302.77208150143</v>
      </c>
      <c r="N199" s="129">
        <f t="shared" si="52"/>
        <v>17860.116208248768</v>
      </c>
      <c r="O199" s="130">
        <f t="shared" si="42"/>
        <v>0.94219830581901243</v>
      </c>
      <c r="P199" s="131">
        <v>33.018140146887163</v>
      </c>
      <c r="Q199" s="133">
        <f t="shared" si="43"/>
        <v>0.11163946593964529</v>
      </c>
      <c r="R199" s="133">
        <f t="shared" si="44"/>
        <v>0.10517117007487314</v>
      </c>
      <c r="S199" s="132">
        <v>47777</v>
      </c>
      <c r="T199" s="1">
        <v>692506</v>
      </c>
      <c r="U199" s="1">
        <v>14579.380618539337</v>
      </c>
      <c r="X199" s="12"/>
      <c r="Y199" s="12"/>
    </row>
    <row r="200" spans="1:27">
      <c r="A200" s="125">
        <v>3806</v>
      </c>
      <c r="B200" s="125" t="s">
        <v>217</v>
      </c>
      <c r="C200" s="1">
        <v>607080</v>
      </c>
      <c r="D200" s="125">
        <f t="shared" ref="D200:D263" si="53">C200/S200*1000</f>
        <v>16576.015727391874</v>
      </c>
      <c r="E200" s="126">
        <f t="shared" ref="E200:E263" si="54">D200/D$364</f>
        <v>0.87445645669229999</v>
      </c>
      <c r="F200" s="127">
        <f t="shared" si="45"/>
        <v>1427.8664643034565</v>
      </c>
      <c r="G200" s="127">
        <f t="shared" si="46"/>
        <v>52294.181388649791</v>
      </c>
      <c r="H200" s="127">
        <f t="shared" si="47"/>
        <v>169.46934330059867</v>
      </c>
      <c r="I200" s="128">
        <f t="shared" si="48"/>
        <v>6206.6452290411253</v>
      </c>
      <c r="J200" s="127">
        <f t="shared" si="49"/>
        <v>-120.60075393486977</v>
      </c>
      <c r="K200" s="128">
        <f t="shared" si="50"/>
        <v>-4416.8820121106701</v>
      </c>
      <c r="L200" s="129">
        <f t="shared" ref="L200:L263" si="55">+G200+K200</f>
        <v>47877.299376539122</v>
      </c>
      <c r="M200" s="129">
        <f t="shared" si="51"/>
        <v>654957.29937653907</v>
      </c>
      <c r="N200" s="129">
        <f t="shared" si="52"/>
        <v>17883.281437760459</v>
      </c>
      <c r="O200" s="130">
        <f t="shared" ref="O200:O263" si="56">N200/N$364</f>
        <v>0.94342037177565741</v>
      </c>
      <c r="P200" s="131">
        <v>11956.053021636711</v>
      </c>
      <c r="Q200" s="133">
        <f t="shared" ref="Q200:Q263" si="57">(C200-T200)/T200</f>
        <v>0.10975837144768737</v>
      </c>
      <c r="R200" s="133">
        <f t="shared" ref="R200:R263" si="58">(D200-U200)/U200</f>
        <v>0.10678883452103062</v>
      </c>
      <c r="S200" s="132">
        <v>36624</v>
      </c>
      <c r="T200" s="1">
        <v>547038</v>
      </c>
      <c r="U200" s="1">
        <v>14976.674149920605</v>
      </c>
      <c r="X200" s="12"/>
      <c r="Y200" s="12"/>
    </row>
    <row r="201" spans="1:27">
      <c r="A201" s="125">
        <v>3807</v>
      </c>
      <c r="B201" s="125" t="s">
        <v>218</v>
      </c>
      <c r="C201" s="1">
        <v>848082</v>
      </c>
      <c r="D201" s="125">
        <f t="shared" si="53"/>
        <v>15277.178318592041</v>
      </c>
      <c r="E201" s="126">
        <f t="shared" si="54"/>
        <v>0.80593717093645711</v>
      </c>
      <c r="F201" s="127">
        <f t="shared" si="45"/>
        <v>2207.1689095833558</v>
      </c>
      <c r="G201" s="127">
        <f t="shared" si="46"/>
        <v>122526.56767770083</v>
      </c>
      <c r="H201" s="127">
        <f t="shared" si="47"/>
        <v>624.06243638054002</v>
      </c>
      <c r="I201" s="128">
        <f t="shared" si="48"/>
        <v>34643.578030792924</v>
      </c>
      <c r="J201" s="127">
        <f t="shared" si="49"/>
        <v>333.99233914507158</v>
      </c>
      <c r="K201" s="128">
        <f t="shared" si="50"/>
        <v>18540.916722960359</v>
      </c>
      <c r="L201" s="129">
        <f t="shared" si="55"/>
        <v>141067.4844006612</v>
      </c>
      <c r="M201" s="129">
        <f t="shared" si="51"/>
        <v>989149.4844006612</v>
      </c>
      <c r="N201" s="129">
        <f t="shared" si="52"/>
        <v>17818.339567320469</v>
      </c>
      <c r="O201" s="130">
        <f t="shared" si="56"/>
        <v>0.93999440748786522</v>
      </c>
      <c r="P201" s="131">
        <v>14590.609057997994</v>
      </c>
      <c r="Q201" s="133">
        <f t="shared" si="57"/>
        <v>0.11412942094518436</v>
      </c>
      <c r="R201" s="133">
        <f t="shared" si="58"/>
        <v>0.10672370054944322</v>
      </c>
      <c r="S201" s="132">
        <v>55513</v>
      </c>
      <c r="T201" s="1">
        <v>761206</v>
      </c>
      <c r="U201" s="1">
        <v>13803.967793413609</v>
      </c>
      <c r="X201" s="12"/>
      <c r="Y201" s="12"/>
    </row>
    <row r="202" spans="1:27">
      <c r="A202" s="125">
        <v>3808</v>
      </c>
      <c r="B202" s="125" t="s">
        <v>219</v>
      </c>
      <c r="C202" s="1">
        <v>197333</v>
      </c>
      <c r="D202" s="125">
        <f t="shared" si="53"/>
        <v>15145.675032619542</v>
      </c>
      <c r="E202" s="126">
        <f t="shared" si="54"/>
        <v>0.79899980435898221</v>
      </c>
      <c r="F202" s="127">
        <f t="shared" si="45"/>
        <v>2286.070881166856</v>
      </c>
      <c r="G202" s="127">
        <f t="shared" si="46"/>
        <v>29785.217510722963</v>
      </c>
      <c r="H202" s="127">
        <f t="shared" si="47"/>
        <v>670.08858647091495</v>
      </c>
      <c r="I202" s="128">
        <f t="shared" si="48"/>
        <v>8730.5841931295508</v>
      </c>
      <c r="J202" s="127">
        <f t="shared" si="49"/>
        <v>380.01848923544651</v>
      </c>
      <c r="K202" s="128">
        <f t="shared" si="50"/>
        <v>4951.260896248632</v>
      </c>
      <c r="L202" s="129">
        <f t="shared" si="55"/>
        <v>34736.478406971597</v>
      </c>
      <c r="M202" s="129">
        <f t="shared" si="51"/>
        <v>232069.47840697161</v>
      </c>
      <c r="N202" s="129">
        <f t="shared" si="52"/>
        <v>17811.764403021843</v>
      </c>
      <c r="O202" s="130">
        <f t="shared" si="56"/>
        <v>0.93964753915899157</v>
      </c>
      <c r="P202" s="131">
        <v>5059.0048757346194</v>
      </c>
      <c r="Q202" s="133">
        <f t="shared" si="57"/>
        <v>0.11103416435826408</v>
      </c>
      <c r="R202" s="134">
        <f t="shared" si="58"/>
        <v>0.1080495764580002</v>
      </c>
      <c r="S202" s="132">
        <v>13029</v>
      </c>
      <c r="T202" s="1">
        <v>177612</v>
      </c>
      <c r="U202" s="1">
        <v>13668.770201631522</v>
      </c>
      <c r="X202" s="13"/>
      <c r="Y202" s="13"/>
    </row>
    <row r="203" spans="1:27">
      <c r="A203" s="125">
        <v>3811</v>
      </c>
      <c r="B203" s="125" t="s">
        <v>220</v>
      </c>
      <c r="C203" s="1">
        <v>507191</v>
      </c>
      <c r="D203" s="125">
        <f t="shared" si="53"/>
        <v>18670.752806920671</v>
      </c>
      <c r="E203" s="126">
        <f t="shared" si="54"/>
        <v>0.98496288926280906</v>
      </c>
      <c r="F203" s="127">
        <f t="shared" si="45"/>
        <v>171.02421658617823</v>
      </c>
      <c r="G203" s="127">
        <f t="shared" si="46"/>
        <v>4645.8728435635312</v>
      </c>
      <c r="H203" s="127">
        <f t="shared" si="47"/>
        <v>0</v>
      </c>
      <c r="I203" s="128">
        <f t="shared" si="48"/>
        <v>0</v>
      </c>
      <c r="J203" s="127">
        <f t="shared" si="49"/>
        <v>-290.07009723546844</v>
      </c>
      <c r="K203" s="128">
        <f t="shared" si="50"/>
        <v>-7879.7541914015001</v>
      </c>
      <c r="L203" s="129">
        <f t="shared" si="55"/>
        <v>-3233.8813478379689</v>
      </c>
      <c r="M203" s="129">
        <f t="shared" si="51"/>
        <v>503957.11865216203</v>
      </c>
      <c r="N203" s="129">
        <f t="shared" si="52"/>
        <v>18551.706926271378</v>
      </c>
      <c r="O203" s="130">
        <f t="shared" si="56"/>
        <v>0.97868270464616591</v>
      </c>
      <c r="P203" s="131">
        <v>-2685.8947417141771</v>
      </c>
      <c r="Q203" s="133">
        <f t="shared" si="57"/>
        <v>0.1464586187098495</v>
      </c>
      <c r="R203" s="133">
        <f t="shared" si="58"/>
        <v>0.13768028656585365</v>
      </c>
      <c r="S203" s="132">
        <v>27165</v>
      </c>
      <c r="T203" s="1">
        <v>442398</v>
      </c>
      <c r="U203" s="1">
        <v>16411.247542382313</v>
      </c>
      <c r="X203" s="12"/>
      <c r="Y203" s="12"/>
    </row>
    <row r="204" spans="1:27">
      <c r="A204" s="125">
        <v>3812</v>
      </c>
      <c r="B204" s="125" t="s">
        <v>221</v>
      </c>
      <c r="C204" s="1">
        <v>34473</v>
      </c>
      <c r="D204" s="125">
        <f t="shared" si="53"/>
        <v>14675.606641123883</v>
      </c>
      <c r="E204" s="126">
        <f t="shared" si="54"/>
        <v>0.7742016654822752</v>
      </c>
      <c r="F204" s="127">
        <f t="shared" si="45"/>
        <v>2568.1119160642511</v>
      </c>
      <c r="G204" s="127">
        <f t="shared" si="46"/>
        <v>6032.4948908349261</v>
      </c>
      <c r="H204" s="127">
        <f t="shared" si="47"/>
        <v>834.61252349439565</v>
      </c>
      <c r="I204" s="128">
        <f t="shared" si="48"/>
        <v>1960.5048176883354</v>
      </c>
      <c r="J204" s="127">
        <f t="shared" si="49"/>
        <v>544.54242625892721</v>
      </c>
      <c r="K204" s="128">
        <f t="shared" si="50"/>
        <v>1279.1301592822201</v>
      </c>
      <c r="L204" s="129">
        <f t="shared" si="55"/>
        <v>7311.6250501171462</v>
      </c>
      <c r="M204" s="129">
        <f t="shared" si="51"/>
        <v>41784.625050117145</v>
      </c>
      <c r="N204" s="129">
        <f t="shared" si="52"/>
        <v>17788.26098344706</v>
      </c>
      <c r="O204" s="130">
        <f t="shared" si="56"/>
        <v>0.93840763221515622</v>
      </c>
      <c r="P204" s="131">
        <v>877.3041256505212</v>
      </c>
      <c r="Q204" s="133">
        <f t="shared" si="57"/>
        <v>8.0556687458859674E-2</v>
      </c>
      <c r="R204" s="133">
        <f t="shared" si="58"/>
        <v>7.9636673250721005E-2</v>
      </c>
      <c r="S204" s="132">
        <v>2349</v>
      </c>
      <c r="T204" s="1">
        <v>31903</v>
      </c>
      <c r="U204" s="1">
        <v>13593.097571367703</v>
      </c>
      <c r="X204" s="12"/>
      <c r="Y204" s="12"/>
    </row>
    <row r="205" spans="1:27">
      <c r="A205" s="125">
        <v>3813</v>
      </c>
      <c r="B205" s="125" t="s">
        <v>222</v>
      </c>
      <c r="C205" s="1">
        <v>239047</v>
      </c>
      <c r="D205" s="125">
        <f t="shared" si="53"/>
        <v>17006.758679567443</v>
      </c>
      <c r="E205" s="126">
        <f t="shared" si="54"/>
        <v>0.89718000871464687</v>
      </c>
      <c r="F205" s="127">
        <f t="shared" si="45"/>
        <v>1169.4206929981149</v>
      </c>
      <c r="G205" s="127">
        <f t="shared" si="46"/>
        <v>16437.377260781501</v>
      </c>
      <c r="H205" s="127">
        <f t="shared" si="47"/>
        <v>18.709310039149386</v>
      </c>
      <c r="I205" s="128">
        <f t="shared" si="48"/>
        <v>262.97806191028377</v>
      </c>
      <c r="J205" s="127">
        <f t="shared" si="49"/>
        <v>-271.36078719631905</v>
      </c>
      <c r="K205" s="128">
        <f t="shared" si="50"/>
        <v>-3814.2472248314607</v>
      </c>
      <c r="L205" s="129">
        <f t="shared" si="55"/>
        <v>12623.13003595004</v>
      </c>
      <c r="M205" s="129">
        <f t="shared" si="51"/>
        <v>251670.13003595005</v>
      </c>
      <c r="N205" s="129">
        <f t="shared" si="52"/>
        <v>17904.818585369241</v>
      </c>
      <c r="O205" s="130">
        <f t="shared" si="56"/>
        <v>0.94455654937677491</v>
      </c>
      <c r="P205" s="131">
        <v>847.58892726427803</v>
      </c>
      <c r="Q205" s="133">
        <f t="shared" si="57"/>
        <v>0.1524058370654621</v>
      </c>
      <c r="R205" s="133">
        <f t="shared" si="58"/>
        <v>0.14896239332921071</v>
      </c>
      <c r="S205" s="132">
        <v>14056</v>
      </c>
      <c r="T205" s="1">
        <v>207433</v>
      </c>
      <c r="U205" s="1">
        <v>14801.841016126729</v>
      </c>
      <c r="X205" s="12"/>
      <c r="Y205" s="12"/>
    </row>
    <row r="206" spans="1:27">
      <c r="A206" s="125">
        <v>3814</v>
      </c>
      <c r="B206" s="125" t="s">
        <v>223</v>
      </c>
      <c r="C206" s="1">
        <v>152771</v>
      </c>
      <c r="D206" s="125">
        <f t="shared" si="53"/>
        <v>14759.057095932762</v>
      </c>
      <c r="E206" s="126">
        <f t="shared" si="54"/>
        <v>0.77860403757347341</v>
      </c>
      <c r="F206" s="127">
        <f t="shared" si="45"/>
        <v>2518.041643178924</v>
      </c>
      <c r="G206" s="127">
        <f t="shared" si="46"/>
        <v>26064.249048545043</v>
      </c>
      <c r="H206" s="127">
        <f t="shared" si="47"/>
        <v>805.40486431128795</v>
      </c>
      <c r="I206" s="128">
        <f t="shared" si="48"/>
        <v>8336.7457504861413</v>
      </c>
      <c r="J206" s="127">
        <f t="shared" si="49"/>
        <v>515.33476707581951</v>
      </c>
      <c r="K206" s="128">
        <f t="shared" si="50"/>
        <v>5334.2301740018074</v>
      </c>
      <c r="L206" s="129">
        <f t="shared" si="55"/>
        <v>31398.479222546852</v>
      </c>
      <c r="M206" s="129">
        <f t="shared" si="51"/>
        <v>184169.47922254686</v>
      </c>
      <c r="N206" s="129">
        <f t="shared" si="52"/>
        <v>17792.433506187503</v>
      </c>
      <c r="O206" s="130">
        <f t="shared" si="56"/>
        <v>0.93862775081971594</v>
      </c>
      <c r="P206" s="131">
        <v>1930.3458299738268</v>
      </c>
      <c r="Q206" s="133">
        <f t="shared" si="57"/>
        <v>0.12095886591432722</v>
      </c>
      <c r="R206" s="133">
        <f t="shared" si="58"/>
        <v>0.1279980240907771</v>
      </c>
      <c r="S206" s="132">
        <v>10351</v>
      </c>
      <c r="T206" s="1">
        <v>136286</v>
      </c>
      <c r="U206" s="1">
        <v>13084.293394777265</v>
      </c>
      <c r="X206" s="12"/>
      <c r="Y206" s="12"/>
    </row>
    <row r="207" spans="1:27">
      <c r="A207" s="125">
        <v>3815</v>
      </c>
      <c r="B207" s="125" t="s">
        <v>224</v>
      </c>
      <c r="C207" s="1">
        <v>51766</v>
      </c>
      <c r="D207" s="125">
        <f t="shared" si="53"/>
        <v>12647.446860493526</v>
      </c>
      <c r="E207" s="126">
        <f t="shared" si="54"/>
        <v>0.66720747311763584</v>
      </c>
      <c r="F207" s="127">
        <f t="shared" si="45"/>
        <v>3785.007784442465</v>
      </c>
      <c r="G207" s="127">
        <f t="shared" si="46"/>
        <v>15492.036861723009</v>
      </c>
      <c r="H207" s="127">
        <f t="shared" si="47"/>
        <v>1544.4684467150203</v>
      </c>
      <c r="I207" s="128">
        <f t="shared" si="48"/>
        <v>6321.5093524045778</v>
      </c>
      <c r="J207" s="127">
        <f t="shared" si="49"/>
        <v>1254.3983494795518</v>
      </c>
      <c r="K207" s="128">
        <f t="shared" si="50"/>
        <v>5134.2524444198061</v>
      </c>
      <c r="L207" s="129">
        <f t="shared" si="55"/>
        <v>20626.289306142815</v>
      </c>
      <c r="M207" s="129">
        <f t="shared" si="51"/>
        <v>72392.289306142819</v>
      </c>
      <c r="N207" s="129">
        <f t="shared" si="52"/>
        <v>17686.852994415542</v>
      </c>
      <c r="O207" s="130">
        <f t="shared" si="56"/>
        <v>0.93305792259692411</v>
      </c>
      <c r="P207" s="131">
        <v>1207.2852219189335</v>
      </c>
      <c r="Q207" s="133">
        <f t="shared" si="57"/>
        <v>7.7986714145894503E-2</v>
      </c>
      <c r="R207" s="133">
        <f t="shared" si="58"/>
        <v>7.219250263570412E-2</v>
      </c>
      <c r="S207" s="132">
        <v>4093</v>
      </c>
      <c r="T207" s="1">
        <v>48021</v>
      </c>
      <c r="U207" s="1">
        <v>11795.87324981577</v>
      </c>
      <c r="X207" s="12"/>
      <c r="Y207" s="12"/>
    </row>
    <row r="208" spans="1:27">
      <c r="A208" s="125">
        <v>3816</v>
      </c>
      <c r="B208" s="125" t="s">
        <v>225</v>
      </c>
      <c r="C208" s="1">
        <v>90724</v>
      </c>
      <c r="D208" s="125">
        <f t="shared" si="53"/>
        <v>13970.434246997229</v>
      </c>
      <c r="E208" s="126">
        <f t="shared" si="54"/>
        <v>0.73700077455248336</v>
      </c>
      <c r="F208" s="127">
        <f t="shared" si="45"/>
        <v>2991.2153525402432</v>
      </c>
      <c r="G208" s="127">
        <f t="shared" si="46"/>
        <v>19424.952499396339</v>
      </c>
      <c r="H208" s="127">
        <f t="shared" si="47"/>
        <v>1081.4228614387243</v>
      </c>
      <c r="I208" s="128">
        <f t="shared" si="48"/>
        <v>7022.7600621830752</v>
      </c>
      <c r="J208" s="127">
        <f t="shared" si="49"/>
        <v>791.3527642032559</v>
      </c>
      <c r="K208" s="128">
        <f t="shared" si="50"/>
        <v>5139.0448507359433</v>
      </c>
      <c r="L208" s="129">
        <f t="shared" si="55"/>
        <v>24563.997350132282</v>
      </c>
      <c r="M208" s="129">
        <f t="shared" si="51"/>
        <v>115287.99735013228</v>
      </c>
      <c r="N208" s="129">
        <f t="shared" si="52"/>
        <v>17753.002363740728</v>
      </c>
      <c r="O208" s="130">
        <f t="shared" si="56"/>
        <v>0.93654758766866664</v>
      </c>
      <c r="P208" s="131">
        <v>2263.8594261279031</v>
      </c>
      <c r="Q208" s="133">
        <f t="shared" si="57"/>
        <v>0.12798706950142982</v>
      </c>
      <c r="R208" s="133">
        <f t="shared" si="58"/>
        <v>0.12694488865495487</v>
      </c>
      <c r="S208" s="132">
        <v>6494</v>
      </c>
      <c r="T208" s="1">
        <v>80430</v>
      </c>
      <c r="U208" s="1">
        <v>12396.732429099877</v>
      </c>
      <c r="X208" s="12"/>
      <c r="Y208" s="12"/>
      <c r="Z208" s="12"/>
    </row>
    <row r="209" spans="1:27">
      <c r="A209" s="125">
        <v>3817</v>
      </c>
      <c r="B209" s="125" t="s">
        <v>226</v>
      </c>
      <c r="C209" s="1">
        <v>139815</v>
      </c>
      <c r="D209" s="125">
        <f t="shared" si="53"/>
        <v>13266.438941076003</v>
      </c>
      <c r="E209" s="126">
        <f t="shared" si="54"/>
        <v>0.69986198011187573</v>
      </c>
      <c r="F209" s="127">
        <f t="shared" si="45"/>
        <v>3413.6125360929786</v>
      </c>
      <c r="G209" s="127">
        <f t="shared" si="46"/>
        <v>35976.062517883904</v>
      </c>
      <c r="H209" s="127">
        <f t="shared" si="47"/>
        <v>1327.8212185111533</v>
      </c>
      <c r="I209" s="128">
        <f t="shared" si="48"/>
        <v>13993.907821889044</v>
      </c>
      <c r="J209" s="127">
        <f t="shared" si="49"/>
        <v>1037.7511212756849</v>
      </c>
      <c r="K209" s="128">
        <f t="shared" si="50"/>
        <v>10936.859067124444</v>
      </c>
      <c r="L209" s="129">
        <f t="shared" si="55"/>
        <v>46912.921585008349</v>
      </c>
      <c r="M209" s="129">
        <f t="shared" si="51"/>
        <v>186727.92158500836</v>
      </c>
      <c r="N209" s="129">
        <f t="shared" si="52"/>
        <v>17717.802598444669</v>
      </c>
      <c r="O209" s="130">
        <f t="shared" si="56"/>
        <v>0.93469064794663625</v>
      </c>
      <c r="P209" s="131">
        <v>3801.4914986082877</v>
      </c>
      <c r="Q209" s="133">
        <f t="shared" si="57"/>
        <v>8.8723806854019205E-2</v>
      </c>
      <c r="R209" s="134">
        <f t="shared" si="58"/>
        <v>8.0666073014507553E-2</v>
      </c>
      <c r="S209" s="132">
        <v>10539</v>
      </c>
      <c r="T209" s="1">
        <v>128421</v>
      </c>
      <c r="U209" s="1">
        <v>12276.168626326355</v>
      </c>
      <c r="X209" s="13"/>
      <c r="Y209" s="13"/>
      <c r="Z209" s="13"/>
    </row>
    <row r="210" spans="1:27">
      <c r="A210" s="125">
        <v>3818</v>
      </c>
      <c r="B210" s="125" t="s">
        <v>227</v>
      </c>
      <c r="C210" s="1">
        <v>134335</v>
      </c>
      <c r="D210" s="125">
        <f t="shared" si="53"/>
        <v>24371.371552975324</v>
      </c>
      <c r="E210" s="126">
        <f t="shared" si="54"/>
        <v>1.2856951612158958</v>
      </c>
      <c r="F210" s="127">
        <f t="shared" si="45"/>
        <v>-3249.3470310466137</v>
      </c>
      <c r="G210" s="127">
        <f t="shared" si="46"/>
        <v>-17910.400835128934</v>
      </c>
      <c r="H210" s="127">
        <f t="shared" si="47"/>
        <v>0</v>
      </c>
      <c r="I210" s="128">
        <f t="shared" si="48"/>
        <v>0</v>
      </c>
      <c r="J210" s="127">
        <f t="shared" si="49"/>
        <v>-290.07009723546844</v>
      </c>
      <c r="K210" s="128">
        <f t="shared" si="50"/>
        <v>-1598.8663759619021</v>
      </c>
      <c r="L210" s="129">
        <f t="shared" si="55"/>
        <v>-19509.267211090835</v>
      </c>
      <c r="M210" s="129">
        <f t="shared" si="51"/>
        <v>114825.73278890917</v>
      </c>
      <c r="N210" s="129">
        <f t="shared" si="52"/>
        <v>20831.954424693246</v>
      </c>
      <c r="O210" s="130">
        <f t="shared" si="56"/>
        <v>1.0989756134274009</v>
      </c>
      <c r="P210" s="131">
        <v>1063.1028670595006</v>
      </c>
      <c r="Q210" s="130">
        <f t="shared" si="57"/>
        <v>5.2336785372961284E-2</v>
      </c>
      <c r="R210" s="130">
        <f t="shared" si="58"/>
        <v>6.9901187451029384E-2</v>
      </c>
      <c r="S210" s="132">
        <v>5512</v>
      </c>
      <c r="T210" s="1">
        <v>127654</v>
      </c>
      <c r="U210" s="1">
        <v>22779.086366880802</v>
      </c>
      <c r="X210" s="12"/>
      <c r="Y210" s="12"/>
    </row>
    <row r="211" spans="1:27">
      <c r="A211" s="125">
        <v>3819</v>
      </c>
      <c r="B211" s="125" t="s">
        <v>228</v>
      </c>
      <c r="C211" s="1">
        <v>30543</v>
      </c>
      <c r="D211" s="125">
        <f t="shared" si="53"/>
        <v>19553.777208706786</v>
      </c>
      <c r="E211" s="126">
        <f t="shared" si="54"/>
        <v>1.0315462421177848</v>
      </c>
      <c r="F211" s="127">
        <f t="shared" si="45"/>
        <v>-358.7904244854908</v>
      </c>
      <c r="G211" s="127">
        <f t="shared" si="46"/>
        <v>-560.43064304633663</v>
      </c>
      <c r="H211" s="127">
        <f t="shared" si="47"/>
        <v>0</v>
      </c>
      <c r="I211" s="128">
        <f t="shared" si="48"/>
        <v>0</v>
      </c>
      <c r="J211" s="127">
        <f t="shared" si="49"/>
        <v>-290.07009723546844</v>
      </c>
      <c r="K211" s="128">
        <f t="shared" si="50"/>
        <v>-453.08949188180168</v>
      </c>
      <c r="L211" s="129">
        <f t="shared" si="55"/>
        <v>-1013.5201349281383</v>
      </c>
      <c r="M211" s="129">
        <f t="shared" si="51"/>
        <v>29529.479865071862</v>
      </c>
      <c r="N211" s="129">
        <f t="shared" si="52"/>
        <v>18904.916686985827</v>
      </c>
      <c r="O211" s="130">
        <f t="shared" si="56"/>
        <v>0.99731604578815647</v>
      </c>
      <c r="P211" s="131">
        <v>152.41209694247823</v>
      </c>
      <c r="Q211" s="130">
        <f t="shared" si="57"/>
        <v>0.12051507814219678</v>
      </c>
      <c r="R211" s="130">
        <f t="shared" si="58"/>
        <v>0.11979771893724013</v>
      </c>
      <c r="S211" s="132">
        <v>1562</v>
      </c>
      <c r="T211" s="1">
        <v>27258</v>
      </c>
      <c r="U211" s="1">
        <v>17461.88340807175</v>
      </c>
      <c r="X211" s="12"/>
      <c r="Y211" s="12"/>
    </row>
    <row r="212" spans="1:27">
      <c r="A212" s="125">
        <v>3820</v>
      </c>
      <c r="B212" s="125" t="s">
        <v>229</v>
      </c>
      <c r="C212" s="1">
        <v>46188</v>
      </c>
      <c r="D212" s="125">
        <f t="shared" si="53"/>
        <v>15987.538940809969</v>
      </c>
      <c r="E212" s="126">
        <f t="shared" si="54"/>
        <v>0.84341176331705714</v>
      </c>
      <c r="F212" s="127">
        <f t="shared" si="45"/>
        <v>1780.9525362525994</v>
      </c>
      <c r="G212" s="127">
        <f t="shared" si="46"/>
        <v>5145.1718772337599</v>
      </c>
      <c r="H212" s="127">
        <f t="shared" si="47"/>
        <v>375.43621860426538</v>
      </c>
      <c r="I212" s="128">
        <f t="shared" si="48"/>
        <v>1084.6352355477227</v>
      </c>
      <c r="J212" s="127">
        <f t="shared" si="49"/>
        <v>85.366121368796939</v>
      </c>
      <c r="K212" s="128">
        <f t="shared" si="50"/>
        <v>246.62272463445436</v>
      </c>
      <c r="L212" s="129">
        <f t="shared" si="55"/>
        <v>5391.7946018682142</v>
      </c>
      <c r="M212" s="129">
        <f t="shared" si="51"/>
        <v>51579.794601868212</v>
      </c>
      <c r="N212" s="129">
        <f t="shared" si="52"/>
        <v>17853.857598431365</v>
      </c>
      <c r="O212" s="130">
        <f t="shared" si="56"/>
        <v>0.94186813710689521</v>
      </c>
      <c r="P212" s="131">
        <v>-116.16044316545413</v>
      </c>
      <c r="Q212" s="130">
        <f t="shared" si="57"/>
        <v>4.2195044902748322E-2</v>
      </c>
      <c r="R212" s="130">
        <f t="shared" si="58"/>
        <v>4.6163250335053613E-2</v>
      </c>
      <c r="S212" s="132">
        <v>2889</v>
      </c>
      <c r="T212" s="1">
        <v>44318</v>
      </c>
      <c r="U212" s="1">
        <v>15282.068965517243</v>
      </c>
      <c r="X212" s="12"/>
      <c r="Y212" s="12"/>
    </row>
    <row r="213" spans="1:27">
      <c r="A213" s="125">
        <v>3821</v>
      </c>
      <c r="B213" s="125" t="s">
        <v>230</v>
      </c>
      <c r="C213" s="1">
        <v>39192</v>
      </c>
      <c r="D213" s="125">
        <f t="shared" si="53"/>
        <v>15983.686786296899</v>
      </c>
      <c r="E213" s="126">
        <f t="shared" si="54"/>
        <v>0.84320854552084312</v>
      </c>
      <c r="F213" s="127">
        <f t="shared" si="45"/>
        <v>1783.2638289604413</v>
      </c>
      <c r="G213" s="127">
        <f t="shared" si="46"/>
        <v>4372.5629086110021</v>
      </c>
      <c r="H213" s="127">
        <f t="shared" si="47"/>
        <v>376.78447268383979</v>
      </c>
      <c r="I213" s="128">
        <f t="shared" si="48"/>
        <v>923.87552702077517</v>
      </c>
      <c r="J213" s="127">
        <f t="shared" si="49"/>
        <v>86.714375448371356</v>
      </c>
      <c r="K213" s="128">
        <f t="shared" si="50"/>
        <v>212.62364859940655</v>
      </c>
      <c r="L213" s="129">
        <f t="shared" si="55"/>
        <v>4585.1865572104089</v>
      </c>
      <c r="M213" s="129">
        <f t="shared" si="51"/>
        <v>43777.186557210407</v>
      </c>
      <c r="N213" s="129">
        <f t="shared" si="52"/>
        <v>17853.664990705714</v>
      </c>
      <c r="O213" s="130">
        <f t="shared" si="56"/>
        <v>0.94185797621708478</v>
      </c>
      <c r="P213" s="131">
        <v>1015.5775504874796</v>
      </c>
      <c r="Q213" s="130">
        <f t="shared" si="57"/>
        <v>0.13481584433634469</v>
      </c>
      <c r="R213" s="130">
        <f t="shared" si="58"/>
        <v>0.12463397297606746</v>
      </c>
      <c r="S213" s="132">
        <v>2452</v>
      </c>
      <c r="T213" s="1">
        <v>34536</v>
      </c>
      <c r="U213" s="1">
        <v>14212.345679012345</v>
      </c>
      <c r="X213" s="12"/>
      <c r="Y213" s="12"/>
    </row>
    <row r="214" spans="1:27">
      <c r="A214" s="125">
        <v>3822</v>
      </c>
      <c r="B214" s="125" t="s">
        <v>231</v>
      </c>
      <c r="C214" s="1">
        <v>25599</v>
      </c>
      <c r="D214" s="125">
        <f t="shared" si="53"/>
        <v>18103.960396039605</v>
      </c>
      <c r="E214" s="126">
        <f t="shared" si="54"/>
        <v>0.9550621404067311</v>
      </c>
      <c r="F214" s="127">
        <f t="shared" si="45"/>
        <v>511.09966311481764</v>
      </c>
      <c r="G214" s="127">
        <f t="shared" si="46"/>
        <v>722.69492364435212</v>
      </c>
      <c r="H214" s="127">
        <f t="shared" si="47"/>
        <v>0</v>
      </c>
      <c r="I214" s="128">
        <f t="shared" si="48"/>
        <v>0</v>
      </c>
      <c r="J214" s="127">
        <f t="shared" si="49"/>
        <v>-290.07009723546844</v>
      </c>
      <c r="K214" s="128">
        <f t="shared" si="50"/>
        <v>-410.15911749095238</v>
      </c>
      <c r="L214" s="129">
        <f t="shared" si="55"/>
        <v>312.53580615339973</v>
      </c>
      <c r="M214" s="129">
        <f t="shared" si="51"/>
        <v>25911.535806153399</v>
      </c>
      <c r="N214" s="129">
        <f t="shared" si="52"/>
        <v>18324.989961918953</v>
      </c>
      <c r="O214" s="130">
        <f t="shared" si="56"/>
        <v>0.96672240510373475</v>
      </c>
      <c r="P214" s="131">
        <v>-23.475861026462042</v>
      </c>
      <c r="Q214" s="130">
        <f t="shared" si="57"/>
        <v>4.2092407897415023E-2</v>
      </c>
      <c r="R214" s="130">
        <f t="shared" si="58"/>
        <v>5.3884118312095934E-2</v>
      </c>
      <c r="S214" s="132">
        <v>1414</v>
      </c>
      <c r="T214" s="1">
        <v>24565</v>
      </c>
      <c r="U214" s="1">
        <v>17178.321678321678</v>
      </c>
      <c r="X214" s="12"/>
      <c r="Y214" s="12"/>
    </row>
    <row r="215" spans="1:27">
      <c r="A215" s="125">
        <v>3823</v>
      </c>
      <c r="B215" s="125" t="s">
        <v>232</v>
      </c>
      <c r="C215" s="1">
        <v>22510</v>
      </c>
      <c r="D215" s="125">
        <f t="shared" si="53"/>
        <v>18789.64941569282</v>
      </c>
      <c r="E215" s="126">
        <f t="shared" si="54"/>
        <v>0.99123519914290981</v>
      </c>
      <c r="F215" s="127">
        <f t="shared" si="45"/>
        <v>99.686251322888708</v>
      </c>
      <c r="G215" s="127">
        <f t="shared" si="46"/>
        <v>119.42412908482066</v>
      </c>
      <c r="H215" s="127">
        <f t="shared" si="47"/>
        <v>0</v>
      </c>
      <c r="I215" s="128">
        <f t="shared" si="48"/>
        <v>0</v>
      </c>
      <c r="J215" s="127">
        <f t="shared" si="49"/>
        <v>-290.07009723546844</v>
      </c>
      <c r="K215" s="128">
        <f t="shared" si="50"/>
        <v>-347.50397648809115</v>
      </c>
      <c r="L215" s="129">
        <f t="shared" si="55"/>
        <v>-228.07984740327049</v>
      </c>
      <c r="M215" s="129">
        <f t="shared" si="51"/>
        <v>22281.920152596729</v>
      </c>
      <c r="N215" s="129">
        <f t="shared" si="52"/>
        <v>18599.26556978024</v>
      </c>
      <c r="O215" s="130">
        <f t="shared" si="56"/>
        <v>0.9811916285982063</v>
      </c>
      <c r="P215" s="131">
        <v>251.63360572156961</v>
      </c>
      <c r="Q215" s="130">
        <f t="shared" si="57"/>
        <v>7.8530017727947876E-2</v>
      </c>
      <c r="R215" s="130">
        <f t="shared" si="58"/>
        <v>0.10553828194484123</v>
      </c>
      <c r="S215" s="132">
        <v>1198</v>
      </c>
      <c r="T215" s="1">
        <v>20871</v>
      </c>
      <c r="U215" s="1">
        <v>16995.928338762216</v>
      </c>
      <c r="X215" s="12"/>
      <c r="Y215" s="12"/>
    </row>
    <row r="216" spans="1:27">
      <c r="A216" s="125">
        <v>3824</v>
      </c>
      <c r="B216" s="125" t="s">
        <v>233</v>
      </c>
      <c r="C216" s="1">
        <v>56985</v>
      </c>
      <c r="D216" s="125">
        <f t="shared" si="53"/>
        <v>26628.504672897197</v>
      </c>
      <c r="E216" s="126">
        <f t="shared" si="54"/>
        <v>1.4047686866510865</v>
      </c>
      <c r="F216" s="127">
        <f t="shared" si="45"/>
        <v>-4603.6269029997375</v>
      </c>
      <c r="G216" s="127">
        <f t="shared" si="46"/>
        <v>-9851.7615724194384</v>
      </c>
      <c r="H216" s="127">
        <f t="shared" si="47"/>
        <v>0</v>
      </c>
      <c r="I216" s="128">
        <f t="shared" si="48"/>
        <v>0</v>
      </c>
      <c r="J216" s="127">
        <f t="shared" si="49"/>
        <v>-290.07009723546844</v>
      </c>
      <c r="K216" s="128">
        <f t="shared" si="50"/>
        <v>-620.75000808390246</v>
      </c>
      <c r="L216" s="129">
        <f t="shared" si="55"/>
        <v>-10472.51158050334</v>
      </c>
      <c r="M216" s="129">
        <f t="shared" si="51"/>
        <v>46512.488419496658</v>
      </c>
      <c r="N216" s="129">
        <f t="shared" si="52"/>
        <v>21734.807672661991</v>
      </c>
      <c r="O216" s="130">
        <f t="shared" si="56"/>
        <v>1.1466050236014769</v>
      </c>
      <c r="P216" s="131">
        <v>210.83398684820713</v>
      </c>
      <c r="Q216" s="130">
        <f t="shared" si="57"/>
        <v>2.6904779067252936E-2</v>
      </c>
      <c r="R216" s="130">
        <f t="shared" si="58"/>
        <v>3.842146817828767E-2</v>
      </c>
      <c r="S216" s="132">
        <v>2140</v>
      </c>
      <c r="T216" s="1">
        <v>55492</v>
      </c>
      <c r="U216" s="1">
        <v>25643.25323475046</v>
      </c>
      <c r="X216" s="12"/>
      <c r="Y216" s="12"/>
    </row>
    <row r="217" spans="1:27">
      <c r="A217" s="125">
        <v>3825</v>
      </c>
      <c r="B217" s="125" t="s">
        <v>234</v>
      </c>
      <c r="C217" s="1">
        <v>104741</v>
      </c>
      <c r="D217" s="125">
        <f t="shared" si="53"/>
        <v>27893.741677762981</v>
      </c>
      <c r="E217" s="126">
        <f t="shared" si="54"/>
        <v>1.4715154059077888</v>
      </c>
      <c r="F217" s="127">
        <f t="shared" si="45"/>
        <v>-5362.7691059192075</v>
      </c>
      <c r="G217" s="127">
        <f t="shared" si="46"/>
        <v>-20137.197992726626</v>
      </c>
      <c r="H217" s="127">
        <f t="shared" si="47"/>
        <v>0</v>
      </c>
      <c r="I217" s="128">
        <f t="shared" si="48"/>
        <v>0</v>
      </c>
      <c r="J217" s="127">
        <f t="shared" si="49"/>
        <v>-290.07009723546844</v>
      </c>
      <c r="K217" s="128">
        <f t="shared" si="50"/>
        <v>-1089.213215119184</v>
      </c>
      <c r="L217" s="129">
        <f t="shared" si="55"/>
        <v>-21226.411207845809</v>
      </c>
      <c r="M217" s="129">
        <f t="shared" si="51"/>
        <v>83514.588792154187</v>
      </c>
      <c r="N217" s="129">
        <f t="shared" si="52"/>
        <v>22240.902474608305</v>
      </c>
      <c r="O217" s="130">
        <f t="shared" si="56"/>
        <v>1.173303711304158</v>
      </c>
      <c r="P217" s="131">
        <v>-283.40485017988613</v>
      </c>
      <c r="Q217" s="130">
        <f t="shared" si="57"/>
        <v>7.0303798244448754E-2</v>
      </c>
      <c r="R217" s="130">
        <f t="shared" si="58"/>
        <v>7.058883254491323E-2</v>
      </c>
      <c r="S217" s="132">
        <v>3755</v>
      </c>
      <c r="T217" s="1">
        <v>97861</v>
      </c>
      <c r="U217" s="1">
        <v>26054.57933972311</v>
      </c>
      <c r="X217" s="12"/>
      <c r="Y217" s="12"/>
    </row>
    <row r="218" spans="1:27" ht="28.5" customHeight="1">
      <c r="A218" s="125">
        <v>4201</v>
      </c>
      <c r="B218" s="125" t="s">
        <v>235</v>
      </c>
      <c r="C218" s="1">
        <v>97860</v>
      </c>
      <c r="D218" s="125">
        <f t="shared" si="53"/>
        <v>14530.066815144766</v>
      </c>
      <c r="E218" s="126">
        <f t="shared" si="54"/>
        <v>0.76652381076577658</v>
      </c>
      <c r="F218" s="127">
        <f t="shared" si="45"/>
        <v>2655.435811651721</v>
      </c>
      <c r="G218" s="127">
        <f t="shared" si="46"/>
        <v>17884.360191474341</v>
      </c>
      <c r="H218" s="127">
        <f t="shared" si="47"/>
        <v>885.55146258708635</v>
      </c>
      <c r="I218" s="128">
        <f t="shared" si="48"/>
        <v>5964.1891005240268</v>
      </c>
      <c r="J218" s="127">
        <f t="shared" si="49"/>
        <v>595.48136535161791</v>
      </c>
      <c r="K218" s="128">
        <f t="shared" si="50"/>
        <v>4010.5669956431466</v>
      </c>
      <c r="L218" s="129">
        <f t="shared" si="55"/>
        <v>21894.927187117486</v>
      </c>
      <c r="M218" s="129">
        <f t="shared" si="51"/>
        <v>119754.92718711749</v>
      </c>
      <c r="N218" s="129">
        <f t="shared" si="52"/>
        <v>17780.983992148103</v>
      </c>
      <c r="O218" s="130">
        <f t="shared" si="56"/>
        <v>0.93802373947933115</v>
      </c>
      <c r="P218" s="131">
        <v>1270.3419056007951</v>
      </c>
      <c r="Q218" s="130">
        <f t="shared" si="57"/>
        <v>7.6236142882280492E-2</v>
      </c>
      <c r="R218" s="130">
        <f t="shared" si="58"/>
        <v>8.0550675303634842E-2</v>
      </c>
      <c r="S218" s="132">
        <v>6735</v>
      </c>
      <c r="T218" s="1">
        <v>90928</v>
      </c>
      <c r="U218" s="1">
        <v>13446.909198461994</v>
      </c>
      <c r="X218" s="12"/>
      <c r="Y218" s="12"/>
    </row>
    <row r="219" spans="1:27">
      <c r="A219" s="125">
        <v>4202</v>
      </c>
      <c r="B219" s="125" t="s">
        <v>236</v>
      </c>
      <c r="C219" s="1">
        <v>385158</v>
      </c>
      <c r="D219" s="125">
        <f t="shared" si="53"/>
        <v>16036.890535870427</v>
      </c>
      <c r="E219" s="126">
        <f t="shared" si="54"/>
        <v>0.84601527321101599</v>
      </c>
      <c r="F219" s="127">
        <f t="shared" si="45"/>
        <v>1751.3415792163246</v>
      </c>
      <c r="G219" s="127">
        <f t="shared" si="46"/>
        <v>42061.970708038461</v>
      </c>
      <c r="H219" s="127">
        <f t="shared" si="47"/>
        <v>358.16316033310511</v>
      </c>
      <c r="I219" s="128">
        <f t="shared" si="48"/>
        <v>8602.0046217201852</v>
      </c>
      <c r="J219" s="127">
        <f t="shared" si="49"/>
        <v>68.093063097636673</v>
      </c>
      <c r="K219" s="128">
        <f t="shared" si="50"/>
        <v>1635.39109641594</v>
      </c>
      <c r="L219" s="129">
        <f t="shared" si="55"/>
        <v>43697.361804454398</v>
      </c>
      <c r="M219" s="129">
        <f t="shared" si="51"/>
        <v>428855.36180445441</v>
      </c>
      <c r="N219" s="129">
        <f t="shared" si="52"/>
        <v>17856.325178184386</v>
      </c>
      <c r="O219" s="130">
        <f t="shared" si="56"/>
        <v>0.94199831260159317</v>
      </c>
      <c r="P219" s="131">
        <v>-223.39083195042622</v>
      </c>
      <c r="Q219" s="130">
        <f t="shared" si="57"/>
        <v>0.14792980531944064</v>
      </c>
      <c r="R219" s="130">
        <f t="shared" si="58"/>
        <v>0.14190743968383884</v>
      </c>
      <c r="S219" s="132">
        <v>24017</v>
      </c>
      <c r="T219" s="1">
        <v>335524</v>
      </c>
      <c r="U219" s="1">
        <v>14043.949604453561</v>
      </c>
      <c r="X219" s="12"/>
      <c r="Y219" s="12"/>
    </row>
    <row r="220" spans="1:27">
      <c r="A220" s="125">
        <v>4203</v>
      </c>
      <c r="B220" s="125" t="s">
        <v>237</v>
      </c>
      <c r="C220" s="1">
        <v>687168</v>
      </c>
      <c r="D220" s="125">
        <f t="shared" si="53"/>
        <v>15099.606671207892</v>
      </c>
      <c r="E220" s="126">
        <f t="shared" si="54"/>
        <v>0.79656949922726827</v>
      </c>
      <c r="F220" s="127">
        <f t="shared" si="45"/>
        <v>2313.7118980138457</v>
      </c>
      <c r="G220" s="127">
        <f t="shared" si="46"/>
        <v>105294.7147667121</v>
      </c>
      <c r="H220" s="127">
        <f t="shared" si="47"/>
        <v>686.21251296499236</v>
      </c>
      <c r="I220" s="128">
        <f t="shared" si="48"/>
        <v>31228.845252523835</v>
      </c>
      <c r="J220" s="127">
        <f t="shared" si="49"/>
        <v>396.14241572952392</v>
      </c>
      <c r="K220" s="128">
        <f t="shared" si="50"/>
        <v>18028.045197434902</v>
      </c>
      <c r="L220" s="129">
        <f t="shared" si="55"/>
        <v>123322.759964147</v>
      </c>
      <c r="M220" s="129">
        <f t="shared" si="51"/>
        <v>810490.759964147</v>
      </c>
      <c r="N220" s="129">
        <f t="shared" si="52"/>
        <v>17809.46098495126</v>
      </c>
      <c r="O220" s="130">
        <f t="shared" si="56"/>
        <v>0.9395260239024058</v>
      </c>
      <c r="P220" s="131">
        <v>12009.819329173959</v>
      </c>
      <c r="Q220" s="130">
        <f t="shared" si="57"/>
        <v>0.11120310478654592</v>
      </c>
      <c r="R220" s="130">
        <f t="shared" si="58"/>
        <v>0.10036186066944314</v>
      </c>
      <c r="S220" s="132">
        <v>45509</v>
      </c>
      <c r="T220" s="1">
        <v>618400</v>
      </c>
      <c r="U220" s="1">
        <v>13722.400976367469</v>
      </c>
      <c r="X220" s="12"/>
      <c r="Y220" s="12"/>
      <c r="Z220" s="12"/>
      <c r="AA220" s="12"/>
    </row>
    <row r="221" spans="1:27">
      <c r="A221" s="125">
        <v>4204</v>
      </c>
      <c r="B221" s="125" t="s">
        <v>238</v>
      </c>
      <c r="C221" s="1">
        <v>1808581</v>
      </c>
      <c r="D221" s="125">
        <f t="shared" si="53"/>
        <v>15901.430493155262</v>
      </c>
      <c r="E221" s="126">
        <f t="shared" si="54"/>
        <v>0.83886917061771626</v>
      </c>
      <c r="F221" s="127">
        <f t="shared" si="45"/>
        <v>1832.6176048454238</v>
      </c>
      <c r="G221" s="127">
        <f t="shared" si="46"/>
        <v>208436.42852230396</v>
      </c>
      <c r="H221" s="127">
        <f t="shared" si="47"/>
        <v>405.57417528341301</v>
      </c>
      <c r="I221" s="128">
        <f t="shared" si="48"/>
        <v>46128.789974209547</v>
      </c>
      <c r="J221" s="127">
        <f t="shared" si="49"/>
        <v>115.50407804794457</v>
      </c>
      <c r="K221" s="128">
        <f t="shared" si="50"/>
        <v>13137.087324939072</v>
      </c>
      <c r="L221" s="129">
        <f t="shared" si="55"/>
        <v>221573.51584724302</v>
      </c>
      <c r="M221" s="129">
        <f t="shared" si="51"/>
        <v>2030154.5158472429</v>
      </c>
      <c r="N221" s="129">
        <f t="shared" si="52"/>
        <v>17849.55217604863</v>
      </c>
      <c r="O221" s="130">
        <f t="shared" si="56"/>
        <v>0.94164100747192825</v>
      </c>
      <c r="P221" s="131">
        <v>16679.879326995899</v>
      </c>
      <c r="Q221" s="130">
        <f t="shared" si="57"/>
        <v>0.12473802893279984</v>
      </c>
      <c r="R221" s="130">
        <f t="shared" si="58"/>
        <v>0.11337564030602226</v>
      </c>
      <c r="S221" s="132">
        <v>113737</v>
      </c>
      <c r="T221" s="1">
        <v>1608002</v>
      </c>
      <c r="U221" s="1">
        <v>14282.17927310193</v>
      </c>
      <c r="X221" s="12"/>
      <c r="Y221" s="13"/>
      <c r="Z221" s="13"/>
      <c r="AA221" s="12"/>
    </row>
    <row r="222" spans="1:27">
      <c r="A222" s="125">
        <v>4205</v>
      </c>
      <c r="B222" s="125" t="s">
        <v>239</v>
      </c>
      <c r="C222" s="1">
        <v>337803</v>
      </c>
      <c r="D222" s="125">
        <f t="shared" si="53"/>
        <v>14593.813453147277</v>
      </c>
      <c r="E222" s="126">
        <f t="shared" si="54"/>
        <v>0.76988672137774017</v>
      </c>
      <c r="F222" s="127">
        <f t="shared" si="45"/>
        <v>2617.1878288502144</v>
      </c>
      <c r="G222" s="127">
        <f t="shared" si="46"/>
        <v>60580.046674395911</v>
      </c>
      <c r="H222" s="127">
        <f t="shared" si="47"/>
        <v>863.24013928620752</v>
      </c>
      <c r="I222" s="128">
        <f t="shared" si="48"/>
        <v>19981.419504057845</v>
      </c>
      <c r="J222" s="127">
        <f t="shared" si="49"/>
        <v>573.17004205073908</v>
      </c>
      <c r="K222" s="128">
        <f t="shared" si="50"/>
        <v>13267.166963348458</v>
      </c>
      <c r="L222" s="129">
        <f t="shared" si="55"/>
        <v>73847.213637744368</v>
      </c>
      <c r="M222" s="129">
        <f t="shared" si="51"/>
        <v>411650.21363774437</v>
      </c>
      <c r="N222" s="129">
        <f t="shared" si="52"/>
        <v>17784.171324048231</v>
      </c>
      <c r="O222" s="130">
        <f t="shared" si="56"/>
        <v>0.93819188500992945</v>
      </c>
      <c r="P222" s="131">
        <v>6272.7520844753308</v>
      </c>
      <c r="Q222" s="130">
        <f t="shared" si="57"/>
        <v>8.6763352786374717E-2</v>
      </c>
      <c r="R222" s="130">
        <f t="shared" si="58"/>
        <v>8.2443906272513537E-2</v>
      </c>
      <c r="S222" s="132">
        <v>23147</v>
      </c>
      <c r="T222" s="1">
        <v>310834</v>
      </c>
      <c r="U222" s="1">
        <v>13482.281500759054</v>
      </c>
      <c r="X222" s="12"/>
      <c r="Y222" s="13"/>
      <c r="Z222" s="13"/>
      <c r="AA222" s="12"/>
    </row>
    <row r="223" spans="1:27">
      <c r="A223" s="125">
        <v>4206</v>
      </c>
      <c r="B223" s="125" t="s">
        <v>240</v>
      </c>
      <c r="C223" s="1">
        <v>139351</v>
      </c>
      <c r="D223" s="125">
        <f t="shared" si="53"/>
        <v>14482.54001247142</v>
      </c>
      <c r="E223" s="126">
        <f t="shared" si="54"/>
        <v>0.76401656655539785</v>
      </c>
      <c r="F223" s="127">
        <f t="shared" ref="F223:F286" si="59">($D$364-D223)*0.6</f>
        <v>2683.9518932557289</v>
      </c>
      <c r="G223" s="127">
        <f t="shared" ref="G223:G286" si="60">F223*S223/1000</f>
        <v>25824.985116906624</v>
      </c>
      <c r="H223" s="127">
        <f t="shared" ref="H223:H286" si="61">IF(D223&lt;D$364*0.9,(D$364*0.9-D223)*0.35,0)</f>
        <v>902.18584352275764</v>
      </c>
      <c r="I223" s="128">
        <f t="shared" ref="I223:I286" si="62">H223*S223/1000</f>
        <v>8680.8321863759738</v>
      </c>
      <c r="J223" s="127">
        <f t="shared" ref="J223:J286" si="63">H223+I$366</f>
        <v>612.1157462872892</v>
      </c>
      <c r="K223" s="128">
        <f t="shared" ref="K223:K286" si="64">J223*S223/1000</f>
        <v>5889.7777107762968</v>
      </c>
      <c r="L223" s="129">
        <f t="shared" si="55"/>
        <v>31714.76282768292</v>
      </c>
      <c r="M223" s="129">
        <f t="shared" ref="M223:M286" si="65">C223+L223</f>
        <v>171065.76282768292</v>
      </c>
      <c r="N223" s="129">
        <f t="shared" ref="N223:N286" si="66">M223/S223*1000</f>
        <v>17778.607652014438</v>
      </c>
      <c r="O223" s="130">
        <f t="shared" si="56"/>
        <v>0.93789837726881231</v>
      </c>
      <c r="P223" s="131">
        <v>2342.897997875396</v>
      </c>
      <c r="Q223" s="130">
        <f t="shared" si="57"/>
        <v>6.973370078377486E-2</v>
      </c>
      <c r="R223" s="130">
        <f t="shared" si="58"/>
        <v>7.2290744549938515E-2</v>
      </c>
      <c r="S223" s="132">
        <v>9622</v>
      </c>
      <c r="T223" s="1">
        <v>130267</v>
      </c>
      <c r="U223" s="1">
        <v>13506.168999481597</v>
      </c>
      <c r="X223" s="12"/>
      <c r="Y223" s="12"/>
      <c r="Z223" s="12"/>
      <c r="AA223" s="12"/>
    </row>
    <row r="224" spans="1:27">
      <c r="A224" s="125">
        <v>4207</v>
      </c>
      <c r="B224" s="125" t="s">
        <v>241</v>
      </c>
      <c r="C224" s="1">
        <v>139269</v>
      </c>
      <c r="D224" s="125">
        <f t="shared" si="53"/>
        <v>15392.241379310346</v>
      </c>
      <c r="E224" s="126">
        <f t="shared" si="54"/>
        <v>0.81200724459146867</v>
      </c>
      <c r="F224" s="127">
        <f t="shared" si="59"/>
        <v>2138.1310731523731</v>
      </c>
      <c r="G224" s="127">
        <f t="shared" si="60"/>
        <v>19345.80994988267</v>
      </c>
      <c r="H224" s="127">
        <f t="shared" si="61"/>
        <v>583.79036512913342</v>
      </c>
      <c r="I224" s="128">
        <f t="shared" si="62"/>
        <v>5282.1352236883995</v>
      </c>
      <c r="J224" s="127">
        <f t="shared" si="63"/>
        <v>293.72026789366498</v>
      </c>
      <c r="K224" s="128">
        <f t="shared" si="64"/>
        <v>2657.5809839018807</v>
      </c>
      <c r="L224" s="129">
        <f t="shared" si="55"/>
        <v>22003.390933784551</v>
      </c>
      <c r="M224" s="129">
        <f t="shared" si="65"/>
        <v>161272.39093378454</v>
      </c>
      <c r="N224" s="129">
        <f t="shared" si="66"/>
        <v>17824.092720356384</v>
      </c>
      <c r="O224" s="130">
        <f t="shared" si="56"/>
        <v>0.9402979111706159</v>
      </c>
      <c r="P224" s="131">
        <v>2644.5436691723553</v>
      </c>
      <c r="Q224" s="130">
        <f t="shared" si="57"/>
        <v>7.5702103994809533E-2</v>
      </c>
      <c r="R224" s="130">
        <f t="shared" si="58"/>
        <v>7.3205447917898514E-2</v>
      </c>
      <c r="S224" s="132">
        <v>9048</v>
      </c>
      <c r="T224" s="1">
        <v>129468</v>
      </c>
      <c r="U224" s="1">
        <v>14342.306414091061</v>
      </c>
      <c r="X224" s="12"/>
      <c r="Y224" s="12"/>
      <c r="Z224" s="12"/>
      <c r="AA224" s="12"/>
    </row>
    <row r="225" spans="1:27">
      <c r="A225" s="125">
        <v>4211</v>
      </c>
      <c r="B225" s="125" t="s">
        <v>242</v>
      </c>
      <c r="C225" s="1">
        <v>29264</v>
      </c>
      <c r="D225" s="125">
        <f t="shared" si="53"/>
        <v>12057.684384013186</v>
      </c>
      <c r="E225" s="126">
        <f t="shared" si="54"/>
        <v>0.63609495404462102</v>
      </c>
      <c r="F225" s="127">
        <f t="shared" si="59"/>
        <v>4138.8652703306689</v>
      </c>
      <c r="G225" s="127">
        <f t="shared" si="60"/>
        <v>10045.026011092532</v>
      </c>
      <c r="H225" s="127">
        <f t="shared" si="61"/>
        <v>1750.8853134831393</v>
      </c>
      <c r="I225" s="128">
        <f t="shared" si="62"/>
        <v>4249.3986558235792</v>
      </c>
      <c r="J225" s="127">
        <f t="shared" si="63"/>
        <v>1460.8152162476708</v>
      </c>
      <c r="K225" s="128">
        <f t="shared" si="64"/>
        <v>3545.3985298330972</v>
      </c>
      <c r="L225" s="129">
        <f t="shared" si="55"/>
        <v>13590.424540925629</v>
      </c>
      <c r="M225" s="129">
        <f t="shared" si="65"/>
        <v>42854.424540925625</v>
      </c>
      <c r="N225" s="129">
        <f t="shared" si="66"/>
        <v>17657.364870591522</v>
      </c>
      <c r="O225" s="130">
        <f t="shared" si="56"/>
        <v>0.93150229664327322</v>
      </c>
      <c r="P225" s="131">
        <v>1150.959243488207</v>
      </c>
      <c r="Q225" s="130">
        <f t="shared" si="57"/>
        <v>6.9747039040795433E-2</v>
      </c>
      <c r="R225" s="130">
        <f t="shared" si="58"/>
        <v>7.1069346876445477E-2</v>
      </c>
      <c r="S225" s="132">
        <v>2427</v>
      </c>
      <c r="T225" s="1">
        <v>27356</v>
      </c>
      <c r="U225" s="1">
        <v>11257.61316872428</v>
      </c>
      <c r="X225" s="12"/>
      <c r="Y225" s="12"/>
      <c r="Z225" s="12"/>
      <c r="AA225" s="12"/>
    </row>
    <row r="226" spans="1:27">
      <c r="A226" s="125">
        <v>4212</v>
      </c>
      <c r="B226" s="125" t="s">
        <v>243</v>
      </c>
      <c r="C226" s="1">
        <v>26309</v>
      </c>
      <c r="D226" s="125">
        <f t="shared" si="53"/>
        <v>12345.84702017832</v>
      </c>
      <c r="E226" s="126">
        <f t="shared" si="54"/>
        <v>0.65129677828973609</v>
      </c>
      <c r="F226" s="127">
        <f t="shared" si="59"/>
        <v>3965.9676886315883</v>
      </c>
      <c r="G226" s="127">
        <f t="shared" si="60"/>
        <v>8451.4771444739144</v>
      </c>
      <c r="H226" s="127">
        <f t="shared" si="61"/>
        <v>1650.0283908253423</v>
      </c>
      <c r="I226" s="128">
        <f t="shared" si="62"/>
        <v>3516.2105008488047</v>
      </c>
      <c r="J226" s="127">
        <f t="shared" si="63"/>
        <v>1359.9582935898738</v>
      </c>
      <c r="K226" s="128">
        <f t="shared" si="64"/>
        <v>2898.0711236400211</v>
      </c>
      <c r="L226" s="129">
        <f t="shared" si="55"/>
        <v>11349.548268113937</v>
      </c>
      <c r="M226" s="129">
        <f t="shared" si="65"/>
        <v>37658.54826811394</v>
      </c>
      <c r="N226" s="129">
        <f t="shared" si="66"/>
        <v>17671.773002399786</v>
      </c>
      <c r="O226" s="130">
        <f t="shared" si="56"/>
        <v>0.9322623878555294</v>
      </c>
      <c r="P226" s="131">
        <v>1156.2064886169683</v>
      </c>
      <c r="Q226" s="130">
        <f t="shared" si="57"/>
        <v>5.5399550706033376E-2</v>
      </c>
      <c r="R226" s="130">
        <f t="shared" si="58"/>
        <v>5.3913770015222504E-2</v>
      </c>
      <c r="S226" s="132">
        <v>2131</v>
      </c>
      <c r="T226" s="1">
        <v>24928</v>
      </c>
      <c r="U226" s="1">
        <v>11714.285714285714</v>
      </c>
      <c r="X226" s="12"/>
      <c r="Y226" s="12"/>
    </row>
    <row r="227" spans="1:27">
      <c r="A227" s="125">
        <v>4213</v>
      </c>
      <c r="B227" s="125" t="s">
        <v>244</v>
      </c>
      <c r="C227" s="1">
        <v>89959</v>
      </c>
      <c r="D227" s="125">
        <f t="shared" si="53"/>
        <v>14711.201962387571</v>
      </c>
      <c r="E227" s="126">
        <f t="shared" si="54"/>
        <v>0.77607947249084563</v>
      </c>
      <c r="F227" s="127">
        <f t="shared" si="59"/>
        <v>2546.7547233060382</v>
      </c>
      <c r="G227" s="127">
        <f t="shared" si="60"/>
        <v>15573.405133016424</v>
      </c>
      <c r="H227" s="127">
        <f t="shared" si="61"/>
        <v>822.15416105210454</v>
      </c>
      <c r="I227" s="128">
        <f t="shared" si="62"/>
        <v>5027.4726948336192</v>
      </c>
      <c r="J227" s="127">
        <f t="shared" si="63"/>
        <v>532.0840638166361</v>
      </c>
      <c r="K227" s="128">
        <f t="shared" si="64"/>
        <v>3253.6940502387301</v>
      </c>
      <c r="L227" s="129">
        <f t="shared" si="55"/>
        <v>18827.099183255155</v>
      </c>
      <c r="M227" s="129">
        <f t="shared" si="65"/>
        <v>108786.09918325515</v>
      </c>
      <c r="N227" s="129">
        <f t="shared" si="66"/>
        <v>17790.040749510248</v>
      </c>
      <c r="O227" s="130">
        <f t="shared" si="56"/>
        <v>0.93850152256558483</v>
      </c>
      <c r="P227" s="131">
        <v>2790.3178920191385</v>
      </c>
      <c r="Q227" s="130">
        <f t="shared" si="57"/>
        <v>0.12479681912525944</v>
      </c>
      <c r="R227" s="130">
        <f t="shared" si="58"/>
        <v>0.11596766993179862</v>
      </c>
      <c r="S227" s="132">
        <v>6115</v>
      </c>
      <c r="T227" s="1">
        <v>79978</v>
      </c>
      <c r="U227" s="1">
        <v>13182.462502060327</v>
      </c>
      <c r="X227" s="12"/>
      <c r="Y227" s="12"/>
    </row>
    <row r="228" spans="1:27">
      <c r="A228" s="125">
        <v>4214</v>
      </c>
      <c r="B228" s="125" t="s">
        <v>245</v>
      </c>
      <c r="C228" s="1">
        <v>86695</v>
      </c>
      <c r="D228" s="125">
        <f t="shared" si="53"/>
        <v>14216.956379140702</v>
      </c>
      <c r="E228" s="126">
        <f t="shared" si="54"/>
        <v>0.75000588227654141</v>
      </c>
      <c r="F228" s="127">
        <f t="shared" si="59"/>
        <v>2843.3020732541595</v>
      </c>
      <c r="G228" s="127">
        <f t="shared" si="60"/>
        <v>17338.456042703863</v>
      </c>
      <c r="H228" s="127">
        <f t="shared" si="61"/>
        <v>995.14011518850884</v>
      </c>
      <c r="I228" s="128">
        <f t="shared" si="62"/>
        <v>6068.3644224195268</v>
      </c>
      <c r="J228" s="127">
        <f t="shared" si="63"/>
        <v>705.07001795304041</v>
      </c>
      <c r="K228" s="128">
        <f t="shared" si="64"/>
        <v>4299.5169694776405</v>
      </c>
      <c r="L228" s="129">
        <f t="shared" si="55"/>
        <v>21637.973012181505</v>
      </c>
      <c r="M228" s="129">
        <f t="shared" si="65"/>
        <v>108332.97301218151</v>
      </c>
      <c r="N228" s="129">
        <f t="shared" si="66"/>
        <v>17765.328470347904</v>
      </c>
      <c r="O228" s="130">
        <f t="shared" si="56"/>
        <v>0.93719784305486964</v>
      </c>
      <c r="P228" s="131">
        <v>2730.8334432596348</v>
      </c>
      <c r="Q228" s="130">
        <f t="shared" si="57"/>
        <v>0.11194479715777188</v>
      </c>
      <c r="R228" s="130">
        <f t="shared" si="58"/>
        <v>9.4804290281282691E-2</v>
      </c>
      <c r="S228" s="132">
        <v>6098</v>
      </c>
      <c r="T228" s="1">
        <v>77967</v>
      </c>
      <c r="U228" s="1">
        <v>12985.842771485677</v>
      </c>
      <c r="X228" s="12"/>
      <c r="Y228" s="12"/>
    </row>
    <row r="229" spans="1:27">
      <c r="A229" s="125">
        <v>4215</v>
      </c>
      <c r="B229" s="125" t="s">
        <v>246</v>
      </c>
      <c r="C229" s="1">
        <v>189673</v>
      </c>
      <c r="D229" s="125">
        <f t="shared" si="53"/>
        <v>16816.473091586133</v>
      </c>
      <c r="E229" s="126">
        <f t="shared" si="54"/>
        <v>0.88714162170040334</v>
      </c>
      <c r="F229" s="127">
        <f t="shared" si="59"/>
        <v>1283.5920457869011</v>
      </c>
      <c r="G229" s="127">
        <f t="shared" si="60"/>
        <v>14477.634684430457</v>
      </c>
      <c r="H229" s="127">
        <f t="shared" si="61"/>
        <v>85.309265832608062</v>
      </c>
      <c r="I229" s="128">
        <f t="shared" si="62"/>
        <v>962.20320932598634</v>
      </c>
      <c r="J229" s="127">
        <f t="shared" si="63"/>
        <v>-204.76083140286039</v>
      </c>
      <c r="K229" s="128">
        <f t="shared" si="64"/>
        <v>-2309.4974173928626</v>
      </c>
      <c r="L229" s="129">
        <f t="shared" si="55"/>
        <v>12168.137267037595</v>
      </c>
      <c r="M229" s="129">
        <f t="shared" si="65"/>
        <v>201841.13726703759</v>
      </c>
      <c r="N229" s="129">
        <f t="shared" si="66"/>
        <v>17895.304305970174</v>
      </c>
      <c r="O229" s="130">
        <f t="shared" si="56"/>
        <v>0.9440546300260626</v>
      </c>
      <c r="P229" s="131">
        <v>147.02338578637864</v>
      </c>
      <c r="Q229" s="130">
        <f t="shared" si="57"/>
        <v>0.14892057569296374</v>
      </c>
      <c r="R229" s="130">
        <f t="shared" si="58"/>
        <v>0.13883607024091968</v>
      </c>
      <c r="S229" s="132">
        <v>11279</v>
      </c>
      <c r="T229" s="1">
        <v>165088</v>
      </c>
      <c r="U229" s="1">
        <v>14766.368515205726</v>
      </c>
      <c r="X229" s="12"/>
      <c r="Y229" s="12"/>
    </row>
    <row r="230" spans="1:27">
      <c r="A230" s="125">
        <v>4216</v>
      </c>
      <c r="B230" s="125" t="s">
        <v>247</v>
      </c>
      <c r="C230" s="1">
        <v>68070</v>
      </c>
      <c r="D230" s="125">
        <f t="shared" si="53"/>
        <v>12742.418569824036</v>
      </c>
      <c r="E230" s="126">
        <f t="shared" si="54"/>
        <v>0.67221764116965643</v>
      </c>
      <c r="F230" s="127">
        <f t="shared" si="59"/>
        <v>3728.0247588441589</v>
      </c>
      <c r="G230" s="127">
        <f t="shared" si="60"/>
        <v>19915.108261745496</v>
      </c>
      <c r="H230" s="127">
        <f t="shared" si="61"/>
        <v>1511.2283484493419</v>
      </c>
      <c r="I230" s="128">
        <f t="shared" si="62"/>
        <v>8072.9818374163842</v>
      </c>
      <c r="J230" s="127">
        <f t="shared" si="63"/>
        <v>1221.1582512138734</v>
      </c>
      <c r="K230" s="128">
        <f t="shared" si="64"/>
        <v>6523.4273779845116</v>
      </c>
      <c r="L230" s="129">
        <f t="shared" si="55"/>
        <v>26438.535639730006</v>
      </c>
      <c r="M230" s="129">
        <f t="shared" si="65"/>
        <v>94508.535639730006</v>
      </c>
      <c r="N230" s="129">
        <f t="shared" si="66"/>
        <v>17691.601579882066</v>
      </c>
      <c r="O230" s="130">
        <f t="shared" si="56"/>
        <v>0.9333084309995251</v>
      </c>
      <c r="P230" s="131">
        <v>1818.8838396019928</v>
      </c>
      <c r="Q230" s="130">
        <f t="shared" si="57"/>
        <v>0.11234577988397745</v>
      </c>
      <c r="R230" s="130">
        <f t="shared" si="58"/>
        <v>9.81863802149191E-2</v>
      </c>
      <c r="S230" s="132">
        <v>5342</v>
      </c>
      <c r="T230" s="1">
        <v>61195</v>
      </c>
      <c r="U230" s="1">
        <v>11603.147516116798</v>
      </c>
      <c r="X230" s="12"/>
      <c r="Y230" s="12"/>
    </row>
    <row r="231" spans="1:27">
      <c r="A231" s="125">
        <v>4217</v>
      </c>
      <c r="B231" s="125" t="s">
        <v>248</v>
      </c>
      <c r="C231" s="1">
        <v>26211</v>
      </c>
      <c r="D231" s="125">
        <f t="shared" si="53"/>
        <v>14553.581343697946</v>
      </c>
      <c r="E231" s="126">
        <f t="shared" si="54"/>
        <v>0.76776430375622562</v>
      </c>
      <c r="F231" s="127">
        <f t="shared" si="59"/>
        <v>2641.3270945198133</v>
      </c>
      <c r="G231" s="127">
        <f t="shared" si="60"/>
        <v>4757.0300972301839</v>
      </c>
      <c r="H231" s="127">
        <f t="shared" si="61"/>
        <v>877.32137759347336</v>
      </c>
      <c r="I231" s="128">
        <f t="shared" si="62"/>
        <v>1580.0558010458456</v>
      </c>
      <c r="J231" s="127">
        <f t="shared" si="63"/>
        <v>587.25128035800492</v>
      </c>
      <c r="K231" s="128">
        <f t="shared" si="64"/>
        <v>1057.6395559247669</v>
      </c>
      <c r="L231" s="129">
        <f t="shared" si="55"/>
        <v>5814.6696531549505</v>
      </c>
      <c r="M231" s="129">
        <f t="shared" si="65"/>
        <v>32025.66965315495</v>
      </c>
      <c r="N231" s="129">
        <f t="shared" si="66"/>
        <v>17782.159718575764</v>
      </c>
      <c r="O231" s="130">
        <f t="shared" si="56"/>
        <v>0.93808576412885369</v>
      </c>
      <c r="P231" s="131">
        <v>644.43483622673011</v>
      </c>
      <c r="Q231" s="130">
        <f t="shared" si="57"/>
        <v>3.441335490745491E-2</v>
      </c>
      <c r="R231" s="130">
        <f t="shared" si="58"/>
        <v>4.6474809906375855E-2</v>
      </c>
      <c r="S231" s="132">
        <v>1801</v>
      </c>
      <c r="T231" s="1">
        <v>25339</v>
      </c>
      <c r="U231" s="1">
        <v>13907.244785949506</v>
      </c>
      <c r="X231" s="12"/>
      <c r="Y231" s="12"/>
    </row>
    <row r="232" spans="1:27">
      <c r="A232" s="125">
        <v>4218</v>
      </c>
      <c r="B232" s="125" t="s">
        <v>249</v>
      </c>
      <c r="C232" s="1">
        <v>19938</v>
      </c>
      <c r="D232" s="125">
        <f t="shared" si="53"/>
        <v>15070.294784580499</v>
      </c>
      <c r="E232" s="126">
        <f t="shared" si="54"/>
        <v>0.79502317054728278</v>
      </c>
      <c r="F232" s="127">
        <f t="shared" si="59"/>
        <v>2331.2990299902813</v>
      </c>
      <c r="G232" s="127">
        <f t="shared" si="60"/>
        <v>3084.3086166771423</v>
      </c>
      <c r="H232" s="127">
        <f t="shared" si="61"/>
        <v>696.47167328457977</v>
      </c>
      <c r="I232" s="128">
        <f t="shared" si="62"/>
        <v>921.43202375549902</v>
      </c>
      <c r="J232" s="127">
        <f t="shared" si="63"/>
        <v>406.40157604911133</v>
      </c>
      <c r="K232" s="128">
        <f t="shared" si="64"/>
        <v>537.66928511297419</v>
      </c>
      <c r="L232" s="129">
        <f t="shared" si="55"/>
        <v>3621.9779017901164</v>
      </c>
      <c r="M232" s="129">
        <f t="shared" si="65"/>
        <v>23559.977901790116</v>
      </c>
      <c r="N232" s="129">
        <f t="shared" si="66"/>
        <v>17807.99539061989</v>
      </c>
      <c r="O232" s="130">
        <f t="shared" si="56"/>
        <v>0.93944870746840647</v>
      </c>
      <c r="P232" s="131">
        <v>743.2868064008685</v>
      </c>
      <c r="Q232" s="130">
        <f t="shared" si="57"/>
        <v>3.8762113160362613E-2</v>
      </c>
      <c r="R232" s="130">
        <f t="shared" si="58"/>
        <v>4.8183991737780867E-2</v>
      </c>
      <c r="S232" s="132">
        <v>1323</v>
      </c>
      <c r="T232" s="1">
        <v>19194</v>
      </c>
      <c r="U232" s="1">
        <v>14377.528089887641</v>
      </c>
      <c r="X232" s="12"/>
      <c r="Y232" s="12"/>
    </row>
    <row r="233" spans="1:27">
      <c r="A233" s="125">
        <v>4219</v>
      </c>
      <c r="B233" s="125" t="s">
        <v>250</v>
      </c>
      <c r="C233" s="1">
        <v>47988</v>
      </c>
      <c r="D233" s="125">
        <f t="shared" si="53"/>
        <v>13136.60005474952</v>
      </c>
      <c r="E233" s="126">
        <f t="shared" si="54"/>
        <v>0.69301241780781075</v>
      </c>
      <c r="F233" s="127">
        <f t="shared" si="59"/>
        <v>3491.5158678888683</v>
      </c>
      <c r="G233" s="127">
        <f t="shared" si="60"/>
        <v>12754.507465398035</v>
      </c>
      <c r="H233" s="127">
        <f t="shared" si="61"/>
        <v>1373.2648287254224</v>
      </c>
      <c r="I233" s="128">
        <f t="shared" si="62"/>
        <v>5016.5364193339683</v>
      </c>
      <c r="J233" s="127">
        <f t="shared" si="63"/>
        <v>1083.1947314899539</v>
      </c>
      <c r="K233" s="128">
        <f t="shared" si="64"/>
        <v>3956.9103541328018</v>
      </c>
      <c r="L233" s="129">
        <f t="shared" si="55"/>
        <v>16711.417819530838</v>
      </c>
      <c r="M233" s="129">
        <f t="shared" si="65"/>
        <v>64699.417819530834</v>
      </c>
      <c r="N233" s="129">
        <f t="shared" si="66"/>
        <v>17711.310654128345</v>
      </c>
      <c r="O233" s="130">
        <f t="shared" si="56"/>
        <v>0.9343481698314331</v>
      </c>
      <c r="P233" s="131">
        <v>1436.9230187319481</v>
      </c>
      <c r="Q233" s="130">
        <f t="shared" si="57"/>
        <v>5.2968797998859E-2</v>
      </c>
      <c r="R233" s="130">
        <f t="shared" si="58"/>
        <v>4.3168376665171232E-2</v>
      </c>
      <c r="S233" s="132">
        <v>3653</v>
      </c>
      <c r="T233" s="1">
        <v>45574</v>
      </c>
      <c r="U233" s="1">
        <v>12592.981486598508</v>
      </c>
      <c r="X233" s="12"/>
      <c r="Y233" s="12"/>
    </row>
    <row r="234" spans="1:27">
      <c r="A234" s="125">
        <v>4220</v>
      </c>
      <c r="B234" s="125" t="s">
        <v>251</v>
      </c>
      <c r="C234" s="1">
        <v>18621</v>
      </c>
      <c r="D234" s="125">
        <f t="shared" si="53"/>
        <v>16420.634920634922</v>
      </c>
      <c r="E234" s="126">
        <f t="shared" si="54"/>
        <v>0.86625944771564078</v>
      </c>
      <c r="F234" s="127">
        <f t="shared" si="59"/>
        <v>1521.0949483576273</v>
      </c>
      <c r="G234" s="127">
        <f t="shared" si="60"/>
        <v>1724.9216714375493</v>
      </c>
      <c r="H234" s="127">
        <f t="shared" si="61"/>
        <v>223.85262566553172</v>
      </c>
      <c r="I234" s="128">
        <f t="shared" si="62"/>
        <v>253.84887750471296</v>
      </c>
      <c r="J234" s="127">
        <f t="shared" si="63"/>
        <v>-66.21747156993672</v>
      </c>
      <c r="K234" s="128">
        <f t="shared" si="64"/>
        <v>-75.090612760308247</v>
      </c>
      <c r="L234" s="129">
        <f t="shared" si="55"/>
        <v>1649.8310586772411</v>
      </c>
      <c r="M234" s="129">
        <f t="shared" si="65"/>
        <v>20270.831058677242</v>
      </c>
      <c r="N234" s="129">
        <f t="shared" si="66"/>
        <v>17875.512397422612</v>
      </c>
      <c r="O234" s="130">
        <f t="shared" si="56"/>
        <v>0.94301052132682439</v>
      </c>
      <c r="P234" s="131">
        <v>682.02440548645677</v>
      </c>
      <c r="Q234" s="130">
        <f t="shared" si="57"/>
        <v>5.2866674205586342E-2</v>
      </c>
      <c r="R234" s="130">
        <f t="shared" si="58"/>
        <v>6.0294305064179599E-2</v>
      </c>
      <c r="S234" s="132">
        <v>1134</v>
      </c>
      <c r="T234" s="1">
        <v>17686</v>
      </c>
      <c r="U234" s="1">
        <v>15486.865148861647</v>
      </c>
      <c r="X234" s="12"/>
      <c r="Y234" s="12"/>
    </row>
    <row r="235" spans="1:27">
      <c r="A235" s="125">
        <v>4221</v>
      </c>
      <c r="B235" s="125" t="s">
        <v>252</v>
      </c>
      <c r="C235" s="1">
        <v>35053</v>
      </c>
      <c r="D235" s="125">
        <f t="shared" si="53"/>
        <v>29985.457656116338</v>
      </c>
      <c r="E235" s="126">
        <f t="shared" si="54"/>
        <v>1.5818624623367312</v>
      </c>
      <c r="F235" s="127">
        <f t="shared" si="59"/>
        <v>-6617.7986929312219</v>
      </c>
      <c r="G235" s="127">
        <f t="shared" si="60"/>
        <v>-7736.2066720365983</v>
      </c>
      <c r="H235" s="127">
        <f t="shared" si="61"/>
        <v>0</v>
      </c>
      <c r="I235" s="128">
        <f t="shared" si="62"/>
        <v>0</v>
      </c>
      <c r="J235" s="127">
        <f t="shared" si="63"/>
        <v>-290.07009723546844</v>
      </c>
      <c r="K235" s="128">
        <f t="shared" si="64"/>
        <v>-339.09194366826262</v>
      </c>
      <c r="L235" s="129">
        <f t="shared" si="55"/>
        <v>-8075.2986157048608</v>
      </c>
      <c r="M235" s="129">
        <f t="shared" si="65"/>
        <v>26977.701384295138</v>
      </c>
      <c r="N235" s="129">
        <f t="shared" si="66"/>
        <v>23077.588865949645</v>
      </c>
      <c r="O235" s="130">
        <f t="shared" si="56"/>
        <v>1.2174425338757346</v>
      </c>
      <c r="P235" s="131">
        <v>161.45015449792572</v>
      </c>
      <c r="Q235" s="130">
        <f t="shared" si="57"/>
        <v>9.7051827741612418E-2</v>
      </c>
      <c r="R235" s="130">
        <f t="shared" si="58"/>
        <v>9.705182774161239E-2</v>
      </c>
      <c r="S235" s="132">
        <v>1169</v>
      </c>
      <c r="T235" s="1">
        <v>31952</v>
      </c>
      <c r="U235" s="1">
        <v>27332.763045337895</v>
      </c>
      <c r="X235" s="12"/>
      <c r="Y235" s="12"/>
    </row>
    <row r="236" spans="1:27">
      <c r="A236" s="125">
        <v>4222</v>
      </c>
      <c r="B236" s="125" t="s">
        <v>253</v>
      </c>
      <c r="C236" s="1">
        <v>61823</v>
      </c>
      <c r="D236" s="125">
        <f t="shared" si="53"/>
        <v>66120.855614973261</v>
      </c>
      <c r="E236" s="126">
        <f t="shared" si="54"/>
        <v>3.4881608503173309</v>
      </c>
      <c r="F236" s="127">
        <f t="shared" si="59"/>
        <v>-28299.037468245377</v>
      </c>
      <c r="G236" s="127">
        <f t="shared" si="60"/>
        <v>-26459.600032809431</v>
      </c>
      <c r="H236" s="127">
        <f t="shared" si="61"/>
        <v>0</v>
      </c>
      <c r="I236" s="128">
        <f t="shared" si="62"/>
        <v>0</v>
      </c>
      <c r="J236" s="127">
        <f t="shared" si="63"/>
        <v>-290.07009723546844</v>
      </c>
      <c r="K236" s="128">
        <f t="shared" si="64"/>
        <v>-271.21554091516299</v>
      </c>
      <c r="L236" s="129">
        <f t="shared" si="55"/>
        <v>-26730.815573724594</v>
      </c>
      <c r="M236" s="129">
        <f t="shared" si="65"/>
        <v>35092.184426275402</v>
      </c>
      <c r="N236" s="129">
        <f t="shared" si="66"/>
        <v>37531.748049492409</v>
      </c>
      <c r="O236" s="130">
        <f t="shared" si="56"/>
        <v>1.979961889067974</v>
      </c>
      <c r="P236" s="131">
        <v>121.13541014162183</v>
      </c>
      <c r="Q236" s="130">
        <f t="shared" si="57"/>
        <v>2.5138043676521796E-2</v>
      </c>
      <c r="R236" s="130">
        <f t="shared" si="58"/>
        <v>1.9656022052583197E-2</v>
      </c>
      <c r="S236" s="132">
        <v>935</v>
      </c>
      <c r="T236" s="1">
        <v>60307</v>
      </c>
      <c r="U236" s="1">
        <v>64846.236559139783</v>
      </c>
      <c r="X236" s="12"/>
      <c r="Y236" s="12"/>
    </row>
    <row r="237" spans="1:27">
      <c r="A237" s="125">
        <v>4223</v>
      </c>
      <c r="B237" s="125" t="s">
        <v>254</v>
      </c>
      <c r="C237" s="1">
        <v>196386</v>
      </c>
      <c r="D237" s="125">
        <f t="shared" si="53"/>
        <v>12985.915492957745</v>
      </c>
      <c r="E237" s="126">
        <f t="shared" si="54"/>
        <v>0.68506315604613655</v>
      </c>
      <c r="F237" s="127">
        <f t="shared" si="59"/>
        <v>3581.9266049639336</v>
      </c>
      <c r="G237" s="127">
        <f t="shared" si="60"/>
        <v>54169.476046869568</v>
      </c>
      <c r="H237" s="127">
        <f t="shared" si="61"/>
        <v>1426.0044253525436</v>
      </c>
      <c r="I237" s="128">
        <f t="shared" si="62"/>
        <v>21565.464924606516</v>
      </c>
      <c r="J237" s="127">
        <f t="shared" si="63"/>
        <v>1135.9343281170752</v>
      </c>
      <c r="K237" s="128">
        <f t="shared" si="64"/>
        <v>17178.734844114526</v>
      </c>
      <c r="L237" s="129">
        <f t="shared" si="55"/>
        <v>71348.21089098409</v>
      </c>
      <c r="M237" s="129">
        <f t="shared" si="65"/>
        <v>267734.2108909841</v>
      </c>
      <c r="N237" s="129">
        <f t="shared" si="66"/>
        <v>17703.776426038756</v>
      </c>
      <c r="O237" s="130">
        <f t="shared" si="56"/>
        <v>0.93395070674334935</v>
      </c>
      <c r="P237" s="131">
        <v>6994.3922699927134</v>
      </c>
      <c r="Q237" s="130">
        <f t="shared" si="57"/>
        <v>6.5786046107758428E-2</v>
      </c>
      <c r="R237" s="130">
        <f t="shared" si="58"/>
        <v>5.2536837837688886E-2</v>
      </c>
      <c r="S237" s="132">
        <v>15123</v>
      </c>
      <c r="T237" s="1">
        <v>184264</v>
      </c>
      <c r="U237" s="1">
        <v>12337.730164044193</v>
      </c>
      <c r="X237" s="12"/>
      <c r="Y237" s="12"/>
    </row>
    <row r="238" spans="1:27">
      <c r="A238" s="125">
        <v>4224</v>
      </c>
      <c r="B238" s="125" t="s">
        <v>255</v>
      </c>
      <c r="C238" s="1">
        <v>29844</v>
      </c>
      <c r="D238" s="125">
        <f t="shared" si="53"/>
        <v>32723.684210526317</v>
      </c>
      <c r="E238" s="126">
        <f t="shared" si="54"/>
        <v>1.7263157453070934</v>
      </c>
      <c r="F238" s="127">
        <f t="shared" si="59"/>
        <v>-8260.7346255772081</v>
      </c>
      <c r="G238" s="127">
        <f t="shared" si="60"/>
        <v>-7533.7899785264135</v>
      </c>
      <c r="H238" s="127">
        <f t="shared" si="61"/>
        <v>0</v>
      </c>
      <c r="I238" s="128">
        <f t="shared" si="62"/>
        <v>0</v>
      </c>
      <c r="J238" s="127">
        <f t="shared" si="63"/>
        <v>-290.07009723546844</v>
      </c>
      <c r="K238" s="128">
        <f t="shared" si="64"/>
        <v>-264.54392867874719</v>
      </c>
      <c r="L238" s="129">
        <f t="shared" si="55"/>
        <v>-7798.3339072051604</v>
      </c>
      <c r="M238" s="129">
        <f t="shared" si="65"/>
        <v>22045.66609279484</v>
      </c>
      <c r="N238" s="129">
        <f t="shared" si="66"/>
        <v>24172.879487713639</v>
      </c>
      <c r="O238" s="130">
        <f t="shared" si="56"/>
        <v>1.2752238470638797</v>
      </c>
      <c r="P238" s="131">
        <v>40.693362619425898</v>
      </c>
      <c r="Q238" s="130">
        <f t="shared" si="57"/>
        <v>4.7378395451674035E-2</v>
      </c>
      <c r="R238" s="130">
        <f t="shared" si="58"/>
        <v>6.4605013797918706E-2</v>
      </c>
      <c r="S238" s="132">
        <v>912</v>
      </c>
      <c r="T238" s="1">
        <v>28494</v>
      </c>
      <c r="U238" s="1">
        <v>30737.864077669903</v>
      </c>
      <c r="X238" s="12"/>
      <c r="Y238" s="12"/>
    </row>
    <row r="239" spans="1:27">
      <c r="A239" s="125">
        <v>4225</v>
      </c>
      <c r="B239" s="125" t="s">
        <v>256</v>
      </c>
      <c r="C239" s="1">
        <v>140364</v>
      </c>
      <c r="D239" s="125">
        <f t="shared" si="53"/>
        <v>13393.511450381679</v>
      </c>
      <c r="E239" s="126">
        <f t="shared" si="54"/>
        <v>0.70656560407422597</v>
      </c>
      <c r="F239" s="127">
        <f t="shared" si="59"/>
        <v>3337.3690305095738</v>
      </c>
      <c r="G239" s="127">
        <f t="shared" si="60"/>
        <v>34975.627439740332</v>
      </c>
      <c r="H239" s="127">
        <f t="shared" si="61"/>
        <v>1283.3458402541669</v>
      </c>
      <c r="I239" s="128">
        <f t="shared" si="62"/>
        <v>13449.46440586367</v>
      </c>
      <c r="J239" s="127">
        <f t="shared" si="63"/>
        <v>993.27574301869845</v>
      </c>
      <c r="K239" s="128">
        <f t="shared" si="64"/>
        <v>10409.529786835959</v>
      </c>
      <c r="L239" s="129">
        <f t="shared" si="55"/>
        <v>45385.157226576295</v>
      </c>
      <c r="M239" s="129">
        <f t="shared" si="65"/>
        <v>185749.1572265763</v>
      </c>
      <c r="N239" s="129">
        <f t="shared" si="66"/>
        <v>17724.156223909951</v>
      </c>
      <c r="O239" s="130">
        <f t="shared" si="56"/>
        <v>0.93502582914475374</v>
      </c>
      <c r="P239" s="131">
        <v>3717.2042940900428</v>
      </c>
      <c r="Q239" s="130">
        <f t="shared" si="57"/>
        <v>0.10676212704220021</v>
      </c>
      <c r="R239" s="130">
        <f t="shared" si="58"/>
        <v>0.10507241387114338</v>
      </c>
      <c r="S239" s="132">
        <v>10480</v>
      </c>
      <c r="T239" s="1">
        <v>126824</v>
      </c>
      <c r="U239" s="1">
        <v>12120.030581039755</v>
      </c>
      <c r="X239" s="12"/>
      <c r="Y239" s="13"/>
      <c r="Z239" s="13"/>
      <c r="AA239" s="12"/>
    </row>
    <row r="240" spans="1:27">
      <c r="A240" s="125">
        <v>4226</v>
      </c>
      <c r="B240" s="125" t="s">
        <v>257</v>
      </c>
      <c r="C240" s="1">
        <v>25814</v>
      </c>
      <c r="D240" s="125">
        <f t="shared" si="53"/>
        <v>15149.06103286385</v>
      </c>
      <c r="E240" s="126">
        <f t="shared" si="54"/>
        <v>0.79917843050320725</v>
      </c>
      <c r="F240" s="127">
        <f t="shared" si="59"/>
        <v>2284.0392810202707</v>
      </c>
      <c r="G240" s="127">
        <f t="shared" si="60"/>
        <v>3892.0029348585408</v>
      </c>
      <c r="H240" s="127">
        <f t="shared" si="61"/>
        <v>668.90348638540684</v>
      </c>
      <c r="I240" s="128">
        <f t="shared" si="62"/>
        <v>1139.8115408007332</v>
      </c>
      <c r="J240" s="127">
        <f t="shared" si="63"/>
        <v>378.8333891499384</v>
      </c>
      <c r="K240" s="128">
        <f t="shared" si="64"/>
        <v>645.53209511149498</v>
      </c>
      <c r="L240" s="129">
        <f t="shared" si="55"/>
        <v>4537.5350299700358</v>
      </c>
      <c r="M240" s="129">
        <f t="shared" si="65"/>
        <v>30351.535029970037</v>
      </c>
      <c r="N240" s="129">
        <f t="shared" si="66"/>
        <v>17811.933703034058</v>
      </c>
      <c r="O240" s="130">
        <f t="shared" si="56"/>
        <v>0.93965647046620271</v>
      </c>
      <c r="P240" s="131">
        <v>-195.73819493040355</v>
      </c>
      <c r="Q240" s="130">
        <f t="shared" si="57"/>
        <v>0.22260111774178271</v>
      </c>
      <c r="R240" s="130">
        <f t="shared" si="58"/>
        <v>0.21255627287770701</v>
      </c>
      <c r="S240" s="132">
        <v>1704</v>
      </c>
      <c r="T240" s="1">
        <v>21114</v>
      </c>
      <c r="U240" s="1">
        <v>12493.491124260356</v>
      </c>
      <c r="X240" s="12"/>
      <c r="Y240" s="12"/>
      <c r="Z240" s="12"/>
      <c r="AA240" s="12"/>
    </row>
    <row r="241" spans="1:27">
      <c r="A241" s="125">
        <v>4227</v>
      </c>
      <c r="B241" s="125" t="s">
        <v>258</v>
      </c>
      <c r="C241" s="1">
        <v>107405</v>
      </c>
      <c r="D241" s="125">
        <f t="shared" si="53"/>
        <v>18256.841747407787</v>
      </c>
      <c r="E241" s="126">
        <f t="shared" si="54"/>
        <v>0.963127292311168</v>
      </c>
      <c r="F241" s="127">
        <f t="shared" si="59"/>
        <v>419.37085229390868</v>
      </c>
      <c r="G241" s="127">
        <f t="shared" si="60"/>
        <v>2467.1587240450649</v>
      </c>
      <c r="H241" s="127">
        <f t="shared" si="61"/>
        <v>0</v>
      </c>
      <c r="I241" s="128">
        <f t="shared" si="62"/>
        <v>0</v>
      </c>
      <c r="J241" s="127">
        <f t="shared" si="63"/>
        <v>-290.07009723546844</v>
      </c>
      <c r="K241" s="128">
        <f t="shared" si="64"/>
        <v>-1706.4823820362608</v>
      </c>
      <c r="L241" s="129">
        <f t="shared" si="55"/>
        <v>760.67634200880411</v>
      </c>
      <c r="M241" s="129">
        <f t="shared" si="65"/>
        <v>108165.67634200881</v>
      </c>
      <c r="N241" s="129">
        <f t="shared" si="66"/>
        <v>18386.142502466228</v>
      </c>
      <c r="O241" s="130">
        <f t="shared" si="56"/>
        <v>0.96994846586550965</v>
      </c>
      <c r="P241" s="131">
        <v>1211.1463292654225</v>
      </c>
      <c r="Q241" s="130">
        <f t="shared" si="57"/>
        <v>7.2366384775901835E-2</v>
      </c>
      <c r="R241" s="130">
        <f t="shared" si="58"/>
        <v>7.9475391916180915E-2</v>
      </c>
      <c r="S241" s="132">
        <v>5883</v>
      </c>
      <c r="T241" s="1">
        <v>100157</v>
      </c>
      <c r="U241" s="1">
        <v>16912.69841269841</v>
      </c>
      <c r="X241" s="12"/>
      <c r="Y241" s="12"/>
      <c r="Z241" s="12"/>
      <c r="AA241" s="12"/>
    </row>
    <row r="242" spans="1:27">
      <c r="A242" s="125">
        <v>4228</v>
      </c>
      <c r="B242" s="125" t="s">
        <v>259</v>
      </c>
      <c r="C242" s="1">
        <v>77400</v>
      </c>
      <c r="D242" s="125">
        <f t="shared" si="53"/>
        <v>42762.43093922652</v>
      </c>
      <c r="E242" s="126">
        <f t="shared" si="54"/>
        <v>2.2559030139475431</v>
      </c>
      <c r="F242" s="127">
        <f t="shared" si="59"/>
        <v>-14283.982662797331</v>
      </c>
      <c r="G242" s="127">
        <f t="shared" si="60"/>
        <v>-25854.008619663167</v>
      </c>
      <c r="H242" s="127">
        <f t="shared" si="61"/>
        <v>0</v>
      </c>
      <c r="I242" s="128">
        <f t="shared" si="62"/>
        <v>0</v>
      </c>
      <c r="J242" s="127">
        <f t="shared" si="63"/>
        <v>-290.07009723546844</v>
      </c>
      <c r="K242" s="128">
        <f t="shared" si="64"/>
        <v>-525.02687599619787</v>
      </c>
      <c r="L242" s="129">
        <f t="shared" si="55"/>
        <v>-26379.035495659366</v>
      </c>
      <c r="M242" s="129">
        <f t="shared" si="65"/>
        <v>51020.964504340634</v>
      </c>
      <c r="N242" s="129">
        <f t="shared" si="66"/>
        <v>28188.378179193718</v>
      </c>
      <c r="O242" s="130">
        <f t="shared" si="56"/>
        <v>1.4870587545200593</v>
      </c>
      <c r="P242" s="131">
        <v>-563.74321673118538</v>
      </c>
      <c r="Q242" s="130">
        <f t="shared" si="57"/>
        <v>5.7290386033931648E-2</v>
      </c>
      <c r="R242" s="130">
        <f t="shared" si="58"/>
        <v>3.5093129310567454E-2</v>
      </c>
      <c r="S242" s="132">
        <v>1810</v>
      </c>
      <c r="T242" s="1">
        <v>73206</v>
      </c>
      <c r="U242" s="1">
        <v>41312.641083521441</v>
      </c>
      <c r="X242" s="12"/>
      <c r="Y242" s="12"/>
      <c r="Z242" s="12"/>
      <c r="AA242" s="12"/>
    </row>
    <row r="243" spans="1:27" ht="30.6" customHeight="1">
      <c r="A243" s="125">
        <v>4601</v>
      </c>
      <c r="B243" s="125" t="s">
        <v>260</v>
      </c>
      <c r="C243" s="1">
        <v>5706728</v>
      </c>
      <c r="D243" s="125">
        <f t="shared" si="53"/>
        <v>19888.920642665456</v>
      </c>
      <c r="E243" s="126">
        <f t="shared" si="54"/>
        <v>1.0492265064565121</v>
      </c>
      <c r="F243" s="127">
        <f t="shared" si="59"/>
        <v>-559.87648486069304</v>
      </c>
      <c r="G243" s="127">
        <f t="shared" si="60"/>
        <v>-160645.35980107865</v>
      </c>
      <c r="H243" s="127">
        <f t="shared" si="61"/>
        <v>0</v>
      </c>
      <c r="I243" s="128">
        <f t="shared" si="62"/>
        <v>0</v>
      </c>
      <c r="J243" s="127">
        <f t="shared" si="63"/>
        <v>-290.07009723546844</v>
      </c>
      <c r="K243" s="128">
        <f t="shared" si="64"/>
        <v>-83229.81299977297</v>
      </c>
      <c r="L243" s="129">
        <f t="shared" si="55"/>
        <v>-243875.17280085164</v>
      </c>
      <c r="M243" s="129">
        <f t="shared" si="65"/>
        <v>5462852.827199148</v>
      </c>
      <c r="N243" s="129">
        <f t="shared" si="66"/>
        <v>19038.974060569293</v>
      </c>
      <c r="O243" s="130">
        <f t="shared" si="56"/>
        <v>1.0043881515236472</v>
      </c>
      <c r="P243" s="131">
        <v>-18331.439324132225</v>
      </c>
      <c r="Q243" s="130">
        <f t="shared" si="57"/>
        <v>0.14196408774992536</v>
      </c>
      <c r="R243" s="130">
        <f t="shared" si="58"/>
        <v>0.13667474793666173</v>
      </c>
      <c r="S243" s="132">
        <v>286930</v>
      </c>
      <c r="T243" s="1">
        <v>4997292</v>
      </c>
      <c r="U243" s="1">
        <v>17497.459742788018</v>
      </c>
      <c r="X243" s="12"/>
      <c r="Y243" s="12"/>
      <c r="Z243" s="12"/>
      <c r="AA243" s="12"/>
    </row>
    <row r="244" spans="1:27">
      <c r="A244" s="125">
        <v>4602</v>
      </c>
      <c r="B244" s="125" t="s">
        <v>261</v>
      </c>
      <c r="C244" s="1">
        <v>314694</v>
      </c>
      <c r="D244" s="125">
        <f t="shared" si="53"/>
        <v>18369.855816940049</v>
      </c>
      <c r="E244" s="126">
        <f t="shared" si="54"/>
        <v>0.96908927282716439</v>
      </c>
      <c r="F244" s="127">
        <f t="shared" si="59"/>
        <v>351.56241057455117</v>
      </c>
      <c r="G244" s="127">
        <f t="shared" si="60"/>
        <v>6022.6156555526359</v>
      </c>
      <c r="H244" s="127">
        <f t="shared" si="61"/>
        <v>0</v>
      </c>
      <c r="I244" s="128">
        <f t="shared" si="62"/>
        <v>0</v>
      </c>
      <c r="J244" s="127">
        <f t="shared" si="63"/>
        <v>-290.07009723546844</v>
      </c>
      <c r="K244" s="128">
        <f t="shared" si="64"/>
        <v>-4969.1908357408101</v>
      </c>
      <c r="L244" s="129">
        <f t="shared" si="55"/>
        <v>1053.4248198118257</v>
      </c>
      <c r="M244" s="129">
        <f t="shared" si="65"/>
        <v>315747.42481981183</v>
      </c>
      <c r="N244" s="129">
        <f t="shared" si="66"/>
        <v>18431.348130279133</v>
      </c>
      <c r="O244" s="130">
        <f t="shared" si="56"/>
        <v>0.97233325807190829</v>
      </c>
      <c r="P244" s="131">
        <v>-1510.9688650949674</v>
      </c>
      <c r="Q244" s="133">
        <f t="shared" si="57"/>
        <v>0.10384089234978428</v>
      </c>
      <c r="R244" s="133">
        <f t="shared" si="58"/>
        <v>0.10570951565713017</v>
      </c>
      <c r="S244" s="132">
        <v>17131</v>
      </c>
      <c r="T244" s="1">
        <v>285090</v>
      </c>
      <c r="U244" s="1">
        <v>16613.636363636364</v>
      </c>
      <c r="V244" s="13"/>
      <c r="W244" s="62"/>
      <c r="X244" s="13"/>
      <c r="Y244" s="13"/>
      <c r="Z244" s="13"/>
      <c r="AA244" s="12"/>
    </row>
    <row r="245" spans="1:27">
      <c r="A245" s="125">
        <v>4611</v>
      </c>
      <c r="B245" s="125" t="s">
        <v>262</v>
      </c>
      <c r="C245" s="1">
        <v>72604</v>
      </c>
      <c r="D245" s="125">
        <f t="shared" si="53"/>
        <v>17957.952015829829</v>
      </c>
      <c r="E245" s="126">
        <f t="shared" si="54"/>
        <v>0.9473595674298827</v>
      </c>
      <c r="F245" s="127">
        <f t="shared" si="59"/>
        <v>598.70469124068325</v>
      </c>
      <c r="G245" s="127">
        <f t="shared" si="60"/>
        <v>2420.563066686082</v>
      </c>
      <c r="H245" s="127">
        <f t="shared" si="61"/>
        <v>0</v>
      </c>
      <c r="I245" s="128">
        <f t="shared" si="62"/>
        <v>0</v>
      </c>
      <c r="J245" s="127">
        <f t="shared" si="63"/>
        <v>-290.07009723546844</v>
      </c>
      <c r="K245" s="128">
        <f t="shared" si="64"/>
        <v>-1172.7534031229991</v>
      </c>
      <c r="L245" s="129">
        <f t="shared" si="55"/>
        <v>1247.8096635630829</v>
      </c>
      <c r="M245" s="129">
        <f t="shared" si="65"/>
        <v>73851.809663563079</v>
      </c>
      <c r="N245" s="129">
        <f t="shared" si="66"/>
        <v>18266.586609835042</v>
      </c>
      <c r="O245" s="130">
        <f t="shared" si="56"/>
        <v>0.96364137591299537</v>
      </c>
      <c r="P245" s="131">
        <v>363.58252748940117</v>
      </c>
      <c r="Q245" s="133">
        <f t="shared" si="57"/>
        <v>7.0918638267744416E-2</v>
      </c>
      <c r="R245" s="133">
        <f t="shared" si="58"/>
        <v>7.3567460029475271E-2</v>
      </c>
      <c r="S245" s="132">
        <v>4043</v>
      </c>
      <c r="T245" s="1">
        <v>67796</v>
      </c>
      <c r="U245" s="1">
        <v>16727.3624475697</v>
      </c>
      <c r="V245" s="13"/>
      <c r="W245" s="1"/>
      <c r="X245" s="13"/>
      <c r="Y245" s="13"/>
      <c r="Z245" s="12"/>
      <c r="AA245" s="12"/>
    </row>
    <row r="246" spans="1:27">
      <c r="A246" s="125">
        <v>4612</v>
      </c>
      <c r="B246" s="125" t="s">
        <v>263</v>
      </c>
      <c r="C246" s="1">
        <v>108654</v>
      </c>
      <c r="D246" s="125">
        <f t="shared" si="53"/>
        <v>18814.545454545456</v>
      </c>
      <c r="E246" s="126">
        <f t="shared" si="54"/>
        <v>0.9925485727713369</v>
      </c>
      <c r="F246" s="127">
        <f t="shared" si="59"/>
        <v>84.748628011307304</v>
      </c>
      <c r="G246" s="127">
        <f t="shared" si="60"/>
        <v>489.42332676529963</v>
      </c>
      <c r="H246" s="127">
        <f t="shared" si="61"/>
        <v>0</v>
      </c>
      <c r="I246" s="128">
        <f t="shared" si="62"/>
        <v>0</v>
      </c>
      <c r="J246" s="127">
        <f t="shared" si="63"/>
        <v>-290.07009723546844</v>
      </c>
      <c r="K246" s="128">
        <f t="shared" si="64"/>
        <v>-1675.1548115348301</v>
      </c>
      <c r="L246" s="129">
        <f t="shared" si="55"/>
        <v>-1185.7314847695304</v>
      </c>
      <c r="M246" s="129">
        <f t="shared" si="65"/>
        <v>107468.26851523048</v>
      </c>
      <c r="N246" s="129">
        <f t="shared" si="66"/>
        <v>18609.223985321292</v>
      </c>
      <c r="O246" s="130">
        <f t="shared" si="56"/>
        <v>0.98171697804957703</v>
      </c>
      <c r="P246" s="131">
        <v>1556.001062639443</v>
      </c>
      <c r="Q246" s="133">
        <f t="shared" si="57"/>
        <v>6.1457753289762905E-2</v>
      </c>
      <c r="R246" s="133">
        <f t="shared" si="58"/>
        <v>6.5685204082085669E-2</v>
      </c>
      <c r="S246" s="132">
        <v>5775</v>
      </c>
      <c r="T246" s="1">
        <v>102363</v>
      </c>
      <c r="U246" s="1">
        <v>17654.880993446019</v>
      </c>
      <c r="V246" s="13"/>
      <c r="W246" s="1"/>
      <c r="X246" s="13"/>
      <c r="Y246" s="13"/>
      <c r="Z246" s="12"/>
      <c r="AA246" s="12"/>
    </row>
    <row r="247" spans="1:27">
      <c r="A247" s="125">
        <v>4613</v>
      </c>
      <c r="B247" s="125" t="s">
        <v>264</v>
      </c>
      <c r="C247" s="1">
        <v>204950</v>
      </c>
      <c r="D247" s="125">
        <f t="shared" si="53"/>
        <v>16992.786667772158</v>
      </c>
      <c r="E247" s="126">
        <f t="shared" si="54"/>
        <v>0.89644292471760534</v>
      </c>
      <c r="F247" s="127">
        <f t="shared" si="59"/>
        <v>1177.8039000752863</v>
      </c>
      <c r="G247" s="127">
        <f t="shared" si="60"/>
        <v>14205.492838808028</v>
      </c>
      <c r="H247" s="127">
        <f t="shared" si="61"/>
        <v>23.599514167499365</v>
      </c>
      <c r="I247" s="128">
        <f t="shared" si="62"/>
        <v>284.63374037420982</v>
      </c>
      <c r="J247" s="127">
        <f t="shared" si="63"/>
        <v>-266.47058306796907</v>
      </c>
      <c r="K247" s="128">
        <f t="shared" si="64"/>
        <v>-3213.9017023827751</v>
      </c>
      <c r="L247" s="129">
        <f t="shared" si="55"/>
        <v>10991.591136425253</v>
      </c>
      <c r="M247" s="129">
        <f t="shared" si="65"/>
        <v>215941.59113642527</v>
      </c>
      <c r="N247" s="129">
        <f t="shared" si="66"/>
        <v>17904.119984779478</v>
      </c>
      <c r="O247" s="130">
        <f t="shared" si="56"/>
        <v>0.94451969517692291</v>
      </c>
      <c r="P247" s="131">
        <v>2051.9787475593857</v>
      </c>
      <c r="Q247" s="133">
        <f t="shared" si="57"/>
        <v>0.11309042128530851</v>
      </c>
      <c r="R247" s="133">
        <f t="shared" si="58"/>
        <v>0.10312327382665551</v>
      </c>
      <c r="S247" s="132">
        <v>12061</v>
      </c>
      <c r="T247" s="1">
        <v>184127</v>
      </c>
      <c r="U247" s="1">
        <v>15404.249979084749</v>
      </c>
      <c r="V247" s="13"/>
      <c r="W247" s="1"/>
      <c r="X247" s="13"/>
      <c r="Y247" s="13"/>
      <c r="Z247" s="12"/>
      <c r="AA247" s="12"/>
    </row>
    <row r="248" spans="1:27">
      <c r="A248" s="125">
        <v>4614</v>
      </c>
      <c r="B248" s="125" t="s">
        <v>265</v>
      </c>
      <c r="C248" s="1">
        <v>324652</v>
      </c>
      <c r="D248" s="125">
        <f t="shared" si="53"/>
        <v>17160.103599556001</v>
      </c>
      <c r="E248" s="126">
        <f t="shared" si="54"/>
        <v>0.90526961586694754</v>
      </c>
      <c r="F248" s="127">
        <f t="shared" si="59"/>
        <v>1077.41374100498</v>
      </c>
      <c r="G248" s="127">
        <f t="shared" si="60"/>
        <v>20383.590566073217</v>
      </c>
      <c r="H248" s="127">
        <f t="shared" si="61"/>
        <v>0</v>
      </c>
      <c r="I248" s="128">
        <f t="shared" si="62"/>
        <v>0</v>
      </c>
      <c r="J248" s="127">
        <f t="shared" si="63"/>
        <v>-290.07009723546844</v>
      </c>
      <c r="K248" s="128">
        <f t="shared" si="64"/>
        <v>-5487.8361695978274</v>
      </c>
      <c r="L248" s="129">
        <f t="shared" si="55"/>
        <v>14895.75439647539</v>
      </c>
      <c r="M248" s="129">
        <f t="shared" si="65"/>
        <v>339547.75439647539</v>
      </c>
      <c r="N248" s="129">
        <f t="shared" si="66"/>
        <v>17947.447243325514</v>
      </c>
      <c r="O248" s="130">
        <f t="shared" si="56"/>
        <v>0.94680539528782159</v>
      </c>
      <c r="P248" s="131">
        <v>5225.3694379351618</v>
      </c>
      <c r="Q248" s="133">
        <f t="shared" si="57"/>
        <v>9.4028960501973041E-2</v>
      </c>
      <c r="R248" s="133">
        <f t="shared" si="58"/>
        <v>9.0674994662916231E-2</v>
      </c>
      <c r="S248" s="132">
        <v>18919</v>
      </c>
      <c r="T248" s="1">
        <v>296749</v>
      </c>
      <c r="U248" s="1">
        <v>15733.471183924501</v>
      </c>
      <c r="V248" s="13"/>
      <c r="W248" s="1"/>
      <c r="X248" s="13"/>
      <c r="Y248" s="13"/>
      <c r="Z248" s="12"/>
      <c r="AA248" s="12"/>
    </row>
    <row r="249" spans="1:27">
      <c r="A249" s="125">
        <v>4615</v>
      </c>
      <c r="B249" s="125" t="s">
        <v>266</v>
      </c>
      <c r="C249" s="1">
        <v>49372</v>
      </c>
      <c r="D249" s="125">
        <f t="shared" si="53"/>
        <v>15839.589348732756</v>
      </c>
      <c r="E249" s="126">
        <f t="shared" si="54"/>
        <v>0.83560678302597802</v>
      </c>
      <c r="F249" s="127">
        <f t="shared" si="59"/>
        <v>1869.7222914989272</v>
      </c>
      <c r="G249" s="127">
        <f t="shared" si="60"/>
        <v>5827.9243826021566</v>
      </c>
      <c r="H249" s="127">
        <f t="shared" si="61"/>
        <v>427.21857583129002</v>
      </c>
      <c r="I249" s="128">
        <f t="shared" si="62"/>
        <v>1331.6403008661309</v>
      </c>
      <c r="J249" s="127">
        <f t="shared" si="63"/>
        <v>137.14847859582159</v>
      </c>
      <c r="K249" s="128">
        <f t="shared" si="64"/>
        <v>427.49180778317589</v>
      </c>
      <c r="L249" s="129">
        <f t="shared" si="55"/>
        <v>6255.4161903853328</v>
      </c>
      <c r="M249" s="129">
        <f t="shared" si="65"/>
        <v>55627.416190385331</v>
      </c>
      <c r="N249" s="129">
        <f t="shared" si="66"/>
        <v>17846.460118827505</v>
      </c>
      <c r="O249" s="130">
        <f t="shared" si="56"/>
        <v>0.94147788809234134</v>
      </c>
      <c r="P249" s="131">
        <v>815.80451666780118</v>
      </c>
      <c r="Q249" s="133">
        <f t="shared" si="57"/>
        <v>6.8496115307204536E-2</v>
      </c>
      <c r="R249" s="133">
        <f t="shared" si="58"/>
        <v>7.8780004771181494E-2</v>
      </c>
      <c r="S249" s="132">
        <v>3117</v>
      </c>
      <c r="T249" s="1">
        <v>46207</v>
      </c>
      <c r="U249" s="1">
        <v>14682.872577057515</v>
      </c>
      <c r="V249" s="13"/>
      <c r="W249" s="1"/>
      <c r="X249" s="13"/>
      <c r="Y249" s="13"/>
      <c r="Z249" s="12"/>
      <c r="AA249" s="12"/>
    </row>
    <row r="250" spans="1:27">
      <c r="A250" s="125">
        <v>4616</v>
      </c>
      <c r="B250" s="125" t="s">
        <v>267</v>
      </c>
      <c r="C250" s="1">
        <v>57250</v>
      </c>
      <c r="D250" s="125">
        <f t="shared" si="53"/>
        <v>19857.78702740201</v>
      </c>
      <c r="E250" s="126">
        <f t="shared" si="54"/>
        <v>1.0475840737190536</v>
      </c>
      <c r="F250" s="127">
        <f t="shared" si="59"/>
        <v>-541.19631570262493</v>
      </c>
      <c r="G250" s="127">
        <f t="shared" si="60"/>
        <v>-1560.2689781706679</v>
      </c>
      <c r="H250" s="127">
        <f t="shared" si="61"/>
        <v>0</v>
      </c>
      <c r="I250" s="128">
        <f t="shared" si="62"/>
        <v>0</v>
      </c>
      <c r="J250" s="127">
        <f t="shared" si="63"/>
        <v>-290.07009723546844</v>
      </c>
      <c r="K250" s="128">
        <f t="shared" si="64"/>
        <v>-836.27209032985559</v>
      </c>
      <c r="L250" s="129">
        <f t="shared" si="55"/>
        <v>-2396.5410685005236</v>
      </c>
      <c r="M250" s="129">
        <f t="shared" si="65"/>
        <v>54853.458931499474</v>
      </c>
      <c r="N250" s="129">
        <f t="shared" si="66"/>
        <v>19026.520614463916</v>
      </c>
      <c r="O250" s="130">
        <f t="shared" si="56"/>
        <v>1.003731178428664</v>
      </c>
      <c r="P250" s="131">
        <v>-2031.7555214563542</v>
      </c>
      <c r="Q250" s="133">
        <f t="shared" si="57"/>
        <v>0.15897726582585986</v>
      </c>
      <c r="R250" s="133">
        <f t="shared" si="58"/>
        <v>0.17545942604051809</v>
      </c>
      <c r="S250" s="132">
        <v>2883</v>
      </c>
      <c r="T250" s="1">
        <v>49397</v>
      </c>
      <c r="U250" s="1">
        <v>16893.638850889194</v>
      </c>
      <c r="V250" s="13"/>
      <c r="W250" s="1"/>
      <c r="X250" s="13"/>
      <c r="Y250" s="13"/>
      <c r="Z250" s="12"/>
      <c r="AA250" s="12"/>
    </row>
    <row r="251" spans="1:27">
      <c r="A251" s="125">
        <v>4617</v>
      </c>
      <c r="B251" s="125" t="s">
        <v>268</v>
      </c>
      <c r="C251" s="1">
        <v>234934</v>
      </c>
      <c r="D251" s="125">
        <f t="shared" si="53"/>
        <v>18048.244603211184</v>
      </c>
      <c r="E251" s="126">
        <f t="shared" si="54"/>
        <v>0.95212289158000418</v>
      </c>
      <c r="F251" s="127">
        <f t="shared" si="59"/>
        <v>544.52913881187044</v>
      </c>
      <c r="G251" s="127">
        <f t="shared" si="60"/>
        <v>7088.1357999141183</v>
      </c>
      <c r="H251" s="127">
        <f t="shared" si="61"/>
        <v>0</v>
      </c>
      <c r="I251" s="128">
        <f t="shared" si="62"/>
        <v>0</v>
      </c>
      <c r="J251" s="127">
        <f t="shared" si="63"/>
        <v>-290.07009723546844</v>
      </c>
      <c r="K251" s="128">
        <f t="shared" si="64"/>
        <v>-3775.8424557140925</v>
      </c>
      <c r="L251" s="129">
        <f t="shared" si="55"/>
        <v>3312.2933442000258</v>
      </c>
      <c r="M251" s="129">
        <f t="shared" si="65"/>
        <v>238246.29334420004</v>
      </c>
      <c r="N251" s="129">
        <f t="shared" si="66"/>
        <v>18302.703644787587</v>
      </c>
      <c r="O251" s="130">
        <f t="shared" si="56"/>
        <v>0.96554670557304423</v>
      </c>
      <c r="P251" s="131">
        <v>2104.6753302818547</v>
      </c>
      <c r="Q251" s="133">
        <f t="shared" si="57"/>
        <v>9.0839021219297017E-2</v>
      </c>
      <c r="R251" s="133">
        <f t="shared" si="58"/>
        <v>9.2682645592564394E-2</v>
      </c>
      <c r="S251" s="132">
        <v>13017</v>
      </c>
      <c r="T251" s="1">
        <v>215370</v>
      </c>
      <c r="U251" s="1">
        <v>16517.370964030986</v>
      </c>
      <c r="V251" s="13"/>
      <c r="W251" s="1"/>
      <c r="X251" s="13"/>
      <c r="Y251" s="13"/>
      <c r="Z251" s="12"/>
      <c r="AA251" s="12"/>
    </row>
    <row r="252" spans="1:27">
      <c r="A252" s="125">
        <v>4618</v>
      </c>
      <c r="B252" s="125" t="s">
        <v>269</v>
      </c>
      <c r="C252" s="1">
        <v>219266</v>
      </c>
      <c r="D252" s="125">
        <f t="shared" si="53"/>
        <v>20151.272860950277</v>
      </c>
      <c r="E252" s="126">
        <f t="shared" si="54"/>
        <v>1.0630667196283421</v>
      </c>
      <c r="F252" s="127">
        <f t="shared" si="59"/>
        <v>-717.28781583158559</v>
      </c>
      <c r="G252" s="127">
        <f t="shared" si="60"/>
        <v>-7804.8087240634832</v>
      </c>
      <c r="H252" s="127">
        <f t="shared" si="61"/>
        <v>0</v>
      </c>
      <c r="I252" s="128">
        <f t="shared" si="62"/>
        <v>0</v>
      </c>
      <c r="J252" s="127">
        <f t="shared" si="63"/>
        <v>-290.07009723546844</v>
      </c>
      <c r="K252" s="128">
        <f t="shared" si="64"/>
        <v>-3156.2527280191321</v>
      </c>
      <c r="L252" s="129">
        <f t="shared" si="55"/>
        <v>-10961.061452082615</v>
      </c>
      <c r="M252" s="129">
        <f t="shared" si="65"/>
        <v>208304.93854791738</v>
      </c>
      <c r="N252" s="129">
        <f t="shared" si="66"/>
        <v>19143.914947883226</v>
      </c>
      <c r="O252" s="130">
        <f t="shared" si="56"/>
        <v>1.0099242367923793</v>
      </c>
      <c r="P252" s="131">
        <v>2330.9356125679442</v>
      </c>
      <c r="Q252" s="133">
        <f t="shared" si="57"/>
        <v>6.5991871341617561E-2</v>
      </c>
      <c r="R252" s="133">
        <f t="shared" si="58"/>
        <v>7.7846022286598204E-2</v>
      </c>
      <c r="S252" s="132">
        <v>10881</v>
      </c>
      <c r="T252" s="1">
        <v>205692</v>
      </c>
      <c r="U252" s="1">
        <v>18695.873477549536</v>
      </c>
      <c r="V252" s="13"/>
      <c r="W252" s="62"/>
      <c r="X252" s="13"/>
      <c r="Y252" s="13"/>
      <c r="Z252" s="13"/>
      <c r="AA252" s="12"/>
    </row>
    <row r="253" spans="1:27">
      <c r="A253" s="125">
        <v>4619</v>
      </c>
      <c r="B253" s="125" t="s">
        <v>270</v>
      </c>
      <c r="C253" s="1">
        <v>43170</v>
      </c>
      <c r="D253" s="125">
        <f t="shared" si="53"/>
        <v>46072.572038420491</v>
      </c>
      <c r="E253" s="126">
        <f t="shared" si="54"/>
        <v>2.4305272604707548</v>
      </c>
      <c r="F253" s="127">
        <f t="shared" si="59"/>
        <v>-16270.067322313713</v>
      </c>
      <c r="G253" s="127">
        <f t="shared" si="60"/>
        <v>-15245.053081007949</v>
      </c>
      <c r="H253" s="127">
        <f t="shared" si="61"/>
        <v>0</v>
      </c>
      <c r="I253" s="128">
        <f t="shared" si="62"/>
        <v>0</v>
      </c>
      <c r="J253" s="127">
        <f t="shared" si="63"/>
        <v>-290.07009723546844</v>
      </c>
      <c r="K253" s="128">
        <f t="shared" si="64"/>
        <v>-271.79568110963396</v>
      </c>
      <c r="L253" s="129">
        <f t="shared" si="55"/>
        <v>-15516.848762117583</v>
      </c>
      <c r="M253" s="129">
        <f t="shared" si="65"/>
        <v>27653.151237882419</v>
      </c>
      <c r="N253" s="129">
        <f t="shared" si="66"/>
        <v>29512.43461887131</v>
      </c>
      <c r="O253" s="130">
        <f t="shared" si="56"/>
        <v>1.5569084531293442</v>
      </c>
      <c r="P253" s="131">
        <v>35.782544708776186</v>
      </c>
      <c r="Q253" s="133">
        <f t="shared" si="57"/>
        <v>0.10956897216439201</v>
      </c>
      <c r="R253" s="133">
        <f t="shared" si="58"/>
        <v>6.9307131125342591E-2</v>
      </c>
      <c r="S253" s="132">
        <v>937</v>
      </c>
      <c r="T253" s="1">
        <v>38907</v>
      </c>
      <c r="U253" s="1">
        <v>43086.378737541527</v>
      </c>
      <c r="V253" s="13"/>
      <c r="W253" s="1"/>
      <c r="X253" s="13"/>
      <c r="Y253" s="13"/>
      <c r="Z253" s="12"/>
      <c r="AA253" s="12"/>
    </row>
    <row r="254" spans="1:27">
      <c r="A254" s="125">
        <v>4620</v>
      </c>
      <c r="B254" s="125" t="s">
        <v>271</v>
      </c>
      <c r="C254" s="1">
        <v>24004</v>
      </c>
      <c r="D254" s="125">
        <f t="shared" si="53"/>
        <v>22839.200761179829</v>
      </c>
      <c r="E254" s="126">
        <f t="shared" si="54"/>
        <v>1.2048665312438043</v>
      </c>
      <c r="F254" s="127">
        <f t="shared" si="59"/>
        <v>-2330.0445559693167</v>
      </c>
      <c r="G254" s="127">
        <f t="shared" si="60"/>
        <v>-2448.8768283237519</v>
      </c>
      <c r="H254" s="127">
        <f t="shared" si="61"/>
        <v>0</v>
      </c>
      <c r="I254" s="128">
        <f t="shared" si="62"/>
        <v>0</v>
      </c>
      <c r="J254" s="127">
        <f t="shared" si="63"/>
        <v>-290.07009723546844</v>
      </c>
      <c r="K254" s="128">
        <f t="shared" si="64"/>
        <v>-304.86367219447732</v>
      </c>
      <c r="L254" s="129">
        <f t="shared" si="55"/>
        <v>-2753.7405005182291</v>
      </c>
      <c r="M254" s="129">
        <f t="shared" si="65"/>
        <v>21250.25949948177</v>
      </c>
      <c r="N254" s="129">
        <f t="shared" si="66"/>
        <v>20219.086107975043</v>
      </c>
      <c r="O254" s="130">
        <f t="shared" si="56"/>
        <v>1.066644161438564</v>
      </c>
      <c r="P254" s="131">
        <v>186.66921503620051</v>
      </c>
      <c r="Q254" s="133">
        <f t="shared" si="57"/>
        <v>4.0575689266516383E-2</v>
      </c>
      <c r="R254" s="133">
        <f t="shared" si="58"/>
        <v>5.0476504578281477E-2</v>
      </c>
      <c r="S254" s="132">
        <v>1051</v>
      </c>
      <c r="T254" s="1">
        <v>23068</v>
      </c>
      <c r="U254" s="1">
        <v>21741.753063147975</v>
      </c>
      <c r="V254" s="13"/>
      <c r="W254" s="1"/>
      <c r="X254" s="13"/>
      <c r="Y254" s="13"/>
      <c r="Z254" s="12"/>
      <c r="AA254" s="12"/>
    </row>
    <row r="255" spans="1:27">
      <c r="A255" s="125">
        <v>4621</v>
      </c>
      <c r="B255" s="125" t="s">
        <v>272</v>
      </c>
      <c r="C255" s="1">
        <v>254885</v>
      </c>
      <c r="D255" s="125">
        <f t="shared" si="53"/>
        <v>16055.748031496061</v>
      </c>
      <c r="E255" s="126">
        <f t="shared" si="54"/>
        <v>0.84701008759090535</v>
      </c>
      <c r="F255" s="127">
        <f t="shared" si="59"/>
        <v>1740.027081840944</v>
      </c>
      <c r="G255" s="127">
        <f t="shared" si="60"/>
        <v>27622.929924224987</v>
      </c>
      <c r="H255" s="127">
        <f t="shared" si="61"/>
        <v>351.5630368641331</v>
      </c>
      <c r="I255" s="128">
        <f t="shared" si="62"/>
        <v>5581.0632102181125</v>
      </c>
      <c r="J255" s="127">
        <f t="shared" si="63"/>
        <v>61.492939628664658</v>
      </c>
      <c r="K255" s="128">
        <f t="shared" si="64"/>
        <v>976.20041660505149</v>
      </c>
      <c r="L255" s="129">
        <f t="shared" si="55"/>
        <v>28599.130340830037</v>
      </c>
      <c r="M255" s="129">
        <f t="shared" si="65"/>
        <v>283484.13034083002</v>
      </c>
      <c r="N255" s="129">
        <f t="shared" si="66"/>
        <v>17857.268052965668</v>
      </c>
      <c r="O255" s="130">
        <f t="shared" si="56"/>
        <v>0.94204805332058761</v>
      </c>
      <c r="P255" s="131">
        <v>646.0249445304471</v>
      </c>
      <c r="Q255" s="133">
        <f t="shared" si="57"/>
        <v>8.2328012671074369E-2</v>
      </c>
      <c r="R255" s="133">
        <f t="shared" si="58"/>
        <v>7.6328336128393681E-2</v>
      </c>
      <c r="S255" s="132">
        <v>15875</v>
      </c>
      <c r="T255" s="1">
        <v>235497</v>
      </c>
      <c r="U255" s="1">
        <v>14917.147019699752</v>
      </c>
      <c r="V255" s="13"/>
      <c r="W255" s="62"/>
      <c r="X255" s="13"/>
      <c r="Y255" s="13"/>
      <c r="Z255" s="13"/>
      <c r="AA255" s="12"/>
    </row>
    <row r="256" spans="1:27">
      <c r="A256" s="125">
        <v>4622</v>
      </c>
      <c r="B256" s="125" t="s">
        <v>273</v>
      </c>
      <c r="C256" s="1">
        <v>142957</v>
      </c>
      <c r="D256" s="125">
        <f t="shared" si="53"/>
        <v>16824.408614805227</v>
      </c>
      <c r="E256" s="126">
        <f t="shared" si="54"/>
        <v>0.88756025484061574</v>
      </c>
      <c r="F256" s="127">
        <f t="shared" si="59"/>
        <v>1278.8307318554448</v>
      </c>
      <c r="G256" s="127">
        <f t="shared" si="60"/>
        <v>10866.224728575715</v>
      </c>
      <c r="H256" s="127">
        <f t="shared" si="61"/>
        <v>82.531832705925254</v>
      </c>
      <c r="I256" s="128">
        <f t="shared" si="62"/>
        <v>701.2729825022468</v>
      </c>
      <c r="J256" s="127">
        <f t="shared" si="63"/>
        <v>-207.5382645295432</v>
      </c>
      <c r="K256" s="128">
        <f t="shared" si="64"/>
        <v>-1763.4526337075285</v>
      </c>
      <c r="L256" s="129">
        <f t="shared" si="55"/>
        <v>9102.7720948681854</v>
      </c>
      <c r="M256" s="129">
        <f t="shared" si="65"/>
        <v>152059.77209486818</v>
      </c>
      <c r="N256" s="129">
        <f t="shared" si="66"/>
        <v>17895.701082131127</v>
      </c>
      <c r="O256" s="130">
        <f t="shared" si="56"/>
        <v>0.94407556168307316</v>
      </c>
      <c r="P256" s="131">
        <v>-122.52581709133301</v>
      </c>
      <c r="Q256" s="130">
        <f t="shared" si="57"/>
        <v>0.11190013222369137</v>
      </c>
      <c r="R256" s="130">
        <f t="shared" si="58"/>
        <v>0.10718924546835974</v>
      </c>
      <c r="S256" s="132">
        <v>8497</v>
      </c>
      <c r="T256" s="1">
        <v>128570</v>
      </c>
      <c r="U256" s="1">
        <v>15195.603356577238</v>
      </c>
      <c r="X256" s="12"/>
      <c r="Y256" s="12"/>
      <c r="Z256" s="12"/>
      <c r="AA256" s="12"/>
    </row>
    <row r="257" spans="1:27">
      <c r="A257" s="125">
        <v>4623</v>
      </c>
      <c r="B257" s="125" t="s">
        <v>274</v>
      </c>
      <c r="C257" s="1">
        <v>40260</v>
      </c>
      <c r="D257" s="125">
        <f t="shared" si="53"/>
        <v>16097.560975609756</v>
      </c>
      <c r="E257" s="126">
        <f t="shared" si="54"/>
        <v>0.84921590107195277</v>
      </c>
      <c r="F257" s="127">
        <f t="shared" si="59"/>
        <v>1714.9393153727269</v>
      </c>
      <c r="G257" s="127">
        <f t="shared" si="60"/>
        <v>4289.0632277471896</v>
      </c>
      <c r="H257" s="127">
        <f t="shared" si="61"/>
        <v>336.92850642433973</v>
      </c>
      <c r="I257" s="128">
        <f t="shared" si="62"/>
        <v>842.65819456727377</v>
      </c>
      <c r="J257" s="127">
        <f t="shared" si="63"/>
        <v>46.858409188871292</v>
      </c>
      <c r="K257" s="128">
        <f t="shared" si="64"/>
        <v>117.1928813813671</v>
      </c>
      <c r="L257" s="129">
        <f t="shared" si="55"/>
        <v>4406.256109128557</v>
      </c>
      <c r="M257" s="129">
        <f t="shared" si="65"/>
        <v>44666.256109128561</v>
      </c>
      <c r="N257" s="129">
        <f t="shared" si="66"/>
        <v>17859.358700171357</v>
      </c>
      <c r="O257" s="130">
        <f t="shared" si="56"/>
        <v>0.94215834399464016</v>
      </c>
      <c r="P257" s="131">
        <v>947.29743220602495</v>
      </c>
      <c r="Q257" s="130">
        <f t="shared" si="57"/>
        <v>7.2284664145315078E-2</v>
      </c>
      <c r="R257" s="130">
        <f t="shared" si="58"/>
        <v>7.3570891251447057E-2</v>
      </c>
      <c r="S257" s="132">
        <v>2501</v>
      </c>
      <c r="T257" s="1">
        <v>37546</v>
      </c>
      <c r="U257" s="1">
        <v>14994.408945686901</v>
      </c>
      <c r="X257" s="12"/>
      <c r="Y257" s="12"/>
      <c r="Z257" s="12"/>
      <c r="AA257" s="12"/>
    </row>
    <row r="258" spans="1:27">
      <c r="A258" s="125">
        <v>4624</v>
      </c>
      <c r="B258" s="125" t="s">
        <v>275</v>
      </c>
      <c r="C258" s="1">
        <v>413728</v>
      </c>
      <c r="D258" s="125">
        <f t="shared" si="53"/>
        <v>16409.312656169437</v>
      </c>
      <c r="E258" s="126">
        <f t="shared" si="54"/>
        <v>0.86566214934014152</v>
      </c>
      <c r="F258" s="127">
        <f t="shared" si="59"/>
        <v>1527.8883070369186</v>
      </c>
      <c r="G258" s="127">
        <f t="shared" si="60"/>
        <v>38522.647885321829</v>
      </c>
      <c r="H258" s="127">
        <f t="shared" si="61"/>
        <v>227.81541822845153</v>
      </c>
      <c r="I258" s="128">
        <f t="shared" si="62"/>
        <v>5743.9101397939485</v>
      </c>
      <c r="J258" s="127">
        <f t="shared" si="63"/>
        <v>-62.254679007016904</v>
      </c>
      <c r="K258" s="128">
        <f t="shared" si="64"/>
        <v>-1569.6272218039171</v>
      </c>
      <c r="L258" s="129">
        <f t="shared" si="55"/>
        <v>36953.020663517913</v>
      </c>
      <c r="M258" s="129">
        <f t="shared" si="65"/>
        <v>450681.02066351793</v>
      </c>
      <c r="N258" s="129">
        <f t="shared" si="66"/>
        <v>17874.946284199341</v>
      </c>
      <c r="O258" s="130">
        <f t="shared" si="56"/>
        <v>0.94298065640804962</v>
      </c>
      <c r="P258" s="131">
        <v>5074.0209748942434</v>
      </c>
      <c r="Q258" s="130">
        <f t="shared" si="57"/>
        <v>8.6510533475495421E-2</v>
      </c>
      <c r="R258" s="130">
        <f t="shared" si="58"/>
        <v>7.9443237735600122E-2</v>
      </c>
      <c r="S258" s="132">
        <v>25213</v>
      </c>
      <c r="T258" s="1">
        <v>380786</v>
      </c>
      <c r="U258" s="1">
        <v>15201.644776238572</v>
      </c>
      <c r="X258" s="12"/>
      <c r="Y258" s="13"/>
      <c r="Z258" s="13"/>
      <c r="AA258" s="12"/>
    </row>
    <row r="259" spans="1:27">
      <c r="A259" s="125">
        <v>4625</v>
      </c>
      <c r="B259" s="125" t="s">
        <v>276</v>
      </c>
      <c r="C259" s="1">
        <v>163924</v>
      </c>
      <c r="D259" s="125">
        <f t="shared" si="53"/>
        <v>31028.582244936591</v>
      </c>
      <c r="E259" s="126">
        <f t="shared" si="54"/>
        <v>1.6368917918710302</v>
      </c>
      <c r="F259" s="127">
        <f t="shared" si="59"/>
        <v>-7243.6734462233735</v>
      </c>
      <c r="G259" s="127">
        <f t="shared" si="60"/>
        <v>-38268.326816398083</v>
      </c>
      <c r="H259" s="127">
        <f t="shared" si="61"/>
        <v>0</v>
      </c>
      <c r="I259" s="128">
        <f t="shared" si="62"/>
        <v>0</v>
      </c>
      <c r="J259" s="127">
        <f t="shared" si="63"/>
        <v>-290.07009723546844</v>
      </c>
      <c r="K259" s="128">
        <f t="shared" si="64"/>
        <v>-1532.4403236949797</v>
      </c>
      <c r="L259" s="129">
        <f t="shared" si="55"/>
        <v>-39800.767140093063</v>
      </c>
      <c r="M259" s="129">
        <f t="shared" si="65"/>
        <v>124123.23285990694</v>
      </c>
      <c r="N259" s="129">
        <f t="shared" si="66"/>
        <v>23494.838701477747</v>
      </c>
      <c r="O259" s="130">
        <f t="shared" si="56"/>
        <v>1.2394542656894543</v>
      </c>
      <c r="P259" s="131">
        <v>-6374.9940408789262</v>
      </c>
      <c r="Q259" s="130">
        <f t="shared" si="57"/>
        <v>0.14204897760128191</v>
      </c>
      <c r="R259" s="130">
        <f t="shared" si="58"/>
        <v>0.140535757301602</v>
      </c>
      <c r="S259" s="132">
        <v>5283</v>
      </c>
      <c r="T259" s="1">
        <v>143535</v>
      </c>
      <c r="U259" s="1">
        <v>27205.269143290374</v>
      </c>
      <c r="X259" s="12"/>
      <c r="Y259" s="12"/>
      <c r="Z259" s="12"/>
      <c r="AA259" s="12"/>
    </row>
    <row r="260" spans="1:27">
      <c r="A260" s="125">
        <v>4626</v>
      </c>
      <c r="B260" s="125" t="s">
        <v>277</v>
      </c>
      <c r="C260" s="1">
        <v>648503</v>
      </c>
      <c r="D260" s="125">
        <f t="shared" si="53"/>
        <v>16614.649518343926</v>
      </c>
      <c r="E260" s="126">
        <f t="shared" si="54"/>
        <v>0.87649455610654547</v>
      </c>
      <c r="F260" s="127">
        <f t="shared" si="59"/>
        <v>1404.6861897322253</v>
      </c>
      <c r="G260" s="127">
        <f t="shared" si="60"/>
        <v>54827.711357628221</v>
      </c>
      <c r="H260" s="127">
        <f t="shared" si="61"/>
        <v>155.94751646738058</v>
      </c>
      <c r="I260" s="128">
        <f t="shared" si="62"/>
        <v>6086.9434627547989</v>
      </c>
      <c r="J260" s="127">
        <f t="shared" si="63"/>
        <v>-134.12258076808786</v>
      </c>
      <c r="K260" s="128">
        <f t="shared" si="64"/>
        <v>-5235.0725725400052</v>
      </c>
      <c r="L260" s="129">
        <f t="shared" si="55"/>
        <v>49592.638785088217</v>
      </c>
      <c r="M260" s="129">
        <f t="shared" si="65"/>
        <v>698095.6387850882</v>
      </c>
      <c r="N260" s="129">
        <f t="shared" si="66"/>
        <v>17885.213127308059</v>
      </c>
      <c r="O260" s="130">
        <f t="shared" si="56"/>
        <v>0.94352227674636957</v>
      </c>
      <c r="P260" s="131">
        <v>9392.1943518054177</v>
      </c>
      <c r="Q260" s="130">
        <f t="shared" si="57"/>
        <v>0.12329514551671338</v>
      </c>
      <c r="R260" s="130">
        <f t="shared" si="58"/>
        <v>0.1127045374630614</v>
      </c>
      <c r="S260" s="132">
        <v>39032</v>
      </c>
      <c r="T260" s="1">
        <v>577322</v>
      </c>
      <c r="U260" s="1">
        <v>14931.771156631492</v>
      </c>
      <c r="X260" s="12"/>
      <c r="Y260" s="13"/>
      <c r="Z260" s="13"/>
      <c r="AA260" s="12"/>
    </row>
    <row r="261" spans="1:27">
      <c r="A261" s="125">
        <v>4627</v>
      </c>
      <c r="B261" s="125" t="s">
        <v>278</v>
      </c>
      <c r="C261" s="1">
        <v>443501</v>
      </c>
      <c r="D261" s="125">
        <f t="shared" si="53"/>
        <v>14874.597531526699</v>
      </c>
      <c r="E261" s="126">
        <f t="shared" si="54"/>
        <v>0.78469929481597223</v>
      </c>
      <c r="F261" s="127">
        <f t="shared" si="59"/>
        <v>2448.7173818225615</v>
      </c>
      <c r="G261" s="127">
        <f t="shared" si="60"/>
        <v>73010.9574564215</v>
      </c>
      <c r="H261" s="127">
        <f t="shared" si="61"/>
        <v>764.96571185340997</v>
      </c>
      <c r="I261" s="128">
        <f t="shared" si="62"/>
        <v>22808.217664621272</v>
      </c>
      <c r="J261" s="127">
        <f t="shared" si="63"/>
        <v>474.89561461794153</v>
      </c>
      <c r="K261" s="128">
        <f t="shared" si="64"/>
        <v>14159.487645448546</v>
      </c>
      <c r="L261" s="129">
        <f t="shared" si="55"/>
        <v>87170.445101870049</v>
      </c>
      <c r="M261" s="129">
        <f t="shared" si="65"/>
        <v>530671.44510186999</v>
      </c>
      <c r="N261" s="129">
        <f t="shared" si="66"/>
        <v>17798.2105279672</v>
      </c>
      <c r="O261" s="130">
        <f t="shared" si="56"/>
        <v>0.93893251368184094</v>
      </c>
      <c r="P261" s="131">
        <v>12173.639659598077</v>
      </c>
      <c r="Q261" s="130">
        <f t="shared" si="57"/>
        <v>7.1962738804238535E-2</v>
      </c>
      <c r="R261" s="130">
        <f t="shared" si="58"/>
        <v>6.3981261476141707E-2</v>
      </c>
      <c r="S261" s="132">
        <v>29816</v>
      </c>
      <c r="T261" s="1">
        <v>413728</v>
      </c>
      <c r="U261" s="1">
        <v>13980.131107656956</v>
      </c>
      <c r="X261" s="12"/>
      <c r="Y261" s="12"/>
      <c r="Z261" s="12"/>
      <c r="AA261" s="12"/>
    </row>
    <row r="262" spans="1:27">
      <c r="A262" s="125">
        <v>4628</v>
      </c>
      <c r="B262" s="125" t="s">
        <v>279</v>
      </c>
      <c r="C262" s="1">
        <v>66731</v>
      </c>
      <c r="D262" s="125">
        <f t="shared" si="53"/>
        <v>17256.529609516419</v>
      </c>
      <c r="E262" s="126">
        <f t="shared" si="54"/>
        <v>0.91035650456141382</v>
      </c>
      <c r="F262" s="127">
        <f t="shared" si="59"/>
        <v>1019.5581350287291</v>
      </c>
      <c r="G262" s="127">
        <f t="shared" si="60"/>
        <v>3942.6313081560957</v>
      </c>
      <c r="H262" s="127">
        <f t="shared" si="61"/>
        <v>0</v>
      </c>
      <c r="I262" s="128">
        <f t="shared" si="62"/>
        <v>0</v>
      </c>
      <c r="J262" s="127">
        <f t="shared" si="63"/>
        <v>-290.07009723546844</v>
      </c>
      <c r="K262" s="128">
        <f t="shared" si="64"/>
        <v>-1121.7010660095564</v>
      </c>
      <c r="L262" s="129">
        <f t="shared" si="55"/>
        <v>2820.9302421465391</v>
      </c>
      <c r="M262" s="129">
        <f t="shared" si="65"/>
        <v>69551.93024214654</v>
      </c>
      <c r="N262" s="129">
        <f t="shared" si="66"/>
        <v>17986.017647309684</v>
      </c>
      <c r="O262" s="130">
        <f t="shared" si="56"/>
        <v>0.94884015076560813</v>
      </c>
      <c r="P262" s="131">
        <v>1244.6346855803927</v>
      </c>
      <c r="Q262" s="130">
        <f t="shared" si="57"/>
        <v>5.381930736067464E-2</v>
      </c>
      <c r="R262" s="130">
        <f t="shared" si="58"/>
        <v>6.7717622508177477E-2</v>
      </c>
      <c r="S262" s="132">
        <v>3867</v>
      </c>
      <c r="T262" s="1">
        <v>63323</v>
      </c>
      <c r="U262" s="1">
        <v>16162.072485962228</v>
      </c>
      <c r="X262" s="12"/>
      <c r="Y262" s="12"/>
      <c r="Z262" s="12"/>
      <c r="AA262" s="12"/>
    </row>
    <row r="263" spans="1:27">
      <c r="A263" s="125">
        <v>4629</v>
      </c>
      <c r="B263" s="125" t="s">
        <v>280</v>
      </c>
      <c r="C263" s="1">
        <v>22676</v>
      </c>
      <c r="D263" s="125">
        <f t="shared" si="53"/>
        <v>59989.417989417991</v>
      </c>
      <c r="E263" s="126">
        <f t="shared" si="54"/>
        <v>3.1647010208474091</v>
      </c>
      <c r="F263" s="127">
        <f t="shared" si="59"/>
        <v>-24620.174892912211</v>
      </c>
      <c r="G263" s="127">
        <f t="shared" si="60"/>
        <v>-9306.4261095208149</v>
      </c>
      <c r="H263" s="127">
        <f t="shared" si="61"/>
        <v>0</v>
      </c>
      <c r="I263" s="128">
        <f t="shared" si="62"/>
        <v>0</v>
      </c>
      <c r="J263" s="127">
        <f t="shared" si="63"/>
        <v>-290.07009723546844</v>
      </c>
      <c r="K263" s="128">
        <f t="shared" si="64"/>
        <v>-109.64649675500708</v>
      </c>
      <c r="L263" s="129">
        <f t="shared" si="55"/>
        <v>-9416.0726062758222</v>
      </c>
      <c r="M263" s="129">
        <f t="shared" si="65"/>
        <v>13259.927393724178</v>
      </c>
      <c r="N263" s="129">
        <f t="shared" si="66"/>
        <v>35079.172999270311</v>
      </c>
      <c r="O263" s="130">
        <f t="shared" si="56"/>
        <v>1.8505779572800058</v>
      </c>
      <c r="P263" s="131">
        <v>34.70843319094638</v>
      </c>
      <c r="Q263" s="130">
        <f t="shared" si="57"/>
        <v>0.16203751153018345</v>
      </c>
      <c r="R263" s="130">
        <f t="shared" si="58"/>
        <v>0.15588916490833069</v>
      </c>
      <c r="S263" s="132">
        <v>378</v>
      </c>
      <c r="T263" s="1">
        <v>19514</v>
      </c>
      <c r="U263" s="1">
        <v>51898.936170212764</v>
      </c>
      <c r="X263" s="12"/>
      <c r="Y263" s="12"/>
      <c r="Z263" s="12"/>
      <c r="AA263" s="12"/>
    </row>
    <row r="264" spans="1:27">
      <c r="A264" s="125">
        <v>4630</v>
      </c>
      <c r="B264" s="125" t="s">
        <v>281</v>
      </c>
      <c r="C264" s="1">
        <v>119620</v>
      </c>
      <c r="D264" s="125">
        <f t="shared" ref="D264:D327" si="67">C264/S264*1000</f>
        <v>14711.597589472391</v>
      </c>
      <c r="E264" s="126">
        <f t="shared" ref="E264:E327" si="68">D264/D$364</f>
        <v>0.77610034352912483</v>
      </c>
      <c r="F264" s="127">
        <f t="shared" si="59"/>
        <v>2546.5173470551463</v>
      </c>
      <c r="G264" s="127">
        <f t="shared" si="60"/>
        <v>20705.732548905395</v>
      </c>
      <c r="H264" s="127">
        <f t="shared" si="61"/>
        <v>822.01569157241784</v>
      </c>
      <c r="I264" s="128">
        <f t="shared" si="62"/>
        <v>6683.8095881753297</v>
      </c>
      <c r="J264" s="127">
        <f t="shared" si="63"/>
        <v>531.9455943369494</v>
      </c>
      <c r="K264" s="128">
        <f t="shared" si="64"/>
        <v>4325.249627553736</v>
      </c>
      <c r="L264" s="129">
        <f t="shared" ref="L264:L327" si="69">+G264+K264</f>
        <v>25030.982176459132</v>
      </c>
      <c r="M264" s="129">
        <f t="shared" si="65"/>
        <v>144650.98217645913</v>
      </c>
      <c r="N264" s="129">
        <f t="shared" si="66"/>
        <v>17790.060530864488</v>
      </c>
      <c r="O264" s="130">
        <f t="shared" ref="O264:O327" si="70">N264/N$364</f>
        <v>0.93850256611749872</v>
      </c>
      <c r="P264" s="131">
        <v>3130.6001684394869</v>
      </c>
      <c r="Q264" s="130">
        <f t="shared" ref="Q264:Q327" si="71">(C264-T264)/T264</f>
        <v>0.12171792948237059</v>
      </c>
      <c r="R264" s="130">
        <f t="shared" ref="R264:R327" si="72">(D264-U264)/U264</f>
        <v>0.11468218794952102</v>
      </c>
      <c r="S264" s="132">
        <v>8131</v>
      </c>
      <c r="T264" s="1">
        <v>106640</v>
      </c>
      <c r="U264" s="1">
        <v>13198.019801980197</v>
      </c>
      <c r="X264" s="12"/>
      <c r="Y264" s="12"/>
      <c r="Z264" s="12"/>
      <c r="AA264" s="12"/>
    </row>
    <row r="265" spans="1:27">
      <c r="A265" s="125">
        <v>4631</v>
      </c>
      <c r="B265" s="125" t="s">
        <v>282</v>
      </c>
      <c r="C265" s="1">
        <v>453765</v>
      </c>
      <c r="D265" s="125">
        <f t="shared" si="67"/>
        <v>15333.524820058798</v>
      </c>
      <c r="E265" s="126">
        <f t="shared" si="68"/>
        <v>0.80890969236922838</v>
      </c>
      <c r="F265" s="127">
        <f t="shared" si="59"/>
        <v>2173.3610087033021</v>
      </c>
      <c r="G265" s="127">
        <f t="shared" si="60"/>
        <v>64316.272330556814</v>
      </c>
      <c r="H265" s="127">
        <f t="shared" si="61"/>
        <v>604.3411608671754</v>
      </c>
      <c r="I265" s="128">
        <f t="shared" si="62"/>
        <v>17884.267973542323</v>
      </c>
      <c r="J265" s="127">
        <f t="shared" si="63"/>
        <v>314.27106363170697</v>
      </c>
      <c r="K265" s="128">
        <f t="shared" si="64"/>
        <v>9300.2235860531055</v>
      </c>
      <c r="L265" s="129">
        <f t="shared" si="69"/>
        <v>73616.495916609914</v>
      </c>
      <c r="M265" s="129">
        <f t="shared" si="65"/>
        <v>527381.49591660989</v>
      </c>
      <c r="N265" s="129">
        <f t="shared" si="66"/>
        <v>17821.156892393807</v>
      </c>
      <c r="O265" s="130">
        <f t="shared" si="70"/>
        <v>0.9401430335595039</v>
      </c>
      <c r="P265" s="131">
        <v>12222.358361164726</v>
      </c>
      <c r="Q265" s="130">
        <f t="shared" si="71"/>
        <v>0.10151840658340312</v>
      </c>
      <c r="R265" s="130">
        <f t="shared" si="72"/>
        <v>9.1989507448967583E-2</v>
      </c>
      <c r="S265" s="132">
        <v>29593</v>
      </c>
      <c r="T265" s="1">
        <v>411945</v>
      </c>
      <c r="U265" s="1">
        <v>14041.824317414868</v>
      </c>
      <c r="X265" s="12"/>
      <c r="Y265" s="13"/>
      <c r="Z265" s="13"/>
      <c r="AA265" s="12"/>
    </row>
    <row r="266" spans="1:27">
      <c r="A266" s="125">
        <v>4632</v>
      </c>
      <c r="B266" s="125" t="s">
        <v>283</v>
      </c>
      <c r="C266" s="1">
        <v>57371</v>
      </c>
      <c r="D266" s="125">
        <f t="shared" si="67"/>
        <v>19858.428521979924</v>
      </c>
      <c r="E266" s="126">
        <f t="shared" si="68"/>
        <v>1.0476179153300182</v>
      </c>
      <c r="F266" s="127">
        <f t="shared" si="59"/>
        <v>-541.58121244937354</v>
      </c>
      <c r="G266" s="127">
        <f t="shared" si="60"/>
        <v>-1564.6281227662403</v>
      </c>
      <c r="H266" s="127">
        <f t="shared" si="61"/>
        <v>0</v>
      </c>
      <c r="I266" s="128">
        <f t="shared" si="62"/>
        <v>0</v>
      </c>
      <c r="J266" s="127">
        <f t="shared" si="63"/>
        <v>-290.07009723546844</v>
      </c>
      <c r="K266" s="128">
        <f t="shared" si="64"/>
        <v>-838.01251091326833</v>
      </c>
      <c r="L266" s="129">
        <f t="shared" si="69"/>
        <v>-2402.6406336795085</v>
      </c>
      <c r="M266" s="129">
        <f t="shared" si="65"/>
        <v>54968.359366320488</v>
      </c>
      <c r="N266" s="129">
        <f t="shared" si="66"/>
        <v>19026.777212295081</v>
      </c>
      <c r="O266" s="130">
        <f t="shared" si="70"/>
        <v>1.0037447150730496</v>
      </c>
      <c r="P266" s="131">
        <v>453.58588224508367</v>
      </c>
      <c r="Q266" s="130">
        <f t="shared" si="71"/>
        <v>0.14221151548936847</v>
      </c>
      <c r="R266" s="130">
        <f t="shared" si="72"/>
        <v>0.13074591010716308</v>
      </c>
      <c r="S266" s="132">
        <v>2889</v>
      </c>
      <c r="T266" s="1">
        <v>50228</v>
      </c>
      <c r="U266" s="1">
        <v>17562.237762237761</v>
      </c>
      <c r="X266" s="12"/>
      <c r="Y266" s="12"/>
      <c r="Z266" s="12"/>
      <c r="AA266" s="12"/>
    </row>
    <row r="267" spans="1:27">
      <c r="A267" s="125">
        <v>4633</v>
      </c>
      <c r="B267" s="125" t="s">
        <v>284</v>
      </c>
      <c r="C267" s="1">
        <v>8583</v>
      </c>
      <c r="D267" s="125">
        <f t="shared" si="67"/>
        <v>17097.60956175299</v>
      </c>
      <c r="E267" s="126">
        <f t="shared" si="68"/>
        <v>0.90197278532815228</v>
      </c>
      <c r="F267" s="127">
        <f t="shared" si="59"/>
        <v>1114.9101636867867</v>
      </c>
      <c r="G267" s="127">
        <f t="shared" si="60"/>
        <v>559.68490217076692</v>
      </c>
      <c r="H267" s="127">
        <f t="shared" si="61"/>
        <v>0</v>
      </c>
      <c r="I267" s="128">
        <f t="shared" si="62"/>
        <v>0</v>
      </c>
      <c r="J267" s="127">
        <f t="shared" si="63"/>
        <v>-290.07009723546844</v>
      </c>
      <c r="K267" s="128">
        <f t="shared" si="64"/>
        <v>-145.61518881220516</v>
      </c>
      <c r="L267" s="129">
        <f t="shared" si="69"/>
        <v>414.06971335856178</v>
      </c>
      <c r="M267" s="129">
        <f t="shared" si="65"/>
        <v>8997.0697133585618</v>
      </c>
      <c r="N267" s="129">
        <f t="shared" si="66"/>
        <v>17922.449628204304</v>
      </c>
      <c r="O267" s="130">
        <f t="shared" si="70"/>
        <v>0.94548666307230311</v>
      </c>
      <c r="P267" s="131">
        <v>146.43077635411214</v>
      </c>
      <c r="Q267" s="130">
        <f t="shared" si="71"/>
        <v>0.13366794346849822</v>
      </c>
      <c r="R267" s="130">
        <f t="shared" si="72"/>
        <v>0.18560890502183602</v>
      </c>
      <c r="S267" s="132">
        <v>502</v>
      </c>
      <c r="T267" s="1">
        <v>7571</v>
      </c>
      <c r="U267" s="1">
        <v>14420.95238095238</v>
      </c>
      <c r="X267" s="12"/>
      <c r="Y267" s="12"/>
    </row>
    <row r="268" spans="1:27">
      <c r="A268" s="125">
        <v>4634</v>
      </c>
      <c r="B268" s="125" t="s">
        <v>285</v>
      </c>
      <c r="C268" s="1">
        <v>37129</v>
      </c>
      <c r="D268" s="125">
        <f t="shared" si="67"/>
        <v>22792.510742786988</v>
      </c>
      <c r="E268" s="126">
        <f t="shared" si="68"/>
        <v>1.2024034310200737</v>
      </c>
      <c r="F268" s="127">
        <f t="shared" si="59"/>
        <v>-2302.030544933612</v>
      </c>
      <c r="G268" s="127">
        <f t="shared" si="60"/>
        <v>-3750.0077576968538</v>
      </c>
      <c r="H268" s="127">
        <f t="shared" si="61"/>
        <v>0</v>
      </c>
      <c r="I268" s="128">
        <f t="shared" si="62"/>
        <v>0</v>
      </c>
      <c r="J268" s="127">
        <f t="shared" si="63"/>
        <v>-290.07009723546844</v>
      </c>
      <c r="K268" s="128">
        <f t="shared" si="64"/>
        <v>-472.5241883965781</v>
      </c>
      <c r="L268" s="129">
        <f t="shared" si="69"/>
        <v>-4222.5319460934315</v>
      </c>
      <c r="M268" s="129">
        <f t="shared" si="65"/>
        <v>32906.468053906567</v>
      </c>
      <c r="N268" s="129">
        <f t="shared" si="66"/>
        <v>20200.410100617904</v>
      </c>
      <c r="O268" s="130">
        <f t="shared" si="70"/>
        <v>1.0656589213490717</v>
      </c>
      <c r="P268" s="131">
        <v>407.09110494193101</v>
      </c>
      <c r="Q268" s="130">
        <f t="shared" si="71"/>
        <v>7.5704021323444198E-2</v>
      </c>
      <c r="R268" s="130">
        <f t="shared" si="72"/>
        <v>9.6174754694240333E-2</v>
      </c>
      <c r="S268" s="132">
        <v>1629</v>
      </c>
      <c r="T268" s="1">
        <v>34516</v>
      </c>
      <c r="U268" s="1">
        <v>20792.77108433735</v>
      </c>
      <c r="X268" s="12"/>
      <c r="Y268" s="12"/>
    </row>
    <row r="269" spans="1:27">
      <c r="A269" s="125">
        <v>4635</v>
      </c>
      <c r="B269" s="125" t="s">
        <v>286</v>
      </c>
      <c r="C269" s="1">
        <v>46942</v>
      </c>
      <c r="D269" s="125">
        <f t="shared" si="67"/>
        <v>21050.224215246635</v>
      </c>
      <c r="E269" s="126">
        <f t="shared" si="68"/>
        <v>1.1104902880506209</v>
      </c>
      <c r="F269" s="127">
        <f t="shared" si="59"/>
        <v>-1256.6586284094003</v>
      </c>
      <c r="G269" s="127">
        <f t="shared" si="60"/>
        <v>-2802.3487413529629</v>
      </c>
      <c r="H269" s="127">
        <f t="shared" si="61"/>
        <v>0</v>
      </c>
      <c r="I269" s="128">
        <f t="shared" si="62"/>
        <v>0</v>
      </c>
      <c r="J269" s="127">
        <f t="shared" si="63"/>
        <v>-290.07009723546844</v>
      </c>
      <c r="K269" s="128">
        <f t="shared" si="64"/>
        <v>-646.85631683509462</v>
      </c>
      <c r="L269" s="129">
        <f t="shared" si="69"/>
        <v>-3449.2050581880576</v>
      </c>
      <c r="M269" s="129">
        <f t="shared" si="65"/>
        <v>43492.794941811939</v>
      </c>
      <c r="N269" s="129">
        <f t="shared" si="66"/>
        <v>19503.495489601766</v>
      </c>
      <c r="O269" s="130">
        <f t="shared" si="70"/>
        <v>1.0288936641612907</v>
      </c>
      <c r="P269" s="131">
        <v>-953.44495763013447</v>
      </c>
      <c r="Q269" s="130">
        <f t="shared" si="71"/>
        <v>0.17546012269938649</v>
      </c>
      <c r="R269" s="130">
        <f t="shared" si="72"/>
        <v>0.19759883353049598</v>
      </c>
      <c r="S269" s="132">
        <v>2230</v>
      </c>
      <c r="T269" s="1">
        <v>39935</v>
      </c>
      <c r="U269" s="1">
        <v>17577.024647887323</v>
      </c>
      <c r="X269" s="12"/>
      <c r="Y269" s="12"/>
    </row>
    <row r="270" spans="1:27">
      <c r="A270" s="125">
        <v>4636</v>
      </c>
      <c r="B270" s="125" t="s">
        <v>287</v>
      </c>
      <c r="C270" s="1">
        <v>12976</v>
      </c>
      <c r="D270" s="125">
        <f t="shared" si="67"/>
        <v>16895.833333333332</v>
      </c>
      <c r="E270" s="126">
        <f t="shared" si="68"/>
        <v>0.89132821737826706</v>
      </c>
      <c r="F270" s="127">
        <f t="shared" si="59"/>
        <v>1235.9759007385815</v>
      </c>
      <c r="G270" s="127">
        <f t="shared" si="60"/>
        <v>949.22949176723057</v>
      </c>
      <c r="H270" s="127">
        <f t="shared" si="61"/>
        <v>57.533181221088306</v>
      </c>
      <c r="I270" s="128">
        <f t="shared" si="62"/>
        <v>44.185483177795817</v>
      </c>
      <c r="J270" s="127">
        <f t="shared" si="63"/>
        <v>-232.53691601438013</v>
      </c>
      <c r="K270" s="128">
        <f t="shared" si="64"/>
        <v>-178.58835149904394</v>
      </c>
      <c r="L270" s="129">
        <f t="shared" si="69"/>
        <v>770.64114026818663</v>
      </c>
      <c r="M270" s="129">
        <f t="shared" si="65"/>
        <v>13746.641140268186</v>
      </c>
      <c r="N270" s="129">
        <f t="shared" si="66"/>
        <v>17899.272318057534</v>
      </c>
      <c r="O270" s="130">
        <f t="shared" si="70"/>
        <v>0.94426395980995581</v>
      </c>
      <c r="P270" s="131">
        <v>119.00039101728487</v>
      </c>
      <c r="Q270" s="130">
        <f t="shared" si="71"/>
        <v>7.301744811047714E-2</v>
      </c>
      <c r="R270" s="130">
        <f t="shared" si="72"/>
        <v>9.8166294550566469E-2</v>
      </c>
      <c r="S270" s="132">
        <v>768</v>
      </c>
      <c r="T270" s="1">
        <v>12093</v>
      </c>
      <c r="U270" s="1">
        <v>15385.496183206105</v>
      </c>
      <c r="X270" s="12"/>
      <c r="Y270" s="12"/>
      <c r="Z270" s="12"/>
      <c r="AA270" s="12"/>
    </row>
    <row r="271" spans="1:27">
      <c r="A271" s="125">
        <v>4637</v>
      </c>
      <c r="B271" s="125" t="s">
        <v>288</v>
      </c>
      <c r="C271" s="1">
        <v>23354</v>
      </c>
      <c r="D271" s="125">
        <f t="shared" si="67"/>
        <v>18103.875968992248</v>
      </c>
      <c r="E271" s="126">
        <f t="shared" si="68"/>
        <v>0.95505768651516298</v>
      </c>
      <c r="F271" s="127">
        <f t="shared" si="59"/>
        <v>511.15031934323196</v>
      </c>
      <c r="G271" s="127">
        <f t="shared" si="60"/>
        <v>659.38391195276927</v>
      </c>
      <c r="H271" s="127">
        <f t="shared" si="61"/>
        <v>0</v>
      </c>
      <c r="I271" s="128">
        <f t="shared" si="62"/>
        <v>0</v>
      </c>
      <c r="J271" s="127">
        <f t="shared" si="63"/>
        <v>-290.07009723546844</v>
      </c>
      <c r="K271" s="128">
        <f t="shared" si="64"/>
        <v>-374.19042543375429</v>
      </c>
      <c r="L271" s="129">
        <f t="shared" si="69"/>
        <v>285.19348651901498</v>
      </c>
      <c r="M271" s="129">
        <f t="shared" si="65"/>
        <v>23639.193486519016</v>
      </c>
      <c r="N271" s="129">
        <f t="shared" si="66"/>
        <v>18324.956191100009</v>
      </c>
      <c r="O271" s="130">
        <f t="shared" si="70"/>
        <v>0.96672062354710753</v>
      </c>
      <c r="P271" s="131">
        <v>3.401795810367787</v>
      </c>
      <c r="Q271" s="130">
        <f t="shared" si="71"/>
        <v>0.11912976806593828</v>
      </c>
      <c r="R271" s="130">
        <f t="shared" si="72"/>
        <v>0.12259993788939842</v>
      </c>
      <c r="S271" s="132">
        <v>1290</v>
      </c>
      <c r="T271" s="1">
        <v>20868</v>
      </c>
      <c r="U271" s="1">
        <v>16126.73879443586</v>
      </c>
      <c r="X271" s="12"/>
      <c r="Y271" s="12"/>
      <c r="Z271" s="12"/>
      <c r="AA271" s="12"/>
    </row>
    <row r="272" spans="1:27">
      <c r="A272" s="125">
        <v>4638</v>
      </c>
      <c r="B272" s="125" t="s">
        <v>289</v>
      </c>
      <c r="C272" s="1">
        <v>75413</v>
      </c>
      <c r="D272" s="125">
        <f t="shared" si="67"/>
        <v>19019.672131147541</v>
      </c>
      <c r="E272" s="126">
        <f t="shared" si="68"/>
        <v>1.003369891340558</v>
      </c>
      <c r="F272" s="127">
        <f t="shared" si="59"/>
        <v>-38.327377949943909</v>
      </c>
      <c r="G272" s="127">
        <f t="shared" si="60"/>
        <v>-151.96805357152761</v>
      </c>
      <c r="H272" s="127">
        <f t="shared" si="61"/>
        <v>0</v>
      </c>
      <c r="I272" s="128">
        <f t="shared" si="62"/>
        <v>0</v>
      </c>
      <c r="J272" s="127">
        <f t="shared" si="63"/>
        <v>-290.07009723546844</v>
      </c>
      <c r="K272" s="128">
        <f t="shared" si="64"/>
        <v>-1150.1279355386323</v>
      </c>
      <c r="L272" s="129">
        <f t="shared" si="69"/>
        <v>-1302.09598911016</v>
      </c>
      <c r="M272" s="129">
        <f t="shared" si="65"/>
        <v>74110.904010889833</v>
      </c>
      <c r="N272" s="129">
        <f t="shared" si="66"/>
        <v>18691.274655962126</v>
      </c>
      <c r="O272" s="130">
        <f t="shared" si="70"/>
        <v>0.98604550547726555</v>
      </c>
      <c r="P272" s="131">
        <v>1097.9442793706341</v>
      </c>
      <c r="Q272" s="133">
        <f t="shared" si="71"/>
        <v>-1.3590226547376131E-2</v>
      </c>
      <c r="R272" s="133">
        <f t="shared" si="72"/>
        <v>7.3072314526290141E-3</v>
      </c>
      <c r="S272" s="132">
        <v>3965</v>
      </c>
      <c r="T272" s="1">
        <v>76452</v>
      </c>
      <c r="U272" s="1">
        <v>18881.699184983947</v>
      </c>
      <c r="V272" s="1"/>
      <c r="W272" s="62"/>
      <c r="X272" s="13"/>
      <c r="Y272" s="13"/>
      <c r="Z272" s="12"/>
      <c r="AA272" s="12"/>
    </row>
    <row r="273" spans="1:27">
      <c r="A273" s="125">
        <v>4639</v>
      </c>
      <c r="B273" s="125" t="s">
        <v>290</v>
      </c>
      <c r="C273" s="1">
        <v>54100</v>
      </c>
      <c r="D273" s="125">
        <f t="shared" si="67"/>
        <v>21132.8125</v>
      </c>
      <c r="E273" s="126">
        <f t="shared" si="68"/>
        <v>1.1148471769458443</v>
      </c>
      <c r="F273" s="127">
        <f t="shared" si="59"/>
        <v>-1306.2115992614192</v>
      </c>
      <c r="G273" s="127">
        <f t="shared" si="60"/>
        <v>-3343.9016941092332</v>
      </c>
      <c r="H273" s="127">
        <f t="shared" si="61"/>
        <v>0</v>
      </c>
      <c r="I273" s="128">
        <f t="shared" si="62"/>
        <v>0</v>
      </c>
      <c r="J273" s="127">
        <f t="shared" si="63"/>
        <v>-290.07009723546844</v>
      </c>
      <c r="K273" s="128">
        <f t="shared" si="64"/>
        <v>-742.5794489227992</v>
      </c>
      <c r="L273" s="129">
        <f t="shared" si="69"/>
        <v>-4086.4811430320324</v>
      </c>
      <c r="M273" s="129">
        <f t="shared" si="65"/>
        <v>50013.518856967967</v>
      </c>
      <c r="N273" s="129">
        <f t="shared" si="66"/>
        <v>19536.530803503112</v>
      </c>
      <c r="O273" s="130">
        <f t="shared" si="70"/>
        <v>1.03063641971938</v>
      </c>
      <c r="P273" s="131">
        <v>523.7322459492616</v>
      </c>
      <c r="Q273" s="133">
        <f t="shared" si="71"/>
        <v>0.11580901309683407</v>
      </c>
      <c r="R273" s="133">
        <f t="shared" si="72"/>
        <v>0.13803802077962268</v>
      </c>
      <c r="S273" s="132">
        <v>2560</v>
      </c>
      <c r="T273" s="1">
        <v>48485</v>
      </c>
      <c r="U273" s="1">
        <v>18569.513596323246</v>
      </c>
      <c r="V273" s="1"/>
      <c r="W273" s="1"/>
      <c r="X273" s="13"/>
      <c r="Y273" s="13"/>
      <c r="Z273" s="12"/>
      <c r="AA273" s="12"/>
    </row>
    <row r="274" spans="1:27">
      <c r="A274" s="125">
        <v>4640</v>
      </c>
      <c r="B274" s="125" t="s">
        <v>291</v>
      </c>
      <c r="C274" s="1">
        <v>181237</v>
      </c>
      <c r="D274" s="125">
        <f t="shared" si="67"/>
        <v>14981.97900305861</v>
      </c>
      <c r="E274" s="126">
        <f t="shared" si="68"/>
        <v>0.79036413144827766</v>
      </c>
      <c r="F274" s="127">
        <f t="shared" si="59"/>
        <v>2384.2884989034146</v>
      </c>
      <c r="G274" s="127">
        <f t="shared" si="60"/>
        <v>28842.737971234608</v>
      </c>
      <c r="H274" s="127">
        <f t="shared" si="61"/>
        <v>727.38219681724104</v>
      </c>
      <c r="I274" s="128">
        <f t="shared" si="62"/>
        <v>8799.1424348981636</v>
      </c>
      <c r="J274" s="127">
        <f t="shared" si="63"/>
        <v>437.3120995817726</v>
      </c>
      <c r="K274" s="128">
        <f t="shared" si="64"/>
        <v>5290.1644686407026</v>
      </c>
      <c r="L274" s="129">
        <f t="shared" si="69"/>
        <v>34132.90243987531</v>
      </c>
      <c r="M274" s="129">
        <f t="shared" si="65"/>
        <v>215369.9024398753</v>
      </c>
      <c r="N274" s="129">
        <f t="shared" si="66"/>
        <v>17803.579601543795</v>
      </c>
      <c r="O274" s="130">
        <f t="shared" si="70"/>
        <v>0.93921575551345626</v>
      </c>
      <c r="P274" s="131">
        <v>3814.2603908021774</v>
      </c>
      <c r="Q274" s="133">
        <f t="shared" si="71"/>
        <v>5.4285797388092263E-2</v>
      </c>
      <c r="R274" s="133">
        <f t="shared" si="72"/>
        <v>4.0428523536335102E-2</v>
      </c>
      <c r="S274" s="132">
        <v>12097</v>
      </c>
      <c r="T274" s="1">
        <v>171905</v>
      </c>
      <c r="U274" s="1">
        <v>14399.815714525046</v>
      </c>
      <c r="V274" s="1"/>
      <c r="W274" s="62"/>
      <c r="X274" s="13"/>
      <c r="Y274" s="13"/>
      <c r="Z274" s="13"/>
      <c r="AA274" s="12"/>
    </row>
    <row r="275" spans="1:27">
      <c r="A275" s="125">
        <v>4641</v>
      </c>
      <c r="B275" s="125" t="s">
        <v>292</v>
      </c>
      <c r="C275" s="1">
        <v>60367</v>
      </c>
      <c r="D275" s="125">
        <f t="shared" si="67"/>
        <v>34182.899207248018</v>
      </c>
      <c r="E275" s="126">
        <f t="shared" si="68"/>
        <v>1.8032956418377719</v>
      </c>
      <c r="F275" s="127">
        <f t="shared" si="59"/>
        <v>-9136.2636236102298</v>
      </c>
      <c r="G275" s="127">
        <f t="shared" si="60"/>
        <v>-16134.641559295666</v>
      </c>
      <c r="H275" s="127">
        <f t="shared" si="61"/>
        <v>0</v>
      </c>
      <c r="I275" s="128">
        <f t="shared" si="62"/>
        <v>0</v>
      </c>
      <c r="J275" s="127">
        <f t="shared" si="63"/>
        <v>-290.07009723546844</v>
      </c>
      <c r="K275" s="128">
        <f t="shared" si="64"/>
        <v>-512.26379171783731</v>
      </c>
      <c r="L275" s="129">
        <f t="shared" si="69"/>
        <v>-16646.905351013502</v>
      </c>
      <c r="M275" s="129">
        <f t="shared" si="65"/>
        <v>43720.094648986502</v>
      </c>
      <c r="N275" s="129">
        <f t="shared" si="66"/>
        <v>24756.565486402324</v>
      </c>
      <c r="O275" s="130">
        <f t="shared" si="70"/>
        <v>1.3060158056761513</v>
      </c>
      <c r="P275" s="131">
        <v>-51.580177208434179</v>
      </c>
      <c r="Q275" s="133">
        <f t="shared" si="71"/>
        <v>7.0678585364123303E-2</v>
      </c>
      <c r="R275" s="133">
        <f t="shared" si="72"/>
        <v>7.7347591275224795E-2</v>
      </c>
      <c r="S275" s="132">
        <v>1766</v>
      </c>
      <c r="T275" s="1">
        <v>56382</v>
      </c>
      <c r="U275" s="1">
        <v>31728.756330894768</v>
      </c>
      <c r="X275" s="12"/>
      <c r="Y275" s="12"/>
      <c r="Z275" s="12"/>
      <c r="AA275" s="12"/>
    </row>
    <row r="276" spans="1:27">
      <c r="A276" s="125">
        <v>4642</v>
      </c>
      <c r="B276" s="125" t="s">
        <v>293</v>
      </c>
      <c r="C276" s="1">
        <v>46700</v>
      </c>
      <c r="D276" s="125">
        <f t="shared" si="67"/>
        <v>22059.518186112426</v>
      </c>
      <c r="E276" s="126">
        <f t="shared" si="68"/>
        <v>1.1637349063014186</v>
      </c>
      <c r="F276" s="127">
        <f t="shared" si="59"/>
        <v>-1862.2350109288745</v>
      </c>
      <c r="G276" s="127">
        <f t="shared" si="60"/>
        <v>-3942.3515181364273</v>
      </c>
      <c r="H276" s="127">
        <f t="shared" si="61"/>
        <v>0</v>
      </c>
      <c r="I276" s="128">
        <f t="shared" si="62"/>
        <v>0</v>
      </c>
      <c r="J276" s="127">
        <f t="shared" si="63"/>
        <v>-290.07009723546844</v>
      </c>
      <c r="K276" s="128">
        <f t="shared" si="64"/>
        <v>-614.07839584748672</v>
      </c>
      <c r="L276" s="129">
        <f t="shared" si="69"/>
        <v>-4556.429913983914</v>
      </c>
      <c r="M276" s="129">
        <f t="shared" si="65"/>
        <v>42143.570086016087</v>
      </c>
      <c r="N276" s="129">
        <f t="shared" si="66"/>
        <v>19907.213077948083</v>
      </c>
      <c r="O276" s="130">
        <f t="shared" si="70"/>
        <v>1.0501915114616098</v>
      </c>
      <c r="P276" s="131">
        <v>-550.60806067399153</v>
      </c>
      <c r="Q276" s="133">
        <f t="shared" si="71"/>
        <v>4.8354509944776185E-2</v>
      </c>
      <c r="R276" s="133">
        <f t="shared" si="72"/>
        <v>5.429700126236596E-2</v>
      </c>
      <c r="S276" s="132">
        <v>2117</v>
      </c>
      <c r="T276" s="1">
        <v>44546</v>
      </c>
      <c r="U276" s="1">
        <v>20923.438233912635</v>
      </c>
      <c r="X276" s="12"/>
      <c r="Y276" s="12"/>
      <c r="Z276" s="12"/>
      <c r="AA276" s="12"/>
    </row>
    <row r="277" spans="1:27">
      <c r="A277" s="125">
        <v>4643</v>
      </c>
      <c r="B277" s="125" t="s">
        <v>294</v>
      </c>
      <c r="C277" s="1">
        <v>108912</v>
      </c>
      <c r="D277" s="125">
        <f t="shared" si="67"/>
        <v>20928.516525749423</v>
      </c>
      <c r="E277" s="126">
        <f t="shared" si="68"/>
        <v>1.1040696815152358</v>
      </c>
      <c r="F277" s="127">
        <f t="shared" si="59"/>
        <v>-1183.6340147110727</v>
      </c>
      <c r="G277" s="127">
        <f t="shared" si="60"/>
        <v>-6159.6314125564231</v>
      </c>
      <c r="H277" s="127">
        <f t="shared" si="61"/>
        <v>0</v>
      </c>
      <c r="I277" s="128">
        <f t="shared" si="62"/>
        <v>0</v>
      </c>
      <c r="J277" s="127">
        <f t="shared" si="63"/>
        <v>-290.07009723546844</v>
      </c>
      <c r="K277" s="128">
        <f t="shared" si="64"/>
        <v>-1509.5247860133779</v>
      </c>
      <c r="L277" s="129">
        <f t="shared" si="69"/>
        <v>-7669.1561985698008</v>
      </c>
      <c r="M277" s="129">
        <f t="shared" si="65"/>
        <v>101242.84380143019</v>
      </c>
      <c r="N277" s="129">
        <f t="shared" si="66"/>
        <v>19454.81241380288</v>
      </c>
      <c r="O277" s="130">
        <f t="shared" si="70"/>
        <v>1.0263254215471367</v>
      </c>
      <c r="P277" s="131">
        <v>2047.8441437187339</v>
      </c>
      <c r="Q277" s="133">
        <f t="shared" si="71"/>
        <v>3.4262706070044821E-2</v>
      </c>
      <c r="R277" s="133">
        <f t="shared" si="72"/>
        <v>2.7505417060363534E-2</v>
      </c>
      <c r="S277" s="132">
        <v>5204</v>
      </c>
      <c r="T277" s="1">
        <v>105304</v>
      </c>
      <c r="U277" s="1">
        <v>20368.278529980656</v>
      </c>
      <c r="X277" s="12"/>
      <c r="Y277" s="12"/>
      <c r="Z277" s="12"/>
      <c r="AA277" s="12"/>
    </row>
    <row r="278" spans="1:27">
      <c r="A278" s="125">
        <v>4644</v>
      </c>
      <c r="B278" s="125" t="s">
        <v>295</v>
      </c>
      <c r="C278" s="1">
        <v>105288</v>
      </c>
      <c r="D278" s="125">
        <f t="shared" si="67"/>
        <v>20070.148684712163</v>
      </c>
      <c r="E278" s="126">
        <f t="shared" si="68"/>
        <v>1.0587870687838974</v>
      </c>
      <c r="F278" s="127">
        <f t="shared" si="59"/>
        <v>-668.61331008871707</v>
      </c>
      <c r="G278" s="127">
        <f t="shared" si="60"/>
        <v>-3507.5454247254097</v>
      </c>
      <c r="H278" s="127">
        <f t="shared" si="61"/>
        <v>0</v>
      </c>
      <c r="I278" s="128">
        <f t="shared" si="62"/>
        <v>0</v>
      </c>
      <c r="J278" s="127">
        <f t="shared" si="63"/>
        <v>-290.07009723546844</v>
      </c>
      <c r="K278" s="128">
        <f t="shared" si="64"/>
        <v>-1521.7077300972674</v>
      </c>
      <c r="L278" s="129">
        <f t="shared" si="69"/>
        <v>-5029.2531548226771</v>
      </c>
      <c r="M278" s="129">
        <f t="shared" si="65"/>
        <v>100258.74684517732</v>
      </c>
      <c r="N278" s="129">
        <f t="shared" si="66"/>
        <v>19111.465277387975</v>
      </c>
      <c r="O278" s="130">
        <f t="shared" si="70"/>
        <v>1.0082123764546012</v>
      </c>
      <c r="P278" s="131">
        <v>922.03396962882834</v>
      </c>
      <c r="Q278" s="133">
        <f t="shared" si="71"/>
        <v>3.9409256041699571E-2</v>
      </c>
      <c r="R278" s="133">
        <f t="shared" si="72"/>
        <v>2.8115636599386137E-2</v>
      </c>
      <c r="S278" s="132">
        <v>5246</v>
      </c>
      <c r="T278" s="1">
        <v>101296</v>
      </c>
      <c r="U278" s="1">
        <v>19521.295047215262</v>
      </c>
      <c r="X278" s="12"/>
      <c r="Y278" s="12"/>
      <c r="Z278" s="12"/>
      <c r="AA278" s="12"/>
    </row>
    <row r="279" spans="1:27">
      <c r="A279" s="125">
        <v>4645</v>
      </c>
      <c r="B279" s="125" t="s">
        <v>296</v>
      </c>
      <c r="C279" s="1">
        <v>52416</v>
      </c>
      <c r="D279" s="125">
        <f t="shared" si="67"/>
        <v>17762.114537444933</v>
      </c>
      <c r="E279" s="126">
        <f t="shared" si="68"/>
        <v>0.93702829420642542</v>
      </c>
      <c r="F279" s="127">
        <f t="shared" si="59"/>
        <v>716.20717827162082</v>
      </c>
      <c r="G279" s="127">
        <f t="shared" si="60"/>
        <v>2113.5273830795531</v>
      </c>
      <c r="H279" s="127">
        <f t="shared" si="61"/>
        <v>0</v>
      </c>
      <c r="I279" s="128">
        <f t="shared" si="62"/>
        <v>0</v>
      </c>
      <c r="J279" s="127">
        <f t="shared" si="63"/>
        <v>-290.07009723546844</v>
      </c>
      <c r="K279" s="128">
        <f t="shared" si="64"/>
        <v>-855.99685694186735</v>
      </c>
      <c r="L279" s="129">
        <f t="shared" si="69"/>
        <v>1257.5305261376857</v>
      </c>
      <c r="M279" s="129">
        <f t="shared" si="65"/>
        <v>53673.530526137685</v>
      </c>
      <c r="N279" s="129">
        <f t="shared" si="66"/>
        <v>18188.251618481085</v>
      </c>
      <c r="O279" s="130">
        <f t="shared" si="70"/>
        <v>0.95950886662361257</v>
      </c>
      <c r="P279" s="131">
        <v>299.44705382666405</v>
      </c>
      <c r="Q279" s="133">
        <f t="shared" si="71"/>
        <v>0.19450331578587543</v>
      </c>
      <c r="R279" s="133">
        <f t="shared" si="72"/>
        <v>0.21069448238412519</v>
      </c>
      <c r="S279" s="132">
        <v>2951</v>
      </c>
      <c r="T279" s="1">
        <v>43881</v>
      </c>
      <c r="U279" s="1">
        <v>14671.013039117352</v>
      </c>
      <c r="X279" s="12"/>
      <c r="Y279" s="12"/>
      <c r="Z279" s="12"/>
      <c r="AA279" s="12"/>
    </row>
    <row r="280" spans="1:27">
      <c r="A280" s="125">
        <v>4646</v>
      </c>
      <c r="B280" s="125" t="s">
        <v>297</v>
      </c>
      <c r="C280" s="1">
        <v>67038</v>
      </c>
      <c r="D280" s="125">
        <f t="shared" si="67"/>
        <v>23108.583247156155</v>
      </c>
      <c r="E280" s="126">
        <f t="shared" si="68"/>
        <v>1.2190776214150421</v>
      </c>
      <c r="F280" s="127">
        <f t="shared" si="59"/>
        <v>-2491.6740475551123</v>
      </c>
      <c r="G280" s="127">
        <f t="shared" si="60"/>
        <v>-7228.346411957381</v>
      </c>
      <c r="H280" s="127">
        <f t="shared" si="61"/>
        <v>0</v>
      </c>
      <c r="I280" s="128">
        <f t="shared" si="62"/>
        <v>0</v>
      </c>
      <c r="J280" s="127">
        <f t="shared" si="63"/>
        <v>-290.07009723546844</v>
      </c>
      <c r="K280" s="128">
        <f t="shared" si="64"/>
        <v>-841.49335208009393</v>
      </c>
      <c r="L280" s="129">
        <f t="shared" si="69"/>
        <v>-8069.8397640374751</v>
      </c>
      <c r="M280" s="129">
        <f t="shared" si="65"/>
        <v>58968.160235962525</v>
      </c>
      <c r="N280" s="129">
        <f t="shared" si="66"/>
        <v>20326.839102365571</v>
      </c>
      <c r="O280" s="130">
        <f t="shared" si="70"/>
        <v>1.0723285975070591</v>
      </c>
      <c r="P280" s="131">
        <v>156.86868964796668</v>
      </c>
      <c r="Q280" s="133">
        <f t="shared" si="71"/>
        <v>0.73421978476821192</v>
      </c>
      <c r="R280" s="133">
        <f t="shared" si="72"/>
        <v>0.72465497382154165</v>
      </c>
      <c r="S280" s="132">
        <v>2901</v>
      </c>
      <c r="T280" s="1">
        <v>38656</v>
      </c>
      <c r="U280" s="1">
        <v>13398.960138648179</v>
      </c>
      <c r="X280" s="12"/>
      <c r="Y280" s="12"/>
      <c r="Z280" s="12"/>
      <c r="AA280" s="12"/>
    </row>
    <row r="281" spans="1:27">
      <c r="A281" s="125">
        <v>4647</v>
      </c>
      <c r="B281" s="125" t="s">
        <v>298</v>
      </c>
      <c r="C281" s="1">
        <v>394594</v>
      </c>
      <c r="D281" s="125">
        <f t="shared" si="67"/>
        <v>17842.014830891665</v>
      </c>
      <c r="E281" s="126">
        <f t="shared" si="68"/>
        <v>0.94124337994507157</v>
      </c>
      <c r="F281" s="127">
        <f t="shared" si="59"/>
        <v>668.2670022035818</v>
      </c>
      <c r="G281" s="127">
        <f t="shared" si="60"/>
        <v>14779.393020734415</v>
      </c>
      <c r="H281" s="127">
        <f t="shared" si="61"/>
        <v>0</v>
      </c>
      <c r="I281" s="128">
        <f t="shared" si="62"/>
        <v>0</v>
      </c>
      <c r="J281" s="127">
        <f t="shared" si="63"/>
        <v>-290.07009723546844</v>
      </c>
      <c r="K281" s="128">
        <f t="shared" si="64"/>
        <v>-6415.1902704596205</v>
      </c>
      <c r="L281" s="129">
        <f t="shared" si="69"/>
        <v>8364.2027502747951</v>
      </c>
      <c r="M281" s="129">
        <f t="shared" si="65"/>
        <v>402958.2027502748</v>
      </c>
      <c r="N281" s="129">
        <f t="shared" si="66"/>
        <v>18220.211735859775</v>
      </c>
      <c r="O281" s="130">
        <f t="shared" si="70"/>
        <v>0.96119490091907089</v>
      </c>
      <c r="P281" s="131">
        <v>239.21404352100944</v>
      </c>
      <c r="Q281" s="133">
        <f t="shared" si="71"/>
        <v>0.16980169988467822</v>
      </c>
      <c r="R281" s="133">
        <f t="shared" si="72"/>
        <v>0.16472388458403955</v>
      </c>
      <c r="S281" s="132">
        <v>22116</v>
      </c>
      <c r="T281" s="1">
        <v>337317</v>
      </c>
      <c r="U281" s="1">
        <v>15318.66485013624</v>
      </c>
      <c r="X281" s="12"/>
      <c r="Y281" s="13"/>
      <c r="Z281" s="13"/>
      <c r="AA281" s="12"/>
    </row>
    <row r="282" spans="1:27">
      <c r="A282" s="125">
        <v>4648</v>
      </c>
      <c r="B282" s="125" t="s">
        <v>299</v>
      </c>
      <c r="C282" s="1">
        <v>68594</v>
      </c>
      <c r="D282" s="125">
        <f t="shared" si="67"/>
        <v>19481.397330303891</v>
      </c>
      <c r="E282" s="126">
        <f t="shared" si="68"/>
        <v>1.027727890769371</v>
      </c>
      <c r="F282" s="127">
        <f t="shared" si="59"/>
        <v>-315.3624974437538</v>
      </c>
      <c r="G282" s="127">
        <f t="shared" si="60"/>
        <v>-1110.391353499457</v>
      </c>
      <c r="H282" s="127">
        <f t="shared" si="61"/>
        <v>0</v>
      </c>
      <c r="I282" s="128">
        <f t="shared" si="62"/>
        <v>0</v>
      </c>
      <c r="J282" s="127">
        <f t="shared" si="63"/>
        <v>-290.07009723546844</v>
      </c>
      <c r="K282" s="128">
        <f t="shared" si="64"/>
        <v>-1021.3368123660845</v>
      </c>
      <c r="L282" s="129">
        <f t="shared" si="69"/>
        <v>-2131.7281658655415</v>
      </c>
      <c r="M282" s="129">
        <f t="shared" si="65"/>
        <v>66462.271834134459</v>
      </c>
      <c r="N282" s="129">
        <f t="shared" si="66"/>
        <v>18875.964735624671</v>
      </c>
      <c r="O282" s="130">
        <f t="shared" si="70"/>
        <v>0.99578870524879104</v>
      </c>
      <c r="P282" s="131">
        <v>755.68040546380917</v>
      </c>
      <c r="Q282" s="133">
        <f t="shared" si="71"/>
        <v>6.4116287367555577E-2</v>
      </c>
      <c r="R282" s="133">
        <f t="shared" si="72"/>
        <v>8.708500018775836E-2</v>
      </c>
      <c r="S282" s="132">
        <v>3521</v>
      </c>
      <c r="T282" s="1">
        <v>64461</v>
      </c>
      <c r="U282" s="1">
        <v>17920.767306088408</v>
      </c>
      <c r="X282" s="12"/>
      <c r="Y282" s="12"/>
      <c r="Z282" s="12"/>
      <c r="AA282" s="12"/>
    </row>
    <row r="283" spans="1:27">
      <c r="A283" s="125">
        <v>4649</v>
      </c>
      <c r="B283" s="125" t="s">
        <v>300</v>
      </c>
      <c r="C283" s="1">
        <v>139186</v>
      </c>
      <c r="D283" s="125">
        <f t="shared" si="67"/>
        <v>14609.635772016376</v>
      </c>
      <c r="E283" s="126">
        <f t="shared" si="68"/>
        <v>0.77072141706833752</v>
      </c>
      <c r="F283" s="127">
        <f t="shared" si="59"/>
        <v>2607.6944375287553</v>
      </c>
      <c r="G283" s="127">
        <f t="shared" si="60"/>
        <v>24843.504906336453</v>
      </c>
      <c r="H283" s="127">
        <f t="shared" si="61"/>
        <v>857.70232768202288</v>
      </c>
      <c r="I283" s="128">
        <f t="shared" si="62"/>
        <v>8171.3300758266323</v>
      </c>
      <c r="J283" s="127">
        <f t="shared" si="63"/>
        <v>567.63223044655444</v>
      </c>
      <c r="K283" s="128">
        <f t="shared" si="64"/>
        <v>5407.8322594643241</v>
      </c>
      <c r="L283" s="129">
        <f t="shared" si="69"/>
        <v>30251.337165800778</v>
      </c>
      <c r="M283" s="129">
        <f t="shared" si="65"/>
        <v>169437.33716580077</v>
      </c>
      <c r="N283" s="129">
        <f t="shared" si="66"/>
        <v>17784.962439991683</v>
      </c>
      <c r="O283" s="130">
        <f t="shared" si="70"/>
        <v>0.93823361979445918</v>
      </c>
      <c r="P283" s="131">
        <v>2549.3584312782077</v>
      </c>
      <c r="Q283" s="133">
        <f t="shared" si="71"/>
        <v>9.0132990804993818E-2</v>
      </c>
      <c r="R283" s="133">
        <f t="shared" si="72"/>
        <v>8.898873449051406E-2</v>
      </c>
      <c r="S283" s="132">
        <v>9527</v>
      </c>
      <c r="T283" s="1">
        <v>127678</v>
      </c>
      <c r="U283" s="1">
        <v>13415.782284333298</v>
      </c>
      <c r="V283" s="1"/>
      <c r="W283" s="62"/>
      <c r="X283" s="13"/>
      <c r="Y283" s="13"/>
      <c r="Z283" s="13"/>
      <c r="AA283" s="12"/>
    </row>
    <row r="284" spans="1:27">
      <c r="A284" s="125">
        <v>4650</v>
      </c>
      <c r="B284" s="125" t="s">
        <v>301</v>
      </c>
      <c r="C284" s="1">
        <v>91166</v>
      </c>
      <c r="D284" s="125">
        <f t="shared" si="67"/>
        <v>15517.617021276596</v>
      </c>
      <c r="E284" s="126">
        <f t="shared" si="68"/>
        <v>0.81862135146928472</v>
      </c>
      <c r="F284" s="127">
        <f t="shared" si="59"/>
        <v>2062.9056879726236</v>
      </c>
      <c r="G284" s="127">
        <f t="shared" si="60"/>
        <v>12119.570916839164</v>
      </c>
      <c r="H284" s="127">
        <f t="shared" si="61"/>
        <v>539.90889044094604</v>
      </c>
      <c r="I284" s="128">
        <f t="shared" si="62"/>
        <v>3171.9647313405576</v>
      </c>
      <c r="J284" s="127">
        <f t="shared" si="63"/>
        <v>249.8387932054776</v>
      </c>
      <c r="K284" s="128">
        <f t="shared" si="64"/>
        <v>1467.8029100821809</v>
      </c>
      <c r="L284" s="129">
        <f t="shared" si="69"/>
        <v>13587.373826921345</v>
      </c>
      <c r="M284" s="129">
        <f t="shared" si="65"/>
        <v>104753.37382692135</v>
      </c>
      <c r="N284" s="129">
        <f t="shared" si="66"/>
        <v>17830.361502454696</v>
      </c>
      <c r="O284" s="130">
        <f t="shared" si="70"/>
        <v>0.94062861651450669</v>
      </c>
      <c r="P284" s="131">
        <v>30.252144826221411</v>
      </c>
      <c r="Q284" s="133">
        <f t="shared" si="71"/>
        <v>0.13445576834534165</v>
      </c>
      <c r="R284" s="133">
        <f t="shared" si="72"/>
        <v>0.13638675688720611</v>
      </c>
      <c r="S284" s="132">
        <v>5875</v>
      </c>
      <c r="T284" s="1">
        <v>80361</v>
      </c>
      <c r="U284" s="1">
        <v>13655.225148683092</v>
      </c>
      <c r="V284" s="1"/>
      <c r="W284" s="1"/>
      <c r="X284" s="12"/>
      <c r="Y284" s="12"/>
      <c r="Z284" s="12"/>
      <c r="AA284" s="12"/>
    </row>
    <row r="285" spans="1:27">
      <c r="A285" s="125">
        <v>4651</v>
      </c>
      <c r="B285" s="125" t="s">
        <v>302</v>
      </c>
      <c r="C285" s="1">
        <v>112684</v>
      </c>
      <c r="D285" s="125">
        <f t="shared" si="67"/>
        <v>15635.354516442349</v>
      </c>
      <c r="E285" s="126">
        <f t="shared" si="68"/>
        <v>0.82483251309797068</v>
      </c>
      <c r="F285" s="127">
        <f t="shared" si="59"/>
        <v>1992.2631908731717</v>
      </c>
      <c r="G285" s="127">
        <f t="shared" si="60"/>
        <v>14358.240816622949</v>
      </c>
      <c r="H285" s="127">
        <f t="shared" si="61"/>
        <v>498.70076713293253</v>
      </c>
      <c r="I285" s="128">
        <f t="shared" si="62"/>
        <v>3594.1364287270449</v>
      </c>
      <c r="J285" s="127">
        <f t="shared" si="63"/>
        <v>208.63066989746409</v>
      </c>
      <c r="K285" s="128">
        <f t="shared" si="64"/>
        <v>1503.6012379510237</v>
      </c>
      <c r="L285" s="129">
        <f t="shared" si="69"/>
        <v>15861.842054573972</v>
      </c>
      <c r="M285" s="129">
        <f t="shared" si="65"/>
        <v>128545.84205457396</v>
      </c>
      <c r="N285" s="129">
        <f t="shared" si="66"/>
        <v>17836.248377212982</v>
      </c>
      <c r="O285" s="130">
        <f t="shared" si="70"/>
        <v>0.94093917459594079</v>
      </c>
      <c r="P285" s="131">
        <v>-4080.2604582531785</v>
      </c>
      <c r="Q285" s="133">
        <f t="shared" si="71"/>
        <v>0.13247974915077085</v>
      </c>
      <c r="R285" s="133">
        <f t="shared" si="72"/>
        <v>0.11849463777649326</v>
      </c>
      <c r="S285" s="132">
        <v>7207</v>
      </c>
      <c r="T285" s="1">
        <v>99502</v>
      </c>
      <c r="U285" s="1">
        <v>13978.926664793482</v>
      </c>
      <c r="V285" s="1"/>
      <c r="W285" s="1"/>
      <c r="X285" s="12"/>
      <c r="Y285" s="12"/>
      <c r="Z285" s="12"/>
      <c r="AA285" s="12"/>
    </row>
    <row r="286" spans="1:27" ht="27.95" customHeight="1">
      <c r="A286" s="125">
        <v>5001</v>
      </c>
      <c r="B286" s="125" t="s">
        <v>303</v>
      </c>
      <c r="C286" s="1">
        <v>3840144</v>
      </c>
      <c r="D286" s="125">
        <f t="shared" si="67"/>
        <v>18243.311036789299</v>
      </c>
      <c r="E286" s="126">
        <f t="shared" si="68"/>
        <v>0.96241348885812117</v>
      </c>
      <c r="F286" s="127">
        <f t="shared" si="59"/>
        <v>427.48927866500162</v>
      </c>
      <c r="G286" s="127">
        <f t="shared" si="60"/>
        <v>89984.78320186818</v>
      </c>
      <c r="H286" s="127">
        <f t="shared" si="61"/>
        <v>0</v>
      </c>
      <c r="I286" s="128">
        <f t="shared" si="62"/>
        <v>0</v>
      </c>
      <c r="J286" s="127">
        <f t="shared" si="63"/>
        <v>-290.07009723546844</v>
      </c>
      <c r="K286" s="128">
        <f t="shared" si="64"/>
        <v>-61058.595187677165</v>
      </c>
      <c r="L286" s="129">
        <f t="shared" si="69"/>
        <v>28926.188014191015</v>
      </c>
      <c r="M286" s="129">
        <f t="shared" si="65"/>
        <v>3869070.1880141911</v>
      </c>
      <c r="N286" s="129">
        <f t="shared" si="66"/>
        <v>18380.730218218832</v>
      </c>
      <c r="O286" s="130">
        <f t="shared" si="70"/>
        <v>0.96966294448429091</v>
      </c>
      <c r="P286" s="131">
        <v>6077.0189231781405</v>
      </c>
      <c r="Q286" s="133">
        <f t="shared" si="71"/>
        <v>0.10798303580007081</v>
      </c>
      <c r="R286" s="133">
        <f t="shared" si="72"/>
        <v>9.2713107692857524E-2</v>
      </c>
      <c r="S286" s="132">
        <v>210496</v>
      </c>
      <c r="T286" s="1">
        <v>3465887</v>
      </c>
      <c r="U286" s="1">
        <v>16695.426190418842</v>
      </c>
      <c r="V286" s="1"/>
      <c r="W286" s="1"/>
      <c r="X286" s="12"/>
      <c r="Y286" s="13"/>
      <c r="Z286" s="13"/>
      <c r="AA286" s="12"/>
    </row>
    <row r="287" spans="1:27">
      <c r="A287" s="125">
        <v>5006</v>
      </c>
      <c r="B287" s="125" t="s">
        <v>304</v>
      </c>
      <c r="C287" s="1">
        <v>325254</v>
      </c>
      <c r="D287" s="125">
        <f t="shared" si="67"/>
        <v>13549.991668055323</v>
      </c>
      <c r="E287" s="126">
        <f t="shared" si="68"/>
        <v>0.71482061172743516</v>
      </c>
      <c r="F287" s="127">
        <f t="shared" ref="F287:F350" si="73">($D$364-D287)*0.6</f>
        <v>3243.4808999053867</v>
      </c>
      <c r="G287" s="127">
        <f t="shared" ref="G287:G350" si="74">F287*S287/1000</f>
        <v>77856.515521328896</v>
      </c>
      <c r="H287" s="127">
        <f t="shared" ref="H287:H350" si="75">IF(D287&lt;D$364*0.9,(D$364*0.9-D287)*0.35,0)</f>
        <v>1228.5777640683914</v>
      </c>
      <c r="I287" s="128">
        <f t="shared" ref="I287:I350" si="76">H287*S287/1000</f>
        <v>29490.780648697666</v>
      </c>
      <c r="J287" s="127">
        <f t="shared" ref="J287:J350" si="77">H287+I$366</f>
        <v>938.50766683292295</v>
      </c>
      <c r="K287" s="128">
        <f t="shared" ref="K287:K350" si="78">J287*S287/1000</f>
        <v>22527.938034657484</v>
      </c>
      <c r="L287" s="129">
        <f t="shared" si="69"/>
        <v>100384.45355598637</v>
      </c>
      <c r="M287" s="129">
        <f t="shared" ref="M287:M350" si="79">C287+L287</f>
        <v>425638.4535559864</v>
      </c>
      <c r="N287" s="129">
        <f t="shared" ref="N287:N350" si="80">M287/S287*1000</f>
        <v>17731.980234793635</v>
      </c>
      <c r="O287" s="130">
        <f t="shared" si="70"/>
        <v>0.93543857952741427</v>
      </c>
      <c r="P287" s="131">
        <v>7797.2916484100133</v>
      </c>
      <c r="Q287" s="133">
        <f t="shared" si="71"/>
        <v>8.0710917953369682E-2</v>
      </c>
      <c r="R287" s="133">
        <f t="shared" si="72"/>
        <v>8.7374191401840551E-2</v>
      </c>
      <c r="S287" s="132">
        <v>24004</v>
      </c>
      <c r="T287" s="1">
        <v>300963</v>
      </c>
      <c r="U287" s="1">
        <v>12461.204041073204</v>
      </c>
      <c r="V287" s="1"/>
      <c r="W287" s="62"/>
      <c r="X287" s="13"/>
      <c r="Y287" s="13"/>
      <c r="Z287" s="13"/>
      <c r="AA287" s="63"/>
    </row>
    <row r="288" spans="1:27">
      <c r="A288" s="125">
        <v>5007</v>
      </c>
      <c r="B288" s="125" t="s">
        <v>305</v>
      </c>
      <c r="C288" s="1">
        <v>213909</v>
      </c>
      <c r="D288" s="125">
        <f t="shared" si="67"/>
        <v>14259.649356709551</v>
      </c>
      <c r="E288" s="126">
        <f t="shared" si="68"/>
        <v>0.75225812132508474</v>
      </c>
      <c r="F288" s="127">
        <f t="shared" si="73"/>
        <v>2817.6862867128498</v>
      </c>
      <c r="G288" s="127">
        <f t="shared" si="74"/>
        <v>42268.111986979464</v>
      </c>
      <c r="H288" s="127">
        <f t="shared" si="75"/>
        <v>980.19757303941151</v>
      </c>
      <c r="I288" s="128">
        <f t="shared" si="76"/>
        <v>14703.943793164211</v>
      </c>
      <c r="J288" s="127">
        <f t="shared" si="77"/>
        <v>690.12747580394307</v>
      </c>
      <c r="K288" s="128">
        <f t="shared" si="78"/>
        <v>10352.602264534949</v>
      </c>
      <c r="L288" s="129">
        <f t="shared" si="69"/>
        <v>52620.714251514415</v>
      </c>
      <c r="M288" s="129">
        <f t="shared" si="79"/>
        <v>266529.71425151441</v>
      </c>
      <c r="N288" s="129">
        <f t="shared" si="80"/>
        <v>17767.463119226344</v>
      </c>
      <c r="O288" s="130">
        <f t="shared" si="70"/>
        <v>0.93731045500729671</v>
      </c>
      <c r="P288" s="131">
        <v>5960.9009318363242</v>
      </c>
      <c r="Q288" s="133">
        <f t="shared" si="71"/>
        <v>7.8023656054871562E-2</v>
      </c>
      <c r="R288" s="133">
        <f t="shared" si="72"/>
        <v>8.4850684074684296E-2</v>
      </c>
      <c r="S288" s="132">
        <v>15001</v>
      </c>
      <c r="T288" s="1">
        <v>198427</v>
      </c>
      <c r="U288" s="1">
        <v>13144.342872284049</v>
      </c>
      <c r="V288" s="1"/>
      <c r="W288" s="62"/>
      <c r="X288" s="13"/>
      <c r="Y288" s="13"/>
      <c r="Z288" s="13"/>
      <c r="AA288" s="12"/>
    </row>
    <row r="289" spans="1:27">
      <c r="A289" s="125">
        <v>5014</v>
      </c>
      <c r="B289" s="125" t="s">
        <v>306</v>
      </c>
      <c r="C289" s="1">
        <v>170856</v>
      </c>
      <c r="D289" s="125">
        <f t="shared" si="67"/>
        <v>32451.282051282051</v>
      </c>
      <c r="E289" s="126">
        <f t="shared" si="68"/>
        <v>1.7119453543225795</v>
      </c>
      <c r="F289" s="127">
        <f t="shared" si="73"/>
        <v>-8097.2933300306495</v>
      </c>
      <c r="G289" s="127">
        <f t="shared" si="74"/>
        <v>-42632.249382611371</v>
      </c>
      <c r="H289" s="127">
        <f t="shared" si="75"/>
        <v>0</v>
      </c>
      <c r="I289" s="128">
        <f t="shared" si="76"/>
        <v>0</v>
      </c>
      <c r="J289" s="127">
        <f t="shared" si="77"/>
        <v>-290.07009723546844</v>
      </c>
      <c r="K289" s="128">
        <f t="shared" si="78"/>
        <v>-1527.2190619447413</v>
      </c>
      <c r="L289" s="129">
        <f t="shared" si="69"/>
        <v>-44159.468444556114</v>
      </c>
      <c r="M289" s="129">
        <f t="shared" si="79"/>
        <v>126696.53155544389</v>
      </c>
      <c r="N289" s="129">
        <f t="shared" si="80"/>
        <v>24063.918624015932</v>
      </c>
      <c r="O289" s="130">
        <f t="shared" si="70"/>
        <v>1.2694756906700742</v>
      </c>
      <c r="P289" s="131">
        <v>-6754.6182519832582</v>
      </c>
      <c r="Q289" s="130">
        <f t="shared" si="71"/>
        <v>0.29637694904966044</v>
      </c>
      <c r="R289" s="130">
        <f t="shared" si="72"/>
        <v>0.28135719712334906</v>
      </c>
      <c r="S289" s="132">
        <v>5265</v>
      </c>
      <c r="T289" s="1">
        <v>131795</v>
      </c>
      <c r="U289" s="1">
        <v>25325.710991544966</v>
      </c>
      <c r="X289" s="12"/>
      <c r="Y289" s="12"/>
      <c r="Z289" s="12"/>
      <c r="AA289" s="12"/>
    </row>
    <row r="290" spans="1:27">
      <c r="A290" s="125">
        <v>5020</v>
      </c>
      <c r="B290" s="125" t="s">
        <v>307</v>
      </c>
      <c r="C290" s="1">
        <v>12233</v>
      </c>
      <c r="D290" s="125">
        <f t="shared" si="67"/>
        <v>13532.079646017699</v>
      </c>
      <c r="E290" s="126">
        <f t="shared" si="68"/>
        <v>0.71387567516482486</v>
      </c>
      <c r="F290" s="127">
        <f t="shared" si="73"/>
        <v>3254.2281131279615</v>
      </c>
      <c r="G290" s="127">
        <f t="shared" si="74"/>
        <v>2941.8222142676773</v>
      </c>
      <c r="H290" s="127">
        <f t="shared" si="75"/>
        <v>1234.8469717815599</v>
      </c>
      <c r="I290" s="128">
        <f t="shared" si="76"/>
        <v>1116.3016624905301</v>
      </c>
      <c r="J290" s="127">
        <f t="shared" si="77"/>
        <v>944.77687454609145</v>
      </c>
      <c r="K290" s="128">
        <f t="shared" si="78"/>
        <v>854.0782945896666</v>
      </c>
      <c r="L290" s="129">
        <f t="shared" si="69"/>
        <v>3795.900508857344</v>
      </c>
      <c r="M290" s="129">
        <f t="shared" si="79"/>
        <v>16028.900508857343</v>
      </c>
      <c r="N290" s="129">
        <f t="shared" si="80"/>
        <v>17731.084633691749</v>
      </c>
      <c r="O290" s="130">
        <f t="shared" si="70"/>
        <v>0.93539133269928354</v>
      </c>
      <c r="P290" s="131">
        <v>288.97598109326145</v>
      </c>
      <c r="Q290" s="130">
        <f t="shared" si="71"/>
        <v>0.10455981941309254</v>
      </c>
      <c r="R290" s="130">
        <f t="shared" si="72"/>
        <v>0.13021884176671522</v>
      </c>
      <c r="S290" s="132">
        <v>904</v>
      </c>
      <c r="T290" s="1">
        <v>11075</v>
      </c>
      <c r="U290" s="1">
        <v>11972.972972972973</v>
      </c>
      <c r="X290" s="12"/>
      <c r="Y290" s="12"/>
      <c r="Z290" s="12"/>
      <c r="AA290" s="12"/>
    </row>
    <row r="291" spans="1:27">
      <c r="A291" s="125">
        <v>5021</v>
      </c>
      <c r="B291" s="125" t="s">
        <v>308</v>
      </c>
      <c r="C291" s="1">
        <v>108335</v>
      </c>
      <c r="D291" s="125">
        <f t="shared" si="67"/>
        <v>15331.870931219926</v>
      </c>
      <c r="E291" s="126">
        <f t="shared" si="68"/>
        <v>0.80882244258631386</v>
      </c>
      <c r="F291" s="127">
        <f t="shared" si="73"/>
        <v>2174.3533420066251</v>
      </c>
      <c r="G291" s="127">
        <f t="shared" si="74"/>
        <v>15363.980714618814</v>
      </c>
      <c r="H291" s="127">
        <f t="shared" si="75"/>
        <v>604.92002196078033</v>
      </c>
      <c r="I291" s="128">
        <f t="shared" si="76"/>
        <v>4274.3648751748733</v>
      </c>
      <c r="J291" s="127">
        <f t="shared" si="77"/>
        <v>314.84992472531189</v>
      </c>
      <c r="K291" s="128">
        <f t="shared" si="78"/>
        <v>2224.7295681090536</v>
      </c>
      <c r="L291" s="129">
        <f t="shared" si="69"/>
        <v>17588.710282727869</v>
      </c>
      <c r="M291" s="129">
        <f t="shared" si="79"/>
        <v>125923.71028272787</v>
      </c>
      <c r="N291" s="129">
        <f t="shared" si="80"/>
        <v>17821.074197951864</v>
      </c>
      <c r="O291" s="130">
        <f t="shared" si="70"/>
        <v>0.9401386710703582</v>
      </c>
      <c r="P291" s="131">
        <v>140.38029027100492</v>
      </c>
      <c r="Q291" s="130">
        <f t="shared" si="71"/>
        <v>0.12925418251941417</v>
      </c>
      <c r="R291" s="130">
        <f t="shared" si="72"/>
        <v>0.11566989076819001</v>
      </c>
      <c r="S291" s="132">
        <v>7066</v>
      </c>
      <c r="T291" s="1">
        <v>95935</v>
      </c>
      <c r="U291" s="1">
        <v>13742.300530010027</v>
      </c>
      <c r="X291" s="12"/>
      <c r="Y291" s="12"/>
    </row>
    <row r="292" spans="1:27">
      <c r="A292" s="125">
        <v>5022</v>
      </c>
      <c r="B292" s="125" t="s">
        <v>309</v>
      </c>
      <c r="C292" s="1">
        <v>36072</v>
      </c>
      <c r="D292" s="125">
        <f t="shared" si="67"/>
        <v>14765.452312730251</v>
      </c>
      <c r="E292" s="126">
        <f t="shared" si="68"/>
        <v>0.77894141289408625</v>
      </c>
      <c r="F292" s="127">
        <f t="shared" si="73"/>
        <v>2514.2045131004302</v>
      </c>
      <c r="G292" s="127">
        <f t="shared" si="74"/>
        <v>6142.2016255043509</v>
      </c>
      <c r="H292" s="127">
        <f t="shared" si="75"/>
        <v>803.1665384321667</v>
      </c>
      <c r="I292" s="128">
        <f t="shared" si="76"/>
        <v>1962.1358533897833</v>
      </c>
      <c r="J292" s="127">
        <f t="shared" si="77"/>
        <v>513.09644119669827</v>
      </c>
      <c r="K292" s="128">
        <f t="shared" si="78"/>
        <v>1253.4946058435337</v>
      </c>
      <c r="L292" s="129">
        <f t="shared" si="69"/>
        <v>7395.6962313478843</v>
      </c>
      <c r="M292" s="129">
        <f t="shared" si="79"/>
        <v>43467.696231347887</v>
      </c>
      <c r="N292" s="129">
        <f t="shared" si="80"/>
        <v>17792.753267027379</v>
      </c>
      <c r="O292" s="130">
        <f t="shared" si="70"/>
        <v>0.93864461958574674</v>
      </c>
      <c r="P292" s="131">
        <v>435.37695996773709</v>
      </c>
      <c r="Q292" s="130">
        <f t="shared" si="71"/>
        <v>7.0671692736932717E-2</v>
      </c>
      <c r="R292" s="130">
        <f t="shared" si="72"/>
        <v>7.5492564050934588E-2</v>
      </c>
      <c r="S292" s="132">
        <v>2443</v>
      </c>
      <c r="T292" s="1">
        <v>33691</v>
      </c>
      <c r="U292" s="1">
        <v>13729.013854930725</v>
      </c>
      <c r="X292" s="12"/>
      <c r="Y292" s="12"/>
    </row>
    <row r="293" spans="1:27">
      <c r="A293" s="125">
        <v>5025</v>
      </c>
      <c r="B293" s="125" t="s">
        <v>310</v>
      </c>
      <c r="C293" s="1">
        <v>84018</v>
      </c>
      <c r="D293" s="125">
        <f t="shared" si="67"/>
        <v>15078.607322325915</v>
      </c>
      <c r="E293" s="126">
        <f t="shared" si="68"/>
        <v>0.79546169283288648</v>
      </c>
      <c r="F293" s="127">
        <f t="shared" si="73"/>
        <v>2326.3115073430313</v>
      </c>
      <c r="G293" s="127">
        <f t="shared" si="74"/>
        <v>12962.207718915372</v>
      </c>
      <c r="H293" s="127">
        <f t="shared" si="75"/>
        <v>693.56228507368405</v>
      </c>
      <c r="I293" s="128">
        <f t="shared" si="76"/>
        <v>3864.5290524305674</v>
      </c>
      <c r="J293" s="127">
        <f t="shared" si="77"/>
        <v>403.49218783821561</v>
      </c>
      <c r="K293" s="128">
        <f t="shared" si="78"/>
        <v>2248.2584706345374</v>
      </c>
      <c r="L293" s="129">
        <f t="shared" si="69"/>
        <v>15210.466189549908</v>
      </c>
      <c r="M293" s="129">
        <f t="shared" si="79"/>
        <v>99228.466189549916</v>
      </c>
      <c r="N293" s="129">
        <f t="shared" si="80"/>
        <v>17808.411017507166</v>
      </c>
      <c r="O293" s="130">
        <f t="shared" si="70"/>
        <v>0.9394706335826869</v>
      </c>
      <c r="P293" s="131">
        <v>557.98226399519081</v>
      </c>
      <c r="Q293" s="130">
        <f t="shared" si="71"/>
        <v>5.35965088282504E-2</v>
      </c>
      <c r="R293" s="130">
        <f t="shared" si="72"/>
        <v>4.9436580042496278E-2</v>
      </c>
      <c r="S293" s="132">
        <v>5572</v>
      </c>
      <c r="T293" s="1">
        <v>79744</v>
      </c>
      <c r="U293" s="1">
        <v>14368.28828828829</v>
      </c>
      <c r="X293" s="12"/>
      <c r="Y293" s="12"/>
    </row>
    <row r="294" spans="1:27">
      <c r="A294" s="125">
        <v>5026</v>
      </c>
      <c r="B294" s="125" t="s">
        <v>311</v>
      </c>
      <c r="C294" s="1">
        <v>24895</v>
      </c>
      <c r="D294" s="125">
        <f t="shared" si="67"/>
        <v>12747.05581157194</v>
      </c>
      <c r="E294" s="126">
        <f t="shared" si="68"/>
        <v>0.67246227570996975</v>
      </c>
      <c r="F294" s="127">
        <f t="shared" si="73"/>
        <v>3725.2424137954167</v>
      </c>
      <c r="G294" s="127">
        <f t="shared" si="74"/>
        <v>7275.3984341424493</v>
      </c>
      <c r="H294" s="127">
        <f t="shared" si="75"/>
        <v>1509.6053138375755</v>
      </c>
      <c r="I294" s="128">
        <f t="shared" si="76"/>
        <v>2948.259177924785</v>
      </c>
      <c r="J294" s="127">
        <f t="shared" si="77"/>
        <v>1219.5352166021071</v>
      </c>
      <c r="K294" s="128">
        <f t="shared" si="78"/>
        <v>2381.7522780239156</v>
      </c>
      <c r="L294" s="129">
        <f t="shared" si="69"/>
        <v>9657.1507121663653</v>
      </c>
      <c r="M294" s="129">
        <f t="shared" si="79"/>
        <v>34552.150712166367</v>
      </c>
      <c r="N294" s="129">
        <f t="shared" si="80"/>
        <v>17691.833441969466</v>
      </c>
      <c r="O294" s="130">
        <f t="shared" si="70"/>
        <v>0.93332066272654102</v>
      </c>
      <c r="P294" s="131">
        <v>924.37814278223595</v>
      </c>
      <c r="Q294" s="130">
        <f t="shared" si="71"/>
        <v>8.5837658655733409E-2</v>
      </c>
      <c r="R294" s="130">
        <f t="shared" si="72"/>
        <v>9.4177425619294972E-2</v>
      </c>
      <c r="S294" s="132">
        <v>1953</v>
      </c>
      <c r="T294" s="1">
        <v>22927</v>
      </c>
      <c r="U294" s="1">
        <v>11649.89837398374</v>
      </c>
      <c r="X294" s="12"/>
      <c r="Y294" s="12"/>
    </row>
    <row r="295" spans="1:27">
      <c r="A295" s="125">
        <v>5027</v>
      </c>
      <c r="B295" s="125" t="s">
        <v>312</v>
      </c>
      <c r="C295" s="1">
        <v>78279</v>
      </c>
      <c r="D295" s="125">
        <f t="shared" si="67"/>
        <v>12790.686274509804</v>
      </c>
      <c r="E295" s="126">
        <f t="shared" si="68"/>
        <v>0.67476397116272213</v>
      </c>
      <c r="F295" s="127">
        <f t="shared" si="73"/>
        <v>3699.0641360326981</v>
      </c>
      <c r="G295" s="127">
        <f t="shared" si="74"/>
        <v>22638.27251252011</v>
      </c>
      <c r="H295" s="127">
        <f t="shared" si="75"/>
        <v>1494.3346518093231</v>
      </c>
      <c r="I295" s="128">
        <f t="shared" si="76"/>
        <v>9145.3280690730571</v>
      </c>
      <c r="J295" s="127">
        <f t="shared" si="77"/>
        <v>1204.2645545738546</v>
      </c>
      <c r="K295" s="128">
        <f t="shared" si="78"/>
        <v>7370.0990739919907</v>
      </c>
      <c r="L295" s="129">
        <f t="shared" si="69"/>
        <v>30008.371586512101</v>
      </c>
      <c r="M295" s="129">
        <f t="shared" si="79"/>
        <v>108287.3715865121</v>
      </c>
      <c r="N295" s="129">
        <f t="shared" si="80"/>
        <v>17694.014965116356</v>
      </c>
      <c r="O295" s="130">
        <f t="shared" si="70"/>
        <v>0.93343574749917846</v>
      </c>
      <c r="P295" s="131">
        <v>1944.1515534189857</v>
      </c>
      <c r="Q295" s="130">
        <f t="shared" si="71"/>
        <v>4.6552669224701526E-2</v>
      </c>
      <c r="R295" s="130">
        <f t="shared" si="72"/>
        <v>6.758632581206081E-2</v>
      </c>
      <c r="S295" s="132">
        <v>6120</v>
      </c>
      <c r="T295" s="1">
        <v>74797</v>
      </c>
      <c r="U295" s="1">
        <v>11980.938651289443</v>
      </c>
      <c r="X295" s="12"/>
      <c r="Y295" s="12"/>
    </row>
    <row r="296" spans="1:27">
      <c r="A296" s="125">
        <v>5028</v>
      </c>
      <c r="B296" s="125" t="s">
        <v>313</v>
      </c>
      <c r="C296" s="1">
        <v>244488</v>
      </c>
      <c r="D296" s="125">
        <f t="shared" si="67"/>
        <v>14278.339076096479</v>
      </c>
      <c r="E296" s="126">
        <f t="shared" si="68"/>
        <v>0.75324408478339999</v>
      </c>
      <c r="F296" s="127">
        <f t="shared" si="73"/>
        <v>2806.4724550806932</v>
      </c>
      <c r="G296" s="127">
        <f t="shared" si="74"/>
        <v>48055.227848346709</v>
      </c>
      <c r="H296" s="127">
        <f t="shared" si="75"/>
        <v>973.65617125398671</v>
      </c>
      <c r="I296" s="128">
        <f t="shared" si="76"/>
        <v>16671.914620382016</v>
      </c>
      <c r="J296" s="127">
        <f t="shared" si="77"/>
        <v>683.58607401851827</v>
      </c>
      <c r="K296" s="128">
        <f t="shared" si="78"/>
        <v>11705.044345419088</v>
      </c>
      <c r="L296" s="129">
        <f t="shared" si="69"/>
        <v>59760.272193765799</v>
      </c>
      <c r="M296" s="129">
        <f t="shared" si="79"/>
        <v>304248.27219376579</v>
      </c>
      <c r="N296" s="129">
        <f t="shared" si="80"/>
        <v>17768.397605195692</v>
      </c>
      <c r="O296" s="130">
        <f t="shared" si="70"/>
        <v>0.93735975318021247</v>
      </c>
      <c r="P296" s="131">
        <v>5579.3068299335137</v>
      </c>
      <c r="Q296" s="130">
        <f t="shared" si="71"/>
        <v>7.8793280707405433E-2</v>
      </c>
      <c r="R296" s="130">
        <f t="shared" si="72"/>
        <v>6.7830830737009726E-2</v>
      </c>
      <c r="S296" s="132">
        <v>17123</v>
      </c>
      <c r="T296" s="1">
        <v>226631</v>
      </c>
      <c r="U296" s="1">
        <v>13371.349342144078</v>
      </c>
      <c r="X296" s="12"/>
      <c r="Y296" s="12"/>
    </row>
    <row r="297" spans="1:27">
      <c r="A297" s="125">
        <v>5029</v>
      </c>
      <c r="B297" s="125" t="s">
        <v>314</v>
      </c>
      <c r="C297" s="1">
        <v>119642</v>
      </c>
      <c r="D297" s="125">
        <f t="shared" si="67"/>
        <v>14311.244019138756</v>
      </c>
      <c r="E297" s="126">
        <f t="shared" si="68"/>
        <v>0.7549799627153243</v>
      </c>
      <c r="F297" s="127">
        <f t="shared" si="73"/>
        <v>2786.7294892553273</v>
      </c>
      <c r="G297" s="127">
        <f t="shared" si="74"/>
        <v>23297.058530174534</v>
      </c>
      <c r="H297" s="127">
        <f t="shared" si="75"/>
        <v>962.13944118918994</v>
      </c>
      <c r="I297" s="128">
        <f t="shared" si="76"/>
        <v>8043.4857283416277</v>
      </c>
      <c r="J297" s="127">
        <f t="shared" si="77"/>
        <v>672.0693439537215</v>
      </c>
      <c r="K297" s="128">
        <f t="shared" si="78"/>
        <v>5618.499715453112</v>
      </c>
      <c r="L297" s="129">
        <f t="shared" si="69"/>
        <v>28915.558245627646</v>
      </c>
      <c r="M297" s="129">
        <f t="shared" si="79"/>
        <v>148557.55824562765</v>
      </c>
      <c r="N297" s="129">
        <f t="shared" si="80"/>
        <v>17770.042852347804</v>
      </c>
      <c r="O297" s="130">
        <f t="shared" si="70"/>
        <v>0.93744654707680863</v>
      </c>
      <c r="P297" s="131">
        <v>3736.5818605527311</v>
      </c>
      <c r="Q297" s="130">
        <f t="shared" si="71"/>
        <v>8.6360788515495182E-2</v>
      </c>
      <c r="R297" s="130">
        <f t="shared" si="72"/>
        <v>8.7270420754682762E-2</v>
      </c>
      <c r="S297" s="132">
        <v>8360</v>
      </c>
      <c r="T297" s="1">
        <v>110131</v>
      </c>
      <c r="U297" s="1">
        <v>13162.543324967133</v>
      </c>
      <c r="X297" s="12"/>
      <c r="Y297" s="12"/>
    </row>
    <row r="298" spans="1:27">
      <c r="A298" s="125">
        <v>5031</v>
      </c>
      <c r="B298" s="125" t="s">
        <v>315</v>
      </c>
      <c r="C298" s="1">
        <v>239486</v>
      </c>
      <c r="D298" s="125">
        <f t="shared" si="67"/>
        <v>16602.149046793762</v>
      </c>
      <c r="E298" s="126">
        <f t="shared" si="68"/>
        <v>0.8758351022161468</v>
      </c>
      <c r="F298" s="127">
        <f t="shared" si="73"/>
        <v>1412.1864726623237</v>
      </c>
      <c r="G298" s="127">
        <f t="shared" si="74"/>
        <v>20370.789868154017</v>
      </c>
      <c r="H298" s="127">
        <f t="shared" si="75"/>
        <v>160.32268150993787</v>
      </c>
      <c r="I298" s="128">
        <f t="shared" si="76"/>
        <v>2312.6546807808536</v>
      </c>
      <c r="J298" s="127">
        <f t="shared" si="77"/>
        <v>-129.74741572553057</v>
      </c>
      <c r="K298" s="128">
        <f t="shared" si="78"/>
        <v>-1871.6064718407786</v>
      </c>
      <c r="L298" s="129">
        <f t="shared" si="69"/>
        <v>18499.183396313238</v>
      </c>
      <c r="M298" s="129">
        <f t="shared" si="79"/>
        <v>257985.18339631322</v>
      </c>
      <c r="N298" s="129">
        <f t="shared" si="80"/>
        <v>17884.588103730555</v>
      </c>
      <c r="O298" s="130">
        <f t="shared" si="70"/>
        <v>0.94348930405184983</v>
      </c>
      <c r="P298" s="131">
        <v>4139.5631385732941</v>
      </c>
      <c r="Q298" s="130">
        <f t="shared" si="71"/>
        <v>0.1157774091951024</v>
      </c>
      <c r="R298" s="130">
        <f t="shared" si="72"/>
        <v>0.10873853611109868</v>
      </c>
      <c r="S298" s="132">
        <v>14425</v>
      </c>
      <c r="T298" s="1">
        <v>214636</v>
      </c>
      <c r="U298" s="1">
        <v>14973.90819031673</v>
      </c>
      <c r="X298" s="12"/>
      <c r="Y298" s="12"/>
    </row>
    <row r="299" spans="1:27">
      <c r="A299" s="125">
        <v>5032</v>
      </c>
      <c r="B299" s="125" t="s">
        <v>316</v>
      </c>
      <c r="C299" s="1">
        <v>59278</v>
      </c>
      <c r="D299" s="125">
        <f t="shared" si="67"/>
        <v>14493.398533007336</v>
      </c>
      <c r="E299" s="126">
        <f t="shared" si="68"/>
        <v>0.7645894004347159</v>
      </c>
      <c r="F299" s="127">
        <f t="shared" si="73"/>
        <v>2677.4367809341793</v>
      </c>
      <c r="G299" s="127">
        <f t="shared" si="74"/>
        <v>10950.716434020793</v>
      </c>
      <c r="H299" s="127">
        <f t="shared" si="75"/>
        <v>898.38536133518699</v>
      </c>
      <c r="I299" s="128">
        <f t="shared" si="76"/>
        <v>3674.3961278609149</v>
      </c>
      <c r="J299" s="127">
        <f t="shared" si="77"/>
        <v>608.31526409971855</v>
      </c>
      <c r="K299" s="128">
        <f t="shared" si="78"/>
        <v>2488.0094301678487</v>
      </c>
      <c r="L299" s="129">
        <f t="shared" si="69"/>
        <v>13438.725864188642</v>
      </c>
      <c r="M299" s="129">
        <f t="shared" si="79"/>
        <v>72716.725864188644</v>
      </c>
      <c r="N299" s="129">
        <f t="shared" si="80"/>
        <v>17779.150578041234</v>
      </c>
      <c r="O299" s="130">
        <f t="shared" si="70"/>
        <v>0.93792701896277819</v>
      </c>
      <c r="P299" s="131">
        <v>1425.2350250790241</v>
      </c>
      <c r="Q299" s="130">
        <f t="shared" si="71"/>
        <v>7.5201334977871293E-2</v>
      </c>
      <c r="R299" s="130">
        <f t="shared" si="72"/>
        <v>6.9680741326395651E-2</v>
      </c>
      <c r="S299" s="132">
        <v>4090</v>
      </c>
      <c r="T299" s="1">
        <v>55132</v>
      </c>
      <c r="U299" s="1">
        <v>13549.275006144017</v>
      </c>
      <c r="X299" s="12"/>
      <c r="Y299" s="12"/>
    </row>
    <row r="300" spans="1:27">
      <c r="A300" s="125">
        <v>5033</v>
      </c>
      <c r="B300" s="125" t="s">
        <v>317</v>
      </c>
      <c r="C300" s="1">
        <v>24196</v>
      </c>
      <c r="D300" s="125">
        <f t="shared" si="67"/>
        <v>32261.333333333332</v>
      </c>
      <c r="E300" s="126">
        <f t="shared" si="68"/>
        <v>1.7019247386582135</v>
      </c>
      <c r="F300" s="127">
        <f t="shared" si="73"/>
        <v>-7983.3240992614183</v>
      </c>
      <c r="G300" s="127">
        <f t="shared" si="74"/>
        <v>-5987.4930744460635</v>
      </c>
      <c r="H300" s="127">
        <f t="shared" si="75"/>
        <v>0</v>
      </c>
      <c r="I300" s="128">
        <f t="shared" si="76"/>
        <v>0</v>
      </c>
      <c r="J300" s="127">
        <f t="shared" si="77"/>
        <v>-290.07009723546844</v>
      </c>
      <c r="K300" s="128">
        <f t="shared" si="78"/>
        <v>-217.55257292660133</v>
      </c>
      <c r="L300" s="129">
        <f t="shared" si="69"/>
        <v>-6205.0456473726645</v>
      </c>
      <c r="M300" s="129">
        <f t="shared" si="79"/>
        <v>17990.954352627334</v>
      </c>
      <c r="N300" s="129">
        <f t="shared" si="80"/>
        <v>23987.939136836445</v>
      </c>
      <c r="O300" s="130">
        <f t="shared" si="70"/>
        <v>1.2654674444043277</v>
      </c>
      <c r="P300" s="131">
        <v>48.275462680448072</v>
      </c>
      <c r="Q300" s="130">
        <f t="shared" si="71"/>
        <v>3.1856369141541219E-2</v>
      </c>
      <c r="R300" s="130">
        <f t="shared" si="72"/>
        <v>4.4238645571239694E-2</v>
      </c>
      <c r="S300" s="132">
        <v>750</v>
      </c>
      <c r="T300" s="1">
        <v>23449</v>
      </c>
      <c r="U300" s="1">
        <v>30894.59815546772</v>
      </c>
      <c r="X300" s="12"/>
      <c r="Y300" s="12"/>
    </row>
    <row r="301" spans="1:27">
      <c r="A301" s="125">
        <v>5034</v>
      </c>
      <c r="B301" s="125" t="s">
        <v>318</v>
      </c>
      <c r="C301" s="1">
        <v>33850</v>
      </c>
      <c r="D301" s="125">
        <f t="shared" si="67"/>
        <v>14110.045852438516</v>
      </c>
      <c r="E301" s="126">
        <f t="shared" si="68"/>
        <v>0.74436589001901654</v>
      </c>
      <c r="F301" s="127">
        <f t="shared" si="73"/>
        <v>2907.4483892754711</v>
      </c>
      <c r="G301" s="127">
        <f t="shared" si="74"/>
        <v>6974.9686858718551</v>
      </c>
      <c r="H301" s="127">
        <f t="shared" si="75"/>
        <v>1032.5587995342739</v>
      </c>
      <c r="I301" s="128">
        <f t="shared" si="76"/>
        <v>2477.1085600827232</v>
      </c>
      <c r="J301" s="127">
        <f t="shared" si="77"/>
        <v>742.48870229880549</v>
      </c>
      <c r="K301" s="128">
        <f t="shared" si="78"/>
        <v>1781.2303968148344</v>
      </c>
      <c r="L301" s="129">
        <f t="shared" si="69"/>
        <v>8756.1990826866895</v>
      </c>
      <c r="M301" s="129">
        <f t="shared" si="79"/>
        <v>42606.19908268669</v>
      </c>
      <c r="N301" s="129">
        <f t="shared" si="80"/>
        <v>17759.982944012794</v>
      </c>
      <c r="O301" s="130">
        <f t="shared" si="70"/>
        <v>0.9369158434419933</v>
      </c>
      <c r="P301" s="131">
        <v>958.99073964904073</v>
      </c>
      <c r="Q301" s="130">
        <f t="shared" si="71"/>
        <v>5.27789008801667E-2</v>
      </c>
      <c r="R301" s="130">
        <f t="shared" si="72"/>
        <v>5.8922671039534018E-2</v>
      </c>
      <c r="S301" s="132">
        <v>2399</v>
      </c>
      <c r="T301" s="1">
        <v>32153</v>
      </c>
      <c r="U301" s="1">
        <v>13324.906755076669</v>
      </c>
      <c r="X301" s="12"/>
      <c r="Y301" s="12"/>
    </row>
    <row r="302" spans="1:27">
      <c r="A302" s="125">
        <v>5035</v>
      </c>
      <c r="B302" s="125" t="s">
        <v>319</v>
      </c>
      <c r="C302" s="1">
        <v>352467</v>
      </c>
      <c r="D302" s="125">
        <f t="shared" si="67"/>
        <v>14512.578745831102</v>
      </c>
      <c r="E302" s="126">
        <f t="shared" si="68"/>
        <v>0.76560123954130888</v>
      </c>
      <c r="F302" s="127">
        <f t="shared" si="73"/>
        <v>2665.9286532399192</v>
      </c>
      <c r="G302" s="127">
        <f t="shared" si="74"/>
        <v>64747.409201237919</v>
      </c>
      <c r="H302" s="127">
        <f t="shared" si="75"/>
        <v>891.6722868468687</v>
      </c>
      <c r="I302" s="128">
        <f t="shared" si="76"/>
        <v>21656.044830649902</v>
      </c>
      <c r="J302" s="127">
        <f t="shared" si="77"/>
        <v>601.60218961140026</v>
      </c>
      <c r="K302" s="128">
        <f t="shared" si="78"/>
        <v>14611.112379092079</v>
      </c>
      <c r="L302" s="129">
        <f t="shared" si="69"/>
        <v>79358.521580329994</v>
      </c>
      <c r="M302" s="129">
        <f t="shared" si="79"/>
        <v>431825.52158032998</v>
      </c>
      <c r="N302" s="129">
        <f t="shared" si="80"/>
        <v>17780.109588682422</v>
      </c>
      <c r="O302" s="130">
        <f t="shared" si="70"/>
        <v>0.93797761091810794</v>
      </c>
      <c r="P302" s="131">
        <v>7139.2268836416188</v>
      </c>
      <c r="Q302" s="130">
        <f t="shared" si="71"/>
        <v>0.10724125040445577</v>
      </c>
      <c r="R302" s="130">
        <f t="shared" si="72"/>
        <v>0.10705889091165638</v>
      </c>
      <c r="S302" s="132">
        <v>24287</v>
      </c>
      <c r="T302" s="1">
        <v>318329</v>
      </c>
      <c r="U302" s="1">
        <v>13109.129843923733</v>
      </c>
      <c r="X302" s="12"/>
      <c r="Y302" s="12"/>
    </row>
    <row r="303" spans="1:27">
      <c r="A303" s="125">
        <v>5036</v>
      </c>
      <c r="B303" s="125" t="s">
        <v>320</v>
      </c>
      <c r="C303" s="1">
        <v>33136</v>
      </c>
      <c r="D303" s="125">
        <f t="shared" si="67"/>
        <v>12705.521472392638</v>
      </c>
      <c r="E303" s="126">
        <f t="shared" si="68"/>
        <v>0.67027115984309893</v>
      </c>
      <c r="F303" s="127">
        <f t="shared" si="73"/>
        <v>3750.1630173029976</v>
      </c>
      <c r="G303" s="127">
        <f t="shared" si="74"/>
        <v>9780.4251491262166</v>
      </c>
      <c r="H303" s="127">
        <f t="shared" si="75"/>
        <v>1524.142332550331</v>
      </c>
      <c r="I303" s="128">
        <f t="shared" si="76"/>
        <v>3974.9632032912637</v>
      </c>
      <c r="J303" s="127">
        <f t="shared" si="77"/>
        <v>1234.0722353148626</v>
      </c>
      <c r="K303" s="128">
        <f t="shared" si="78"/>
        <v>3218.4603897011616</v>
      </c>
      <c r="L303" s="129">
        <f t="shared" si="69"/>
        <v>12998.885538827379</v>
      </c>
      <c r="M303" s="129">
        <f t="shared" si="79"/>
        <v>46134.885538827381</v>
      </c>
      <c r="N303" s="129">
        <f t="shared" si="80"/>
        <v>17689.756725010498</v>
      </c>
      <c r="O303" s="130">
        <f t="shared" si="70"/>
        <v>0.93321110693319742</v>
      </c>
      <c r="P303" s="131">
        <v>344.98778616285745</v>
      </c>
      <c r="Q303" s="130">
        <f t="shared" si="71"/>
        <v>9.0502204962811819E-2</v>
      </c>
      <c r="R303" s="130">
        <f t="shared" si="72"/>
        <v>9.0920342311340427E-2</v>
      </c>
      <c r="S303" s="132">
        <v>2608</v>
      </c>
      <c r="T303" s="1">
        <v>30386</v>
      </c>
      <c r="U303" s="1">
        <v>11646.607895745497</v>
      </c>
      <c r="X303" s="12"/>
      <c r="Y303" s="12"/>
    </row>
    <row r="304" spans="1:27">
      <c r="A304" s="125">
        <v>5037</v>
      </c>
      <c r="B304" s="125" t="s">
        <v>321</v>
      </c>
      <c r="C304" s="1">
        <v>283933</v>
      </c>
      <c r="D304" s="125">
        <f t="shared" si="67"/>
        <v>14076.297655049329</v>
      </c>
      <c r="E304" s="126">
        <f t="shared" si="68"/>
        <v>0.74258552677648337</v>
      </c>
      <c r="F304" s="127">
        <f t="shared" si="73"/>
        <v>2927.6973077089829</v>
      </c>
      <c r="G304" s="127">
        <f t="shared" si="74"/>
        <v>59054.5823937979</v>
      </c>
      <c r="H304" s="127">
        <f t="shared" si="75"/>
        <v>1044.3706686204891</v>
      </c>
      <c r="I304" s="128">
        <f t="shared" si="76"/>
        <v>21066.000756743884</v>
      </c>
      <c r="J304" s="127">
        <f t="shared" si="77"/>
        <v>754.3005713850207</v>
      </c>
      <c r="K304" s="128">
        <f t="shared" si="78"/>
        <v>15214.996825407252</v>
      </c>
      <c r="L304" s="129">
        <f t="shared" si="69"/>
        <v>74269.579219205159</v>
      </c>
      <c r="M304" s="129">
        <f t="shared" si="79"/>
        <v>358202.57921920519</v>
      </c>
      <c r="N304" s="129">
        <f t="shared" si="80"/>
        <v>17758.295534143333</v>
      </c>
      <c r="O304" s="130">
        <f t="shared" si="70"/>
        <v>0.9368268252798666</v>
      </c>
      <c r="P304" s="131">
        <v>5403.0068192833423</v>
      </c>
      <c r="Q304" s="130">
        <f t="shared" si="71"/>
        <v>6.4967068248991039E-2</v>
      </c>
      <c r="R304" s="130">
        <f t="shared" si="72"/>
        <v>6.4914271309412228E-2</v>
      </c>
      <c r="S304" s="132">
        <v>20171</v>
      </c>
      <c r="T304" s="1">
        <v>266612</v>
      </c>
      <c r="U304" s="1">
        <v>13218.244918195338</v>
      </c>
      <c r="X304" s="12"/>
      <c r="Y304" s="12"/>
    </row>
    <row r="305" spans="1:26">
      <c r="A305" s="125">
        <v>5038</v>
      </c>
      <c r="B305" s="125" t="s">
        <v>322</v>
      </c>
      <c r="C305" s="1">
        <v>196387</v>
      </c>
      <c r="D305" s="125">
        <f t="shared" si="67"/>
        <v>13131.862253426947</v>
      </c>
      <c r="E305" s="126">
        <f t="shared" si="68"/>
        <v>0.69276247831540283</v>
      </c>
      <c r="F305" s="127">
        <f t="shared" si="73"/>
        <v>3494.3585486824127</v>
      </c>
      <c r="G305" s="127">
        <f t="shared" si="74"/>
        <v>52258.132095545479</v>
      </c>
      <c r="H305" s="127">
        <f t="shared" si="75"/>
        <v>1374.9230591883229</v>
      </c>
      <c r="I305" s="128">
        <f t="shared" si="76"/>
        <v>20561.97435016137</v>
      </c>
      <c r="J305" s="127">
        <f t="shared" si="77"/>
        <v>1084.8529619528545</v>
      </c>
      <c r="K305" s="128">
        <f t="shared" si="78"/>
        <v>16223.976046004938</v>
      </c>
      <c r="L305" s="129">
        <f t="shared" si="69"/>
        <v>68482.108141550416</v>
      </c>
      <c r="M305" s="129">
        <f t="shared" si="79"/>
        <v>264869.10814155044</v>
      </c>
      <c r="N305" s="129">
        <f t="shared" si="80"/>
        <v>17711.073764062217</v>
      </c>
      <c r="O305" s="130">
        <f t="shared" si="70"/>
        <v>0.93433567285681274</v>
      </c>
      <c r="P305" s="131">
        <v>7206.7812469576602</v>
      </c>
      <c r="Q305" s="130">
        <f t="shared" si="71"/>
        <v>7.4039234559663991E-2</v>
      </c>
      <c r="R305" s="130">
        <f t="shared" si="72"/>
        <v>7.6265594724916397E-2</v>
      </c>
      <c r="S305" s="132">
        <v>14955</v>
      </c>
      <c r="T305" s="1">
        <v>182849</v>
      </c>
      <c r="U305" s="1">
        <v>12201.32123315094</v>
      </c>
      <c r="X305" s="12"/>
      <c r="Y305" s="12"/>
    </row>
    <row r="306" spans="1:26">
      <c r="A306" s="125">
        <v>5041</v>
      </c>
      <c r="B306" s="125" t="s">
        <v>323</v>
      </c>
      <c r="C306" s="1">
        <v>26402</v>
      </c>
      <c r="D306" s="125">
        <f t="shared" si="67"/>
        <v>12986.719134284309</v>
      </c>
      <c r="E306" s="126">
        <f t="shared" si="68"/>
        <v>0.68510555159874909</v>
      </c>
      <c r="F306" s="127">
        <f t="shared" si="73"/>
        <v>3581.4444201679953</v>
      </c>
      <c r="G306" s="127">
        <f t="shared" si="74"/>
        <v>7281.0765062015344</v>
      </c>
      <c r="H306" s="127">
        <f t="shared" si="75"/>
        <v>1425.7231508882464</v>
      </c>
      <c r="I306" s="128">
        <f t="shared" si="76"/>
        <v>2898.4951657558049</v>
      </c>
      <c r="J306" s="127">
        <f t="shared" si="77"/>
        <v>1135.653053652778</v>
      </c>
      <c r="K306" s="128">
        <f t="shared" si="78"/>
        <v>2308.7826580760975</v>
      </c>
      <c r="L306" s="129">
        <f t="shared" si="69"/>
        <v>9589.8591642776319</v>
      </c>
      <c r="M306" s="129">
        <f t="shared" si="79"/>
        <v>35991.85916427763</v>
      </c>
      <c r="N306" s="129">
        <f t="shared" si="80"/>
        <v>17703.816608105084</v>
      </c>
      <c r="O306" s="130">
        <f t="shared" si="70"/>
        <v>0.93395282652098</v>
      </c>
      <c r="P306" s="131">
        <v>548.91672517986808</v>
      </c>
      <c r="Q306" s="130">
        <f t="shared" si="71"/>
        <v>0.10793117918590013</v>
      </c>
      <c r="R306" s="130">
        <f t="shared" si="72"/>
        <v>0.11937562324045196</v>
      </c>
      <c r="S306" s="132">
        <v>2033</v>
      </c>
      <c r="T306" s="1">
        <v>23830</v>
      </c>
      <c r="U306" s="1">
        <v>11601.752677702045</v>
      </c>
      <c r="X306" s="12"/>
      <c r="Y306" s="12"/>
    </row>
    <row r="307" spans="1:26">
      <c r="A307" s="125">
        <v>5042</v>
      </c>
      <c r="B307" s="125" t="s">
        <v>324</v>
      </c>
      <c r="C307" s="1">
        <v>18950</v>
      </c>
      <c r="D307" s="125">
        <f t="shared" si="67"/>
        <v>14476.699770817417</v>
      </c>
      <c r="E307" s="126">
        <f t="shared" si="68"/>
        <v>0.76370846857172214</v>
      </c>
      <c r="F307" s="127">
        <f t="shared" si="73"/>
        <v>2687.4560382481309</v>
      </c>
      <c r="G307" s="127">
        <f t="shared" si="74"/>
        <v>3517.8799540668033</v>
      </c>
      <c r="H307" s="127">
        <f t="shared" si="75"/>
        <v>904.22992810165863</v>
      </c>
      <c r="I307" s="128">
        <f t="shared" si="76"/>
        <v>1183.636975885071</v>
      </c>
      <c r="J307" s="127">
        <f t="shared" si="77"/>
        <v>614.15983086619019</v>
      </c>
      <c r="K307" s="128">
        <f t="shared" si="78"/>
        <v>803.93521860384305</v>
      </c>
      <c r="L307" s="129">
        <f t="shared" si="69"/>
        <v>4321.8151726706465</v>
      </c>
      <c r="M307" s="129">
        <f t="shared" si="79"/>
        <v>23271.815172670646</v>
      </c>
      <c r="N307" s="129">
        <f t="shared" si="80"/>
        <v>17778.315639931738</v>
      </c>
      <c r="O307" s="130">
        <f t="shared" si="70"/>
        <v>0.93788297236962859</v>
      </c>
      <c r="P307" s="131">
        <v>442.10255448128191</v>
      </c>
      <c r="Q307" s="130">
        <f t="shared" si="71"/>
        <v>5.8718364154422033E-2</v>
      </c>
      <c r="R307" s="130">
        <f t="shared" si="72"/>
        <v>7.4085552022209594E-2</v>
      </c>
      <c r="S307" s="132">
        <v>1309</v>
      </c>
      <c r="T307" s="1">
        <v>17899</v>
      </c>
      <c r="U307" s="1">
        <v>13478.162650602409</v>
      </c>
      <c r="X307" s="12"/>
      <c r="Y307" s="12"/>
    </row>
    <row r="308" spans="1:26">
      <c r="A308" s="125">
        <v>5043</v>
      </c>
      <c r="B308" s="125" t="s">
        <v>325</v>
      </c>
      <c r="C308" s="1">
        <v>8324</v>
      </c>
      <c r="D308" s="125">
        <f t="shared" si="67"/>
        <v>18875.283446712019</v>
      </c>
      <c r="E308" s="126">
        <f t="shared" si="68"/>
        <v>0.99575276431471293</v>
      </c>
      <c r="F308" s="127">
        <f t="shared" si="73"/>
        <v>48.305832711369291</v>
      </c>
      <c r="G308" s="127">
        <f t="shared" si="74"/>
        <v>21.302872225713859</v>
      </c>
      <c r="H308" s="127">
        <f t="shared" si="75"/>
        <v>0</v>
      </c>
      <c r="I308" s="128">
        <f t="shared" si="76"/>
        <v>0</v>
      </c>
      <c r="J308" s="127">
        <f t="shared" si="77"/>
        <v>-290.07009723546844</v>
      </c>
      <c r="K308" s="128">
        <f t="shared" si="78"/>
        <v>-127.92091288084158</v>
      </c>
      <c r="L308" s="129">
        <f t="shared" si="69"/>
        <v>-106.61804065512773</v>
      </c>
      <c r="M308" s="129">
        <f t="shared" si="79"/>
        <v>8217.3819593448716</v>
      </c>
      <c r="N308" s="129">
        <f t="shared" si="80"/>
        <v>18633.519182187916</v>
      </c>
      <c r="O308" s="130">
        <f t="shared" si="70"/>
        <v>0.98299865466692737</v>
      </c>
      <c r="P308" s="131">
        <v>137.89317205610359</v>
      </c>
      <c r="Q308" s="130">
        <f t="shared" si="71"/>
        <v>5.1408361753189337E-2</v>
      </c>
      <c r="R308" s="130">
        <f t="shared" si="72"/>
        <v>9.4322988763523602E-2</v>
      </c>
      <c r="S308" s="132">
        <v>441</v>
      </c>
      <c r="T308" s="1">
        <v>7917</v>
      </c>
      <c r="U308" s="1">
        <v>17248.366013071896</v>
      </c>
      <c r="X308" s="12"/>
      <c r="Y308" s="12"/>
    </row>
    <row r="309" spans="1:26">
      <c r="A309" s="125">
        <v>5044</v>
      </c>
      <c r="B309" s="125" t="s">
        <v>326</v>
      </c>
      <c r="C309" s="1">
        <v>19587</v>
      </c>
      <c r="D309" s="125">
        <f t="shared" si="67"/>
        <v>23944.987775061127</v>
      </c>
      <c r="E309" s="126">
        <f t="shared" si="68"/>
        <v>1.2632015744723826</v>
      </c>
      <c r="F309" s="127">
        <f t="shared" si="73"/>
        <v>-2993.516764298095</v>
      </c>
      <c r="G309" s="127">
        <f t="shared" si="74"/>
        <v>-2448.6967131958418</v>
      </c>
      <c r="H309" s="127">
        <f t="shared" si="75"/>
        <v>0</v>
      </c>
      <c r="I309" s="128">
        <f t="shared" si="76"/>
        <v>0</v>
      </c>
      <c r="J309" s="127">
        <f t="shared" si="77"/>
        <v>-290.07009723546844</v>
      </c>
      <c r="K309" s="128">
        <f t="shared" si="78"/>
        <v>-237.27733953861318</v>
      </c>
      <c r="L309" s="129">
        <f t="shared" si="69"/>
        <v>-2685.9740527344547</v>
      </c>
      <c r="M309" s="129">
        <f t="shared" si="79"/>
        <v>16901.025947265545</v>
      </c>
      <c r="N309" s="129">
        <f t="shared" si="80"/>
        <v>20661.400913527563</v>
      </c>
      <c r="O309" s="130">
        <f t="shared" si="70"/>
        <v>1.0899781787299954</v>
      </c>
      <c r="P309" s="131">
        <v>169.67803796347425</v>
      </c>
      <c r="Q309" s="130">
        <f t="shared" si="71"/>
        <v>3.4706814580031699E-2</v>
      </c>
      <c r="R309" s="130">
        <f t="shared" si="72"/>
        <v>7.0124651753920283E-2</v>
      </c>
      <c r="S309" s="132">
        <v>818</v>
      </c>
      <c r="T309" s="1">
        <v>18930</v>
      </c>
      <c r="U309" s="1">
        <v>22375.886524822698</v>
      </c>
      <c r="X309" s="12"/>
      <c r="Y309" s="12"/>
    </row>
    <row r="310" spans="1:26">
      <c r="A310" s="125">
        <v>5045</v>
      </c>
      <c r="B310" s="125" t="s">
        <v>327</v>
      </c>
      <c r="C310" s="1">
        <v>35729</v>
      </c>
      <c r="D310" s="125">
        <f t="shared" si="67"/>
        <v>15622.649759510276</v>
      </c>
      <c r="E310" s="126">
        <f t="shared" si="68"/>
        <v>0.82416228227093313</v>
      </c>
      <c r="F310" s="127">
        <f t="shared" si="73"/>
        <v>1999.8860450324155</v>
      </c>
      <c r="G310" s="127">
        <f t="shared" si="74"/>
        <v>4573.7393849891341</v>
      </c>
      <c r="H310" s="127">
        <f t="shared" si="75"/>
        <v>503.14743205915806</v>
      </c>
      <c r="I310" s="128">
        <f t="shared" si="76"/>
        <v>1150.6981771192943</v>
      </c>
      <c r="J310" s="127">
        <f t="shared" si="77"/>
        <v>213.07733482368963</v>
      </c>
      <c r="K310" s="128">
        <f t="shared" si="78"/>
        <v>487.30786474177819</v>
      </c>
      <c r="L310" s="129">
        <f t="shared" si="69"/>
        <v>5061.047249730912</v>
      </c>
      <c r="M310" s="129">
        <f t="shared" si="79"/>
        <v>40790.047249730909</v>
      </c>
      <c r="N310" s="129">
        <f t="shared" si="80"/>
        <v>17835.613139366382</v>
      </c>
      <c r="O310" s="130">
        <f t="shared" si="70"/>
        <v>0.94090566305458911</v>
      </c>
      <c r="P310" s="131">
        <v>940.66672429235678</v>
      </c>
      <c r="Q310" s="130">
        <f t="shared" si="71"/>
        <v>2.2259735057652143E-2</v>
      </c>
      <c r="R310" s="130">
        <f t="shared" si="72"/>
        <v>4.9078967284787833E-2</v>
      </c>
      <c r="S310" s="132">
        <v>2287</v>
      </c>
      <c r="T310" s="1">
        <v>34951</v>
      </c>
      <c r="U310" s="1">
        <v>14891.776736259053</v>
      </c>
      <c r="X310" s="12"/>
      <c r="Y310" s="12"/>
    </row>
    <row r="311" spans="1:26">
      <c r="A311" s="125">
        <v>5046</v>
      </c>
      <c r="B311" s="125" t="s">
        <v>328</v>
      </c>
      <c r="C311" s="1">
        <v>13801</v>
      </c>
      <c r="D311" s="125">
        <f t="shared" si="67"/>
        <v>11568.315171835708</v>
      </c>
      <c r="E311" s="126">
        <f t="shared" si="68"/>
        <v>0.61027861347564683</v>
      </c>
      <c r="F311" s="127">
        <f t="shared" si="73"/>
        <v>4432.4867976371561</v>
      </c>
      <c r="G311" s="127">
        <f t="shared" si="74"/>
        <v>5287.956749581127</v>
      </c>
      <c r="H311" s="127">
        <f t="shared" si="75"/>
        <v>1922.1645377452567</v>
      </c>
      <c r="I311" s="128">
        <f t="shared" si="76"/>
        <v>2293.1422935300911</v>
      </c>
      <c r="J311" s="127">
        <f t="shared" si="77"/>
        <v>1632.0944405097882</v>
      </c>
      <c r="K311" s="128">
        <f t="shared" si="78"/>
        <v>1947.0886675281774</v>
      </c>
      <c r="L311" s="129">
        <f t="shared" si="69"/>
        <v>7235.0454171093043</v>
      </c>
      <c r="M311" s="129">
        <f t="shared" si="79"/>
        <v>21036.045417109304</v>
      </c>
      <c r="N311" s="129">
        <f t="shared" si="80"/>
        <v>17632.896409982652</v>
      </c>
      <c r="O311" s="130">
        <f t="shared" si="70"/>
        <v>0.93021147961482475</v>
      </c>
      <c r="P311" s="131">
        <v>443.31161000471457</v>
      </c>
      <c r="Q311" s="130">
        <f t="shared" si="71"/>
        <v>2.9067654966935543E-3</v>
      </c>
      <c r="R311" s="130">
        <f t="shared" si="72"/>
        <v>2.1401274164696289E-2</v>
      </c>
      <c r="S311" s="132">
        <v>1193</v>
      </c>
      <c r="T311" s="1">
        <v>13761</v>
      </c>
      <c r="U311" s="1">
        <v>11325.925925925925</v>
      </c>
      <c r="X311" s="12"/>
      <c r="Y311" s="12"/>
    </row>
    <row r="312" spans="1:26">
      <c r="A312" s="125">
        <v>5047</v>
      </c>
      <c r="B312" s="125" t="s">
        <v>329</v>
      </c>
      <c r="C312" s="1">
        <v>53340</v>
      </c>
      <c r="D312" s="125">
        <f t="shared" si="67"/>
        <v>13974.325386429133</v>
      </c>
      <c r="E312" s="126">
        <f t="shared" si="68"/>
        <v>0.73720604897162467</v>
      </c>
      <c r="F312" s="127">
        <f t="shared" si="73"/>
        <v>2988.880668881101</v>
      </c>
      <c r="G312" s="127">
        <f t="shared" si="74"/>
        <v>11408.557513119164</v>
      </c>
      <c r="H312" s="127">
        <f t="shared" si="75"/>
        <v>1080.0609626375581</v>
      </c>
      <c r="I312" s="128">
        <f t="shared" si="76"/>
        <v>4122.5926943875593</v>
      </c>
      <c r="J312" s="127">
        <f t="shared" si="77"/>
        <v>789.99086540208964</v>
      </c>
      <c r="K312" s="128">
        <f t="shared" si="78"/>
        <v>3015.3951332397764</v>
      </c>
      <c r="L312" s="129">
        <f t="shared" si="69"/>
        <v>14423.952646358939</v>
      </c>
      <c r="M312" s="129">
        <f t="shared" si="79"/>
        <v>67763.952646358943</v>
      </c>
      <c r="N312" s="129">
        <f t="shared" si="80"/>
        <v>17753.196920712322</v>
      </c>
      <c r="O312" s="130">
        <f t="shared" si="70"/>
        <v>0.93655785138962355</v>
      </c>
      <c r="P312" s="131">
        <v>983.76711264709593</v>
      </c>
      <c r="Q312" s="130">
        <f t="shared" si="71"/>
        <v>9.2204680877203765E-2</v>
      </c>
      <c r="R312" s="130">
        <f t="shared" si="72"/>
        <v>0.10593950526339864</v>
      </c>
      <c r="S312" s="132">
        <v>3817</v>
      </c>
      <c r="T312" s="1">
        <v>48837</v>
      </c>
      <c r="U312" s="1">
        <v>12635.705045278137</v>
      </c>
      <c r="X312" s="12"/>
      <c r="Y312" s="12"/>
    </row>
    <row r="313" spans="1:26">
      <c r="A313" s="125">
        <v>5049</v>
      </c>
      <c r="B313" s="125" t="s">
        <v>330</v>
      </c>
      <c r="C313" s="1">
        <v>20499</v>
      </c>
      <c r="D313" s="125">
        <f t="shared" si="67"/>
        <v>18618.52861035422</v>
      </c>
      <c r="E313" s="126">
        <f t="shared" si="68"/>
        <v>0.98220783722653271</v>
      </c>
      <c r="F313" s="127">
        <f t="shared" si="73"/>
        <v>202.35873452604864</v>
      </c>
      <c r="G313" s="127">
        <f t="shared" si="74"/>
        <v>222.79696671317953</v>
      </c>
      <c r="H313" s="127">
        <f t="shared" si="75"/>
        <v>0</v>
      </c>
      <c r="I313" s="128">
        <f t="shared" si="76"/>
        <v>0</v>
      </c>
      <c r="J313" s="127">
        <f t="shared" si="77"/>
        <v>-290.07009723546844</v>
      </c>
      <c r="K313" s="128">
        <f t="shared" si="78"/>
        <v>-319.36717705625074</v>
      </c>
      <c r="L313" s="129">
        <f t="shared" si="69"/>
        <v>-96.57021034307121</v>
      </c>
      <c r="M313" s="129">
        <f t="shared" si="79"/>
        <v>20402.42978965693</v>
      </c>
      <c r="N313" s="129">
        <f t="shared" si="80"/>
        <v>18530.817247644805</v>
      </c>
      <c r="O313" s="130">
        <f t="shared" si="70"/>
        <v>0.97758068383165575</v>
      </c>
      <c r="P313" s="131">
        <v>-84.752420785100355</v>
      </c>
      <c r="Q313" s="130">
        <f t="shared" si="71"/>
        <v>0.24963423555230432</v>
      </c>
      <c r="R313" s="130">
        <f t="shared" si="72"/>
        <v>0.2484992362466254</v>
      </c>
      <c r="S313" s="132">
        <v>1101</v>
      </c>
      <c r="T313" s="1">
        <v>16404</v>
      </c>
      <c r="U313" s="1">
        <v>14912.727272727272</v>
      </c>
      <c r="X313" s="12"/>
      <c r="Y313" s="12"/>
    </row>
    <row r="314" spans="1:26">
      <c r="A314" s="125">
        <v>5052</v>
      </c>
      <c r="B314" s="125" t="s">
        <v>331</v>
      </c>
      <c r="C314" s="1">
        <v>8848</v>
      </c>
      <c r="D314" s="125">
        <f t="shared" si="67"/>
        <v>15522.807017543861</v>
      </c>
      <c r="E314" s="126">
        <f t="shared" si="68"/>
        <v>0.81889514619901693</v>
      </c>
      <c r="F314" s="127">
        <f t="shared" si="73"/>
        <v>2059.7916902122643</v>
      </c>
      <c r="G314" s="127">
        <f t="shared" si="74"/>
        <v>1174.0812634209906</v>
      </c>
      <c r="H314" s="127">
        <f t="shared" si="75"/>
        <v>538.09239174740333</v>
      </c>
      <c r="I314" s="128">
        <f t="shared" si="76"/>
        <v>306.71266329601991</v>
      </c>
      <c r="J314" s="127">
        <f t="shared" si="77"/>
        <v>248.02229451193489</v>
      </c>
      <c r="K314" s="128">
        <f t="shared" si="78"/>
        <v>141.37270787180287</v>
      </c>
      <c r="L314" s="129">
        <f t="shared" si="69"/>
        <v>1315.4539712927935</v>
      </c>
      <c r="M314" s="129">
        <f t="shared" si="79"/>
        <v>10163.453971292794</v>
      </c>
      <c r="N314" s="129">
        <f t="shared" si="80"/>
        <v>17830.621002268061</v>
      </c>
      <c r="O314" s="130">
        <f t="shared" si="70"/>
        <v>0.94064230625099332</v>
      </c>
      <c r="P314" s="131">
        <v>62.737399583139222</v>
      </c>
      <c r="Q314" s="130">
        <f t="shared" si="71"/>
        <v>0.22193067255903881</v>
      </c>
      <c r="R314" s="130">
        <f t="shared" si="72"/>
        <v>0.20692450640480503</v>
      </c>
      <c r="S314" s="132">
        <v>570</v>
      </c>
      <c r="T314" s="1">
        <v>7241</v>
      </c>
      <c r="U314" s="1">
        <v>12861.45648312611</v>
      </c>
      <c r="X314" s="12"/>
      <c r="Y314" s="12"/>
    </row>
    <row r="315" spans="1:26">
      <c r="A315" s="125">
        <v>5053</v>
      </c>
      <c r="B315" s="125" t="s">
        <v>332</v>
      </c>
      <c r="C315" s="1">
        <v>99745</v>
      </c>
      <c r="D315" s="125">
        <f t="shared" si="67"/>
        <v>14681.336473358846</v>
      </c>
      <c r="E315" s="126">
        <f t="shared" si="68"/>
        <v>0.77450393889200342</v>
      </c>
      <c r="F315" s="127">
        <f t="shared" si="73"/>
        <v>2564.6740167232733</v>
      </c>
      <c r="G315" s="127">
        <f t="shared" si="74"/>
        <v>17424.395269617919</v>
      </c>
      <c r="H315" s="127">
        <f t="shared" si="75"/>
        <v>832.60708221215839</v>
      </c>
      <c r="I315" s="128">
        <f t="shared" si="76"/>
        <v>5656.732516549404</v>
      </c>
      <c r="J315" s="127">
        <f t="shared" si="77"/>
        <v>542.53698497668995</v>
      </c>
      <c r="K315" s="128">
        <f t="shared" si="78"/>
        <v>3685.9962759316318</v>
      </c>
      <c r="L315" s="129">
        <f t="shared" si="69"/>
        <v>21110.391545549552</v>
      </c>
      <c r="M315" s="129">
        <f t="shared" si="79"/>
        <v>120855.39154554956</v>
      </c>
      <c r="N315" s="129">
        <f t="shared" si="80"/>
        <v>17788.547475058811</v>
      </c>
      <c r="O315" s="130">
        <f t="shared" si="70"/>
        <v>0.93842274588564267</v>
      </c>
      <c r="P315" s="131">
        <v>2156.4291101190393</v>
      </c>
      <c r="Q315" s="130">
        <f t="shared" si="71"/>
        <v>0.14285550603251715</v>
      </c>
      <c r="R315" s="130">
        <f t="shared" si="72"/>
        <v>0.13780904368618579</v>
      </c>
      <c r="S315" s="132">
        <v>6794</v>
      </c>
      <c r="T315" s="1">
        <v>87277</v>
      </c>
      <c r="U315" s="1">
        <v>12903.163808397398</v>
      </c>
      <c r="X315" s="12"/>
      <c r="Y315" s="12"/>
    </row>
    <row r="316" spans="1:26">
      <c r="A316" s="125">
        <v>5054</v>
      </c>
      <c r="B316" s="125" t="s">
        <v>333</v>
      </c>
      <c r="C316" s="1">
        <v>126984</v>
      </c>
      <c r="D316" s="125">
        <f t="shared" si="67"/>
        <v>12827.962420446509</v>
      </c>
      <c r="E316" s="126">
        <f t="shared" si="68"/>
        <v>0.67673044893585133</v>
      </c>
      <c r="F316" s="127">
        <f t="shared" si="73"/>
        <v>3676.6984484706754</v>
      </c>
      <c r="G316" s="127">
        <f t="shared" si="74"/>
        <v>36395.637941411216</v>
      </c>
      <c r="H316" s="127">
        <f t="shared" si="75"/>
        <v>1481.2880007314764</v>
      </c>
      <c r="I316" s="128">
        <f t="shared" si="76"/>
        <v>14663.269919240884</v>
      </c>
      <c r="J316" s="127">
        <f t="shared" si="77"/>
        <v>1191.2179034960079</v>
      </c>
      <c r="K316" s="128">
        <f t="shared" si="78"/>
        <v>11791.866026706983</v>
      </c>
      <c r="L316" s="129">
        <f t="shared" si="69"/>
        <v>48187.503968118195</v>
      </c>
      <c r="M316" s="129">
        <f t="shared" si="79"/>
        <v>175171.5039681182</v>
      </c>
      <c r="N316" s="129">
        <f t="shared" si="80"/>
        <v>17695.878772413191</v>
      </c>
      <c r="O316" s="130">
        <f t="shared" si="70"/>
        <v>0.93353407138783495</v>
      </c>
      <c r="P316" s="131">
        <v>3009.9328394272088</v>
      </c>
      <c r="Q316" s="133">
        <f t="shared" si="71"/>
        <v>6.5346700784428877E-2</v>
      </c>
      <c r="R316" s="133">
        <f t="shared" si="72"/>
        <v>7.0620161572229279E-2</v>
      </c>
      <c r="S316" s="132">
        <v>9899</v>
      </c>
      <c r="T316" s="1">
        <v>119195</v>
      </c>
      <c r="U316" s="1">
        <v>11981.805388017692</v>
      </c>
      <c r="V316" s="1"/>
      <c r="W316" s="62"/>
      <c r="X316" s="13"/>
      <c r="Y316" s="13"/>
    </row>
    <row r="317" spans="1:26">
      <c r="A317" s="125">
        <v>5055</v>
      </c>
      <c r="B317" s="125" t="s">
        <v>334</v>
      </c>
      <c r="C317" s="1">
        <v>88811</v>
      </c>
      <c r="D317" s="125">
        <f t="shared" si="67"/>
        <v>15093.643779741673</v>
      </c>
      <c r="E317" s="126">
        <f t="shared" si="68"/>
        <v>0.79625493093601274</v>
      </c>
      <c r="F317" s="127">
        <f t="shared" si="73"/>
        <v>2317.2896328935772</v>
      </c>
      <c r="G317" s="127">
        <f t="shared" si="74"/>
        <v>13634.932199945808</v>
      </c>
      <c r="H317" s="127">
        <f t="shared" si="75"/>
        <v>688.29952497816896</v>
      </c>
      <c r="I317" s="128">
        <f t="shared" si="76"/>
        <v>4049.954404971546</v>
      </c>
      <c r="J317" s="127">
        <f t="shared" si="77"/>
        <v>398.22942774270052</v>
      </c>
      <c r="K317" s="128">
        <f t="shared" si="78"/>
        <v>2343.1819528380497</v>
      </c>
      <c r="L317" s="129">
        <f t="shared" si="69"/>
        <v>15978.114152783857</v>
      </c>
      <c r="M317" s="129">
        <f t="shared" si="79"/>
        <v>104789.11415278386</v>
      </c>
      <c r="N317" s="129">
        <f t="shared" si="80"/>
        <v>17809.16284037795</v>
      </c>
      <c r="O317" s="130">
        <f t="shared" si="70"/>
        <v>0.93951029548784304</v>
      </c>
      <c r="P317" s="131">
        <v>1435.0527353459493</v>
      </c>
      <c r="Q317" s="133">
        <f t="shared" si="71"/>
        <v>7.0760290323358496E-2</v>
      </c>
      <c r="R317" s="133">
        <f t="shared" si="72"/>
        <v>8.1133053162996682E-2</v>
      </c>
      <c r="S317" s="132">
        <v>5884</v>
      </c>
      <c r="T317" s="1">
        <v>82942</v>
      </c>
      <c r="U317" s="1">
        <v>13960.949335128767</v>
      </c>
      <c r="V317" s="13"/>
      <c r="W317" s="1"/>
      <c r="X317" s="88"/>
      <c r="Y317" s="13"/>
      <c r="Z317" s="13"/>
    </row>
    <row r="318" spans="1:26">
      <c r="A318" s="125">
        <v>5056</v>
      </c>
      <c r="B318" s="125" t="s">
        <v>335</v>
      </c>
      <c r="C318" s="1">
        <v>78467</v>
      </c>
      <c r="D318" s="125">
        <f t="shared" si="67"/>
        <v>15218.580294802174</v>
      </c>
      <c r="E318" s="126">
        <f t="shared" si="68"/>
        <v>0.80284587197202728</v>
      </c>
      <c r="F318" s="127">
        <f t="shared" si="73"/>
        <v>2242.3277238572764</v>
      </c>
      <c r="G318" s="127">
        <f t="shared" si="74"/>
        <v>11561.441744208118</v>
      </c>
      <c r="H318" s="127">
        <f t="shared" si="75"/>
        <v>644.57174470699374</v>
      </c>
      <c r="I318" s="128">
        <f t="shared" si="76"/>
        <v>3323.41191570926</v>
      </c>
      <c r="J318" s="127">
        <f t="shared" si="77"/>
        <v>354.5016474715253</v>
      </c>
      <c r="K318" s="128">
        <f t="shared" si="78"/>
        <v>1827.8104943631845</v>
      </c>
      <c r="L318" s="129">
        <f t="shared" si="69"/>
        <v>13389.252238571302</v>
      </c>
      <c r="M318" s="129">
        <f t="shared" si="79"/>
        <v>91856.252238571295</v>
      </c>
      <c r="N318" s="129">
        <f t="shared" si="80"/>
        <v>17815.40966613097</v>
      </c>
      <c r="O318" s="130">
        <f t="shared" si="70"/>
        <v>0.93983984253964348</v>
      </c>
      <c r="P318" s="131">
        <v>1835.1216355274846</v>
      </c>
      <c r="Q318" s="133">
        <f t="shared" si="71"/>
        <v>6.3757388427959444E-2</v>
      </c>
      <c r="R318" s="133">
        <f t="shared" si="72"/>
        <v>6.0456356966584898E-2</v>
      </c>
      <c r="S318" s="132">
        <v>5156</v>
      </c>
      <c r="T318" s="1">
        <v>73764</v>
      </c>
      <c r="U318" s="1">
        <v>14350.972762645915</v>
      </c>
      <c r="V318" s="13"/>
      <c r="W318" s="1"/>
      <c r="X318" s="88"/>
      <c r="Y318" s="13"/>
      <c r="Z318" s="13"/>
    </row>
    <row r="319" spans="1:26">
      <c r="A319" s="125">
        <v>5057</v>
      </c>
      <c r="B319" s="125" t="s">
        <v>336</v>
      </c>
      <c r="C319" s="1">
        <v>147660</v>
      </c>
      <c r="D319" s="125">
        <f t="shared" si="67"/>
        <v>14237.778420595892</v>
      </c>
      <c r="E319" s="126">
        <f t="shared" si="68"/>
        <v>0.75110433493799234</v>
      </c>
      <c r="F319" s="127">
        <f t="shared" si="73"/>
        <v>2830.8088483810452</v>
      </c>
      <c r="G319" s="127">
        <f t="shared" si="74"/>
        <v>29358.318566559821</v>
      </c>
      <c r="H319" s="127">
        <f t="shared" si="75"/>
        <v>987.8524006791921</v>
      </c>
      <c r="I319" s="128">
        <f t="shared" si="76"/>
        <v>10245.0172474439</v>
      </c>
      <c r="J319" s="127">
        <f t="shared" si="77"/>
        <v>697.78230344372366</v>
      </c>
      <c r="K319" s="128">
        <f t="shared" si="78"/>
        <v>7236.7002690148574</v>
      </c>
      <c r="L319" s="129">
        <f t="shared" si="69"/>
        <v>36595.01883557468</v>
      </c>
      <c r="M319" s="129">
        <f t="shared" si="79"/>
        <v>184255.01883557468</v>
      </c>
      <c r="N319" s="129">
        <f t="shared" si="80"/>
        <v>17766.369572420663</v>
      </c>
      <c r="O319" s="130">
        <f t="shared" si="70"/>
        <v>0.93725276568794214</v>
      </c>
      <c r="P319" s="131">
        <v>3574.030475573265</v>
      </c>
      <c r="Q319" s="133">
        <f t="shared" si="71"/>
        <v>5.7032206338184448E-2</v>
      </c>
      <c r="R319" s="133">
        <f t="shared" si="72"/>
        <v>5.040728170102491E-2</v>
      </c>
      <c r="S319" s="132">
        <v>10371</v>
      </c>
      <c r="T319" s="1">
        <v>139693</v>
      </c>
      <c r="U319" s="1">
        <v>13554.531340966427</v>
      </c>
      <c r="V319" s="12"/>
      <c r="Y319" s="13"/>
      <c r="Z319" s="13"/>
    </row>
    <row r="320" spans="1:26">
      <c r="A320" s="125">
        <v>5058</v>
      </c>
      <c r="B320" s="125" t="s">
        <v>337</v>
      </c>
      <c r="C320" s="1">
        <v>64873</v>
      </c>
      <c r="D320" s="125">
        <f t="shared" si="67"/>
        <v>15257.055503292568</v>
      </c>
      <c r="E320" s="126">
        <f t="shared" si="68"/>
        <v>0.80487560547616532</v>
      </c>
      <c r="F320" s="127">
        <f t="shared" si="73"/>
        <v>2219.24259876304</v>
      </c>
      <c r="G320" s="127">
        <f t="shared" si="74"/>
        <v>9436.2195299404448</v>
      </c>
      <c r="H320" s="127">
        <f t="shared" si="75"/>
        <v>631.10542173535578</v>
      </c>
      <c r="I320" s="128">
        <f t="shared" si="76"/>
        <v>2683.4602532187328</v>
      </c>
      <c r="J320" s="127">
        <f t="shared" si="77"/>
        <v>341.03532449988734</v>
      </c>
      <c r="K320" s="128">
        <f t="shared" si="78"/>
        <v>1450.0821997735209</v>
      </c>
      <c r="L320" s="129">
        <f t="shared" si="69"/>
        <v>10886.301729713965</v>
      </c>
      <c r="M320" s="129">
        <f t="shared" si="79"/>
        <v>75759.30172971396</v>
      </c>
      <c r="N320" s="129">
        <f t="shared" si="80"/>
        <v>17817.333426555491</v>
      </c>
      <c r="O320" s="130">
        <f t="shared" si="70"/>
        <v>0.93994132921485052</v>
      </c>
      <c r="P320" s="131">
        <v>859.29565443423417</v>
      </c>
      <c r="Q320" s="133">
        <f t="shared" si="71"/>
        <v>0.10457850198362023</v>
      </c>
      <c r="R320" s="133">
        <f t="shared" si="72"/>
        <v>0.10951429491346233</v>
      </c>
      <c r="S320" s="132">
        <v>4252</v>
      </c>
      <c r="T320" s="1">
        <v>58731</v>
      </c>
      <c r="U320" s="1">
        <v>13751.112151720909</v>
      </c>
      <c r="V320" s="13"/>
      <c r="W320" s="1"/>
      <c r="X320" s="12"/>
      <c r="Y320" s="13"/>
      <c r="Z320" s="13"/>
    </row>
    <row r="321" spans="1:26">
      <c r="A321" s="125">
        <v>5059</v>
      </c>
      <c r="B321" s="125" t="s">
        <v>338</v>
      </c>
      <c r="C321" s="1">
        <v>259083</v>
      </c>
      <c r="D321" s="125">
        <f t="shared" si="67"/>
        <v>14002.972651605232</v>
      </c>
      <c r="E321" s="126">
        <f t="shared" si="68"/>
        <v>0.73871731599814061</v>
      </c>
      <c r="F321" s="127">
        <f t="shared" si="73"/>
        <v>2971.6923097754411</v>
      </c>
      <c r="G321" s="127">
        <f t="shared" si="74"/>
        <v>54982.251115465209</v>
      </c>
      <c r="H321" s="127">
        <f t="shared" si="75"/>
        <v>1070.0344198259231</v>
      </c>
      <c r="I321" s="128">
        <f t="shared" si="76"/>
        <v>19797.776835619228</v>
      </c>
      <c r="J321" s="127">
        <f t="shared" si="77"/>
        <v>779.96432259045469</v>
      </c>
      <c r="K321" s="128">
        <f t="shared" si="78"/>
        <v>14430.899896568593</v>
      </c>
      <c r="L321" s="129">
        <f t="shared" si="69"/>
        <v>69413.151012033806</v>
      </c>
      <c r="M321" s="129">
        <f t="shared" si="79"/>
        <v>328496.15101203381</v>
      </c>
      <c r="N321" s="129">
        <f t="shared" si="80"/>
        <v>17754.629283971128</v>
      </c>
      <c r="O321" s="130">
        <f t="shared" si="70"/>
        <v>0.93663341474094941</v>
      </c>
      <c r="P321" s="131">
        <v>6065.2806440127242</v>
      </c>
      <c r="Q321" s="133">
        <f t="shared" si="71"/>
        <v>9.5622719064917053E-2</v>
      </c>
      <c r="R321" s="133">
        <f t="shared" si="72"/>
        <v>8.3660996588908437E-2</v>
      </c>
      <c r="S321" s="132">
        <v>18502</v>
      </c>
      <c r="T321" s="1">
        <v>236471</v>
      </c>
      <c r="U321" s="1">
        <v>12921.91256830601</v>
      </c>
      <c r="V321" s="13"/>
      <c r="W321" s="1"/>
      <c r="X321" s="88"/>
      <c r="Y321" s="13"/>
      <c r="Z321" s="13"/>
    </row>
    <row r="322" spans="1:26">
      <c r="A322" s="125">
        <v>5060</v>
      </c>
      <c r="B322" s="125" t="s">
        <v>339</v>
      </c>
      <c r="C322" s="1">
        <v>173115</v>
      </c>
      <c r="D322" s="125">
        <f t="shared" si="67"/>
        <v>17788.224414303328</v>
      </c>
      <c r="E322" s="126">
        <f t="shared" si="68"/>
        <v>0.93840570303480475</v>
      </c>
      <c r="F322" s="127">
        <f t="shared" si="73"/>
        <v>700.54125215658416</v>
      </c>
      <c r="G322" s="127">
        <f t="shared" si="74"/>
        <v>6817.6674659878772</v>
      </c>
      <c r="H322" s="127">
        <f t="shared" si="75"/>
        <v>0</v>
      </c>
      <c r="I322" s="128">
        <f t="shared" si="76"/>
        <v>0</v>
      </c>
      <c r="J322" s="127">
        <f t="shared" si="77"/>
        <v>-290.07009723546844</v>
      </c>
      <c r="K322" s="128">
        <f t="shared" si="78"/>
        <v>-2822.9621862955787</v>
      </c>
      <c r="L322" s="129">
        <f t="shared" si="69"/>
        <v>3994.7052796922985</v>
      </c>
      <c r="M322" s="129">
        <f t="shared" si="79"/>
        <v>177109.70527969231</v>
      </c>
      <c r="N322" s="129">
        <f t="shared" si="80"/>
        <v>18198.695569224445</v>
      </c>
      <c r="O322" s="130">
        <f t="shared" si="70"/>
        <v>0.96005983015496443</v>
      </c>
      <c r="P322" s="131">
        <v>-1191.4431962585054</v>
      </c>
      <c r="Q322" s="133">
        <f t="shared" si="71"/>
        <v>0.18818506901308882</v>
      </c>
      <c r="R322" s="133">
        <f t="shared" si="72"/>
        <v>0.16974939850127449</v>
      </c>
      <c r="S322" s="132">
        <v>9732</v>
      </c>
      <c r="T322" s="1">
        <v>145697</v>
      </c>
      <c r="U322" s="1">
        <v>15206.867759106564</v>
      </c>
      <c r="V322" s="13"/>
      <c r="W322" s="62"/>
      <c r="X322" s="13"/>
      <c r="Y322" s="13"/>
      <c r="Z322" s="13"/>
    </row>
    <row r="323" spans="1:26">
      <c r="A323" s="125">
        <v>5061</v>
      </c>
      <c r="B323" s="125" t="s">
        <v>340</v>
      </c>
      <c r="C323" s="1">
        <v>27611</v>
      </c>
      <c r="D323" s="125">
        <f t="shared" si="67"/>
        <v>13944.949494949495</v>
      </c>
      <c r="E323" s="126">
        <f t="shared" si="68"/>
        <v>0.73565634375911015</v>
      </c>
      <c r="F323" s="127">
        <f t="shared" si="73"/>
        <v>3006.506203768884</v>
      </c>
      <c r="G323" s="127">
        <f t="shared" si="74"/>
        <v>5952.8822834623907</v>
      </c>
      <c r="H323" s="127">
        <f t="shared" si="75"/>
        <v>1090.3425246554314</v>
      </c>
      <c r="I323" s="128">
        <f t="shared" si="76"/>
        <v>2158.8781988177543</v>
      </c>
      <c r="J323" s="127">
        <f t="shared" si="77"/>
        <v>800.27242741996292</v>
      </c>
      <c r="K323" s="128">
        <f t="shared" si="78"/>
        <v>1584.5394062915266</v>
      </c>
      <c r="L323" s="129">
        <f t="shared" si="69"/>
        <v>7537.4216897539172</v>
      </c>
      <c r="M323" s="129">
        <f t="shared" si="79"/>
        <v>35148.421689753915</v>
      </c>
      <c r="N323" s="129">
        <f t="shared" si="80"/>
        <v>17751.728126138343</v>
      </c>
      <c r="O323" s="130">
        <f t="shared" si="70"/>
        <v>0.93648036612899799</v>
      </c>
      <c r="P323" s="131">
        <v>533.17991434143642</v>
      </c>
      <c r="Q323" s="130">
        <f t="shared" si="71"/>
        <v>-4.7938292964244521E-3</v>
      </c>
      <c r="R323" s="130">
        <f t="shared" si="72"/>
        <v>-2.7016488413552422E-4</v>
      </c>
      <c r="S323" s="132">
        <v>1980</v>
      </c>
      <c r="T323" s="1">
        <v>27744</v>
      </c>
      <c r="U323" s="1">
        <v>13948.717948717949</v>
      </c>
      <c r="V323" s="12"/>
      <c r="X323" s="12"/>
      <c r="Y323" s="12"/>
      <c r="Z323" s="12"/>
    </row>
    <row r="324" spans="1:26" ht="28.5" customHeight="1">
      <c r="A324" s="125">
        <v>5401</v>
      </c>
      <c r="B324" s="125" t="s">
        <v>341</v>
      </c>
      <c r="C324" s="1">
        <v>1392528</v>
      </c>
      <c r="D324" s="125">
        <f t="shared" si="67"/>
        <v>17957.907768492729</v>
      </c>
      <c r="E324" s="126">
        <f t="shared" si="68"/>
        <v>0.94735723319165233</v>
      </c>
      <c r="F324" s="127">
        <f t="shared" si="73"/>
        <v>598.73123964294348</v>
      </c>
      <c r="G324" s="127">
        <f t="shared" si="74"/>
        <v>46428.015246872412</v>
      </c>
      <c r="H324" s="127">
        <f t="shared" si="75"/>
        <v>0</v>
      </c>
      <c r="I324" s="128">
        <f t="shared" si="76"/>
        <v>0</v>
      </c>
      <c r="J324" s="127">
        <f t="shared" si="77"/>
        <v>-290.07009723546844</v>
      </c>
      <c r="K324" s="128">
        <f t="shared" si="78"/>
        <v>-22493.195620027167</v>
      </c>
      <c r="L324" s="129">
        <f t="shared" si="69"/>
        <v>23934.819626845245</v>
      </c>
      <c r="M324" s="129">
        <f t="shared" si="79"/>
        <v>1416462.8196268452</v>
      </c>
      <c r="N324" s="129">
        <f t="shared" si="80"/>
        <v>18266.568910900201</v>
      </c>
      <c r="O324" s="130">
        <f t="shared" si="70"/>
        <v>0.96364044221770329</v>
      </c>
      <c r="P324" s="131">
        <v>10526.901437456741</v>
      </c>
      <c r="Q324" s="130">
        <f t="shared" si="71"/>
        <v>9.4487118322485616E-2</v>
      </c>
      <c r="R324" s="130">
        <f t="shared" si="72"/>
        <v>8.814975223192055E-2</v>
      </c>
      <c r="S324" s="132">
        <v>77544</v>
      </c>
      <c r="T324" s="1">
        <v>1272311</v>
      </c>
      <c r="U324" s="1">
        <v>16503.158440884621</v>
      </c>
      <c r="X324" s="12"/>
      <c r="Y324" s="12"/>
    </row>
    <row r="325" spans="1:26">
      <c r="A325" s="125">
        <v>5402</v>
      </c>
      <c r="B325" s="125" t="s">
        <v>342</v>
      </c>
      <c r="C325" s="1">
        <v>401053</v>
      </c>
      <c r="D325" s="125">
        <f t="shared" si="67"/>
        <v>16168.884050959523</v>
      </c>
      <c r="E325" s="126">
        <f t="shared" si="68"/>
        <v>0.85297850149273369</v>
      </c>
      <c r="F325" s="127">
        <f t="shared" si="73"/>
        <v>1672.145470162867</v>
      </c>
      <c r="G325" s="127">
        <f t="shared" si="74"/>
        <v>41475.896241919756</v>
      </c>
      <c r="H325" s="127">
        <f t="shared" si="75"/>
        <v>311.96543005192149</v>
      </c>
      <c r="I325" s="128">
        <f t="shared" si="76"/>
        <v>7737.9905270078598</v>
      </c>
      <c r="J325" s="127">
        <f t="shared" si="77"/>
        <v>21.895332816453049</v>
      </c>
      <c r="K325" s="128">
        <f t="shared" si="78"/>
        <v>543.09183517930148</v>
      </c>
      <c r="L325" s="129">
        <f t="shared" si="69"/>
        <v>42018.988077099057</v>
      </c>
      <c r="M325" s="129">
        <f t="shared" si="79"/>
        <v>443071.98807709909</v>
      </c>
      <c r="N325" s="129">
        <f t="shared" si="80"/>
        <v>17862.924853938843</v>
      </c>
      <c r="O325" s="130">
        <f t="shared" si="70"/>
        <v>0.94234647401567906</v>
      </c>
      <c r="P325" s="131">
        <v>10381.077472386358</v>
      </c>
      <c r="Q325" s="130">
        <f t="shared" si="71"/>
        <v>0.14586571428571429</v>
      </c>
      <c r="R325" s="130">
        <f t="shared" si="72"/>
        <v>0.14281672472181917</v>
      </c>
      <c r="S325" s="132">
        <v>24804</v>
      </c>
      <c r="T325" s="1">
        <v>350000</v>
      </c>
      <c r="U325" s="1">
        <v>14148.273910582908</v>
      </c>
      <c r="X325" s="12"/>
      <c r="Y325" s="12"/>
    </row>
    <row r="326" spans="1:26">
      <c r="A326" s="125">
        <v>5403</v>
      </c>
      <c r="B326" s="125" t="s">
        <v>343</v>
      </c>
      <c r="C326" s="1">
        <v>329015</v>
      </c>
      <c r="D326" s="125">
        <f t="shared" si="67"/>
        <v>15560.679152478244</v>
      </c>
      <c r="E326" s="126">
        <f t="shared" si="68"/>
        <v>0.820893064967118</v>
      </c>
      <c r="F326" s="127">
        <f t="shared" si="73"/>
        <v>2037.0684092516344</v>
      </c>
      <c r="G326" s="127">
        <f t="shared" si="74"/>
        <v>43071.774445216557</v>
      </c>
      <c r="H326" s="127">
        <f t="shared" si="75"/>
        <v>524.83714452036918</v>
      </c>
      <c r="I326" s="128">
        <f t="shared" si="76"/>
        <v>11097.156583738686</v>
      </c>
      <c r="J326" s="127">
        <f t="shared" si="77"/>
        <v>234.76704728490074</v>
      </c>
      <c r="K326" s="128">
        <f t="shared" si="78"/>
        <v>4963.9144477919417</v>
      </c>
      <c r="L326" s="129">
        <f t="shared" si="69"/>
        <v>48035.688893008497</v>
      </c>
      <c r="M326" s="129">
        <f t="shared" si="79"/>
        <v>377050.68889300851</v>
      </c>
      <c r="N326" s="129">
        <f t="shared" si="80"/>
        <v>17832.514609014779</v>
      </c>
      <c r="O326" s="130">
        <f t="shared" si="70"/>
        <v>0.9407422021893983</v>
      </c>
      <c r="P326" s="131">
        <v>6523.5373276946266</v>
      </c>
      <c r="Q326" s="130">
        <f t="shared" si="71"/>
        <v>9.6789785985732388E-2</v>
      </c>
      <c r="R326" s="130">
        <f t="shared" si="72"/>
        <v>8.1383686551483286E-2</v>
      </c>
      <c r="S326" s="132">
        <v>21144</v>
      </c>
      <c r="T326" s="1">
        <v>299980</v>
      </c>
      <c r="U326" s="1">
        <v>14389.600422123087</v>
      </c>
      <c r="X326" s="12"/>
      <c r="Y326" s="12"/>
    </row>
    <row r="327" spans="1:26">
      <c r="A327" s="125">
        <v>5404</v>
      </c>
      <c r="B327" s="125" t="s">
        <v>344</v>
      </c>
      <c r="C327" s="1">
        <v>24222</v>
      </c>
      <c r="D327" s="125">
        <f t="shared" si="67"/>
        <v>12768.581971534</v>
      </c>
      <c r="E327" s="126">
        <f t="shared" si="68"/>
        <v>0.67359787366524371</v>
      </c>
      <c r="F327" s="127">
        <f t="shared" si="73"/>
        <v>3712.3267178181804</v>
      </c>
      <c r="G327" s="127">
        <f t="shared" si="74"/>
        <v>7042.2837837010884</v>
      </c>
      <c r="H327" s="127">
        <f t="shared" si="75"/>
        <v>1502.0711578508544</v>
      </c>
      <c r="I327" s="128">
        <f t="shared" si="76"/>
        <v>2849.4289864430707</v>
      </c>
      <c r="J327" s="127">
        <f t="shared" si="77"/>
        <v>1212.001060615386</v>
      </c>
      <c r="K327" s="128">
        <f t="shared" si="78"/>
        <v>2299.1660119873873</v>
      </c>
      <c r="L327" s="129">
        <f t="shared" si="69"/>
        <v>9341.4497956884752</v>
      </c>
      <c r="M327" s="129">
        <f t="shared" si="79"/>
        <v>33563.449795688473</v>
      </c>
      <c r="N327" s="129">
        <f t="shared" si="80"/>
        <v>17692.909749967566</v>
      </c>
      <c r="O327" s="130">
        <f t="shared" si="70"/>
        <v>0.93337744262430455</v>
      </c>
      <c r="P327" s="131">
        <v>754.19113510389252</v>
      </c>
      <c r="Q327" s="130">
        <f t="shared" si="71"/>
        <v>6.3674688213595648E-2</v>
      </c>
      <c r="R327" s="130">
        <f t="shared" si="72"/>
        <v>9.8438963737708801E-2</v>
      </c>
      <c r="S327" s="132">
        <v>1897</v>
      </c>
      <c r="T327" s="1">
        <v>22772</v>
      </c>
      <c r="U327" s="1">
        <v>11624.298111281267</v>
      </c>
      <c r="X327" s="12"/>
      <c r="Y327" s="12"/>
    </row>
    <row r="328" spans="1:26">
      <c r="A328" s="125">
        <v>5405</v>
      </c>
      <c r="B328" s="125" t="s">
        <v>345</v>
      </c>
      <c r="C328" s="1">
        <v>82971</v>
      </c>
      <c r="D328" s="125">
        <f t="shared" ref="D328:D331" si="81">C328/S328*1000</f>
        <v>14901.400862068966</v>
      </c>
      <c r="E328" s="126">
        <f t="shared" ref="E328:E362" si="82">D328/D$364</f>
        <v>0.78611328632267741</v>
      </c>
      <c r="F328" s="127">
        <f t="shared" si="73"/>
        <v>2432.6353834972015</v>
      </c>
      <c r="G328" s="127">
        <f t="shared" si="74"/>
        <v>13544.913815312417</v>
      </c>
      <c r="H328" s="127">
        <f t="shared" si="75"/>
        <v>755.58454616361655</v>
      </c>
      <c r="I328" s="128">
        <f t="shared" si="76"/>
        <v>4207.0947530390176</v>
      </c>
      <c r="J328" s="127">
        <f t="shared" si="77"/>
        <v>465.51444892814811</v>
      </c>
      <c r="K328" s="128">
        <f t="shared" si="78"/>
        <v>2591.984451631929</v>
      </c>
      <c r="L328" s="129">
        <f t="shared" ref="L328:L362" si="83">+G328+K328</f>
        <v>16136.898266944347</v>
      </c>
      <c r="M328" s="129">
        <f t="shared" si="79"/>
        <v>99107.89826694435</v>
      </c>
      <c r="N328" s="129">
        <f t="shared" si="80"/>
        <v>17799.550694494315</v>
      </c>
      <c r="O328" s="130">
        <f t="shared" ref="O328:O364" si="84">N328/N$364</f>
        <v>0.93900321325717628</v>
      </c>
      <c r="P328" s="131">
        <v>2682.7153348753072</v>
      </c>
      <c r="Q328" s="130">
        <f t="shared" ref="Q328:Q362" si="85">(C328-T328)/T328</f>
        <v>4.049309021594643E-2</v>
      </c>
      <c r="R328" s="130">
        <f t="shared" ref="R328:R362" si="86">(D328-U328)/U328</f>
        <v>5.43214825787302E-2</v>
      </c>
      <c r="S328" s="132">
        <v>5568</v>
      </c>
      <c r="T328" s="1">
        <v>79742</v>
      </c>
      <c r="U328" s="1">
        <v>14133.640552995392</v>
      </c>
      <c r="X328" s="12"/>
      <c r="Y328" s="12"/>
    </row>
    <row r="329" spans="1:26">
      <c r="A329" s="125">
        <v>5406</v>
      </c>
      <c r="B329" s="125" t="s">
        <v>346</v>
      </c>
      <c r="C329" s="1">
        <v>194656</v>
      </c>
      <c r="D329" s="125">
        <f t="shared" si="81"/>
        <v>17265.921589497961</v>
      </c>
      <c r="E329" s="126">
        <f t="shared" si="82"/>
        <v>0.91085197208938018</v>
      </c>
      <c r="F329" s="127">
        <f t="shared" si="73"/>
        <v>1013.9229470398044</v>
      </c>
      <c r="G329" s="127">
        <f t="shared" si="74"/>
        <v>11430.967304926755</v>
      </c>
      <c r="H329" s="127">
        <f t="shared" si="75"/>
        <v>0</v>
      </c>
      <c r="I329" s="128">
        <f t="shared" si="76"/>
        <v>0</v>
      </c>
      <c r="J329" s="127">
        <f t="shared" si="77"/>
        <v>-290.07009723546844</v>
      </c>
      <c r="K329" s="128">
        <f t="shared" si="78"/>
        <v>-3270.2502762326708</v>
      </c>
      <c r="L329" s="129">
        <f t="shared" si="83"/>
        <v>8160.7170286940836</v>
      </c>
      <c r="M329" s="129">
        <f t="shared" si="79"/>
        <v>202816.71702869408</v>
      </c>
      <c r="N329" s="129">
        <f t="shared" si="80"/>
        <v>17989.774439302295</v>
      </c>
      <c r="O329" s="130">
        <f t="shared" si="84"/>
        <v>0.94903833777679447</v>
      </c>
      <c r="P329" s="131">
        <v>3418.0975550124731</v>
      </c>
      <c r="Q329" s="130">
        <f>(C329-T329)/T329</f>
        <v>0.12804821511358369</v>
      </c>
      <c r="R329" s="130">
        <f t="shared" si="86"/>
        <v>0.13375149241192266</v>
      </c>
      <c r="S329" s="132">
        <v>11274</v>
      </c>
      <c r="T329" s="1">
        <v>172560</v>
      </c>
      <c r="U329" s="1">
        <v>15229.017738946255</v>
      </c>
      <c r="X329" s="12"/>
      <c r="Y329" s="12"/>
    </row>
    <row r="330" spans="1:26">
      <c r="A330" s="125">
        <v>5411</v>
      </c>
      <c r="B330" s="125" t="s">
        <v>347</v>
      </c>
      <c r="C330" s="1">
        <v>37117</v>
      </c>
      <c r="D330" s="125">
        <f t="shared" si="81"/>
        <v>13308.354248834707</v>
      </c>
      <c r="E330" s="126">
        <f t="shared" si="82"/>
        <v>0.70207319371752364</v>
      </c>
      <c r="F330" s="127">
        <f t="shared" si="73"/>
        <v>3388.463351437757</v>
      </c>
      <c r="G330" s="127">
        <f t="shared" si="74"/>
        <v>9450.4242871599054</v>
      </c>
      <c r="H330" s="127">
        <f t="shared" si="75"/>
        <v>1313.1508607956071</v>
      </c>
      <c r="I330" s="128">
        <f t="shared" si="76"/>
        <v>3662.3777507589484</v>
      </c>
      <c r="J330" s="127">
        <f t="shared" si="77"/>
        <v>1023.0807635601386</v>
      </c>
      <c r="K330" s="128">
        <f t="shared" si="78"/>
        <v>2853.3722495692264</v>
      </c>
      <c r="L330" s="129">
        <f t="shared" si="83"/>
        <v>12303.796536729133</v>
      </c>
      <c r="M330" s="129">
        <f t="shared" si="79"/>
        <v>49420.796536729133</v>
      </c>
      <c r="N330" s="129">
        <f t="shared" si="80"/>
        <v>17719.898363832606</v>
      </c>
      <c r="O330" s="130">
        <f t="shared" si="84"/>
        <v>0.93480120862691884</v>
      </c>
      <c r="P330" s="131">
        <v>1124.5663288375126</v>
      </c>
      <c r="Q330" s="130">
        <f t="shared" si="85"/>
        <v>9.0874357090374724E-2</v>
      </c>
      <c r="R330" s="130">
        <f t="shared" si="86"/>
        <v>0.10378179838975884</v>
      </c>
      <c r="S330" s="132">
        <v>2789</v>
      </c>
      <c r="T330" s="1">
        <v>34025</v>
      </c>
      <c r="U330" s="1">
        <v>12057.051736357193</v>
      </c>
      <c r="X330" s="12"/>
      <c r="Y330" s="12"/>
    </row>
    <row r="331" spans="1:26">
      <c r="A331" s="125">
        <v>5412</v>
      </c>
      <c r="B331" s="125" t="s">
        <v>348</v>
      </c>
      <c r="C331" s="1">
        <v>60298</v>
      </c>
      <c r="D331" s="125">
        <f t="shared" si="81"/>
        <v>14353.249226374672</v>
      </c>
      <c r="E331" s="126">
        <f t="shared" si="82"/>
        <v>0.75719591890686233</v>
      </c>
      <c r="F331" s="127">
        <f t="shared" si="73"/>
        <v>2761.5263649137778</v>
      </c>
      <c r="G331" s="127">
        <f t="shared" si="74"/>
        <v>11601.17225900278</v>
      </c>
      <c r="H331" s="127">
        <f t="shared" si="75"/>
        <v>947.43761865661941</v>
      </c>
      <c r="I331" s="128">
        <f t="shared" si="76"/>
        <v>3980.1854359764584</v>
      </c>
      <c r="J331" s="127">
        <f t="shared" si="77"/>
        <v>657.36752142115097</v>
      </c>
      <c r="K331" s="128">
        <f t="shared" si="78"/>
        <v>2761.600957490255</v>
      </c>
      <c r="L331" s="129">
        <f t="shared" si="83"/>
        <v>14362.773216493035</v>
      </c>
      <c r="M331" s="129">
        <f t="shared" si="79"/>
        <v>74660.773216493035</v>
      </c>
      <c r="N331" s="129">
        <f t="shared" si="80"/>
        <v>17772.1431127096</v>
      </c>
      <c r="O331" s="130">
        <f t="shared" si="84"/>
        <v>0.93755734488638554</v>
      </c>
      <c r="P331" s="131">
        <v>1665.992308155739</v>
      </c>
      <c r="Q331" s="130">
        <f t="shared" si="85"/>
        <v>0.17366085331672376</v>
      </c>
      <c r="R331" s="130">
        <f t="shared" si="86"/>
        <v>0.17589586565343718</v>
      </c>
      <c r="S331" s="132">
        <v>4201</v>
      </c>
      <c r="T331" s="1">
        <v>51376</v>
      </c>
      <c r="U331" s="1">
        <v>12206.224756474223</v>
      </c>
      <c r="X331" s="12"/>
      <c r="Y331" s="12"/>
    </row>
    <row r="332" spans="1:26">
      <c r="A332" s="125">
        <v>5413</v>
      </c>
      <c r="B332" s="125" t="s">
        <v>349</v>
      </c>
      <c r="C332" s="1">
        <v>24350</v>
      </c>
      <c r="D332" s="125">
        <f t="shared" ref="D332:D354" si="87">C332/S332*1000</f>
        <v>18890.612878200154</v>
      </c>
      <c r="E332" s="126">
        <f t="shared" si="82"/>
        <v>0.99656145806613539</v>
      </c>
      <c r="F332" s="127">
        <f t="shared" si="73"/>
        <v>39.108173818488282</v>
      </c>
      <c r="G332" s="127">
        <f t="shared" si="74"/>
        <v>50.410436052031393</v>
      </c>
      <c r="H332" s="127">
        <f t="shared" si="75"/>
        <v>0</v>
      </c>
      <c r="I332" s="128">
        <f t="shared" si="76"/>
        <v>0</v>
      </c>
      <c r="J332" s="127">
        <f t="shared" si="77"/>
        <v>-290.07009723546844</v>
      </c>
      <c r="K332" s="128">
        <f t="shared" si="78"/>
        <v>-373.90035533651883</v>
      </c>
      <c r="L332" s="129">
        <f t="shared" si="83"/>
        <v>-323.48991928448743</v>
      </c>
      <c r="M332" s="129">
        <f t="shared" si="79"/>
        <v>24026.510080715514</v>
      </c>
      <c r="N332" s="129">
        <f t="shared" si="80"/>
        <v>18639.650954783174</v>
      </c>
      <c r="O332" s="130">
        <f t="shared" si="84"/>
        <v>0.98332213216749653</v>
      </c>
      <c r="P332" s="131">
        <v>-207.72177147320414</v>
      </c>
      <c r="Q332" s="130">
        <f t="shared" si="85"/>
        <v>0.37991612830103139</v>
      </c>
      <c r="R332" s="130">
        <f t="shared" si="86"/>
        <v>0.41310262944713821</v>
      </c>
      <c r="S332" s="132">
        <v>1289</v>
      </c>
      <c r="T332" s="1">
        <v>17646</v>
      </c>
      <c r="U332" s="1">
        <v>13368.18181818182</v>
      </c>
      <c r="X332" s="12"/>
      <c r="Y332" s="12"/>
    </row>
    <row r="333" spans="1:26">
      <c r="A333" s="125">
        <v>5414</v>
      </c>
      <c r="B333" s="125" t="s">
        <v>350</v>
      </c>
      <c r="C333" s="1">
        <v>16422</v>
      </c>
      <c r="D333" s="125">
        <f t="shared" si="87"/>
        <v>15347.663551401869</v>
      </c>
      <c r="E333" s="126">
        <f t="shared" si="82"/>
        <v>0.80965557154283196</v>
      </c>
      <c r="F333" s="127">
        <f t="shared" si="73"/>
        <v>2164.8777698974595</v>
      </c>
      <c r="G333" s="127">
        <f t="shared" si="74"/>
        <v>2316.4192137902819</v>
      </c>
      <c r="H333" s="127">
        <f t="shared" si="75"/>
        <v>599.39260489710034</v>
      </c>
      <c r="I333" s="128">
        <f t="shared" si="76"/>
        <v>641.35008723989733</v>
      </c>
      <c r="J333" s="127">
        <f t="shared" si="77"/>
        <v>309.3225076616319</v>
      </c>
      <c r="K333" s="128">
        <f t="shared" si="78"/>
        <v>330.97508319794616</v>
      </c>
      <c r="L333" s="129">
        <f t="shared" si="83"/>
        <v>2647.3942969882282</v>
      </c>
      <c r="M333" s="129">
        <f t="shared" si="79"/>
        <v>19069.394296988226</v>
      </c>
      <c r="N333" s="129">
        <f t="shared" si="80"/>
        <v>17821.863828960963</v>
      </c>
      <c r="O333" s="130">
        <f t="shared" si="84"/>
        <v>0.94018032751818414</v>
      </c>
      <c r="P333" s="131">
        <v>-245.19646043164767</v>
      </c>
      <c r="Q333" s="130">
        <f t="shared" si="85"/>
        <v>0.14232053422370616</v>
      </c>
      <c r="R333" s="130">
        <f t="shared" si="86"/>
        <v>0.16580749847877313</v>
      </c>
      <c r="S333" s="132">
        <v>1070</v>
      </c>
      <c r="T333" s="1">
        <v>14376</v>
      </c>
      <c r="U333" s="1">
        <v>13164.835164835164</v>
      </c>
      <c r="X333" s="12"/>
      <c r="Y333" s="12"/>
    </row>
    <row r="334" spans="1:26">
      <c r="A334" s="125">
        <v>5415</v>
      </c>
      <c r="B334" s="125" t="s">
        <v>351</v>
      </c>
      <c r="C334" s="1">
        <v>11654</v>
      </c>
      <c r="D334" s="125">
        <f t="shared" si="87"/>
        <v>12014.432989690722</v>
      </c>
      <c r="E334" s="126">
        <f t="shared" si="82"/>
        <v>0.6338132560993347</v>
      </c>
      <c r="F334" s="127">
        <f t="shared" si="73"/>
        <v>4164.8161069241478</v>
      </c>
      <c r="G334" s="127">
        <f t="shared" si="74"/>
        <v>4039.8716237164231</v>
      </c>
      <c r="H334" s="127">
        <f t="shared" si="75"/>
        <v>1766.0233014960017</v>
      </c>
      <c r="I334" s="128">
        <f t="shared" si="76"/>
        <v>1713.0426024511216</v>
      </c>
      <c r="J334" s="127">
        <f t="shared" si="77"/>
        <v>1475.9532042605333</v>
      </c>
      <c r="K334" s="128">
        <f t="shared" si="78"/>
        <v>1431.6746081327171</v>
      </c>
      <c r="L334" s="129">
        <f t="shared" si="83"/>
        <v>5471.54623184914</v>
      </c>
      <c r="M334" s="129">
        <f t="shared" si="79"/>
        <v>17125.546231849141</v>
      </c>
      <c r="N334" s="129">
        <f t="shared" si="80"/>
        <v>17655.2023008754</v>
      </c>
      <c r="O334" s="130">
        <f t="shared" si="84"/>
        <v>0.93138821174600905</v>
      </c>
      <c r="P334" s="131">
        <v>553.78031157130954</v>
      </c>
      <c r="Q334" s="130">
        <f t="shared" si="85"/>
        <v>0.1488564668769716</v>
      </c>
      <c r="R334" s="130">
        <f t="shared" si="86"/>
        <v>0.20807587238609379</v>
      </c>
      <c r="S334" s="132">
        <v>970</v>
      </c>
      <c r="T334" s="1">
        <v>10144</v>
      </c>
      <c r="U334" s="1">
        <v>9945.0980392156871</v>
      </c>
      <c r="X334" s="12"/>
      <c r="Y334" s="12"/>
    </row>
    <row r="335" spans="1:26">
      <c r="A335" s="125">
        <v>5416</v>
      </c>
      <c r="B335" s="125" t="s">
        <v>352</v>
      </c>
      <c r="C335" s="1">
        <v>74507</v>
      </c>
      <c r="D335" s="125">
        <f t="shared" si="87"/>
        <v>18659.403956924616</v>
      </c>
      <c r="E335" s="126">
        <f t="shared" si="82"/>
        <v>0.98436418838569284</v>
      </c>
      <c r="F335" s="127">
        <f t="shared" si="73"/>
        <v>177.83352658381116</v>
      </c>
      <c r="G335" s="127">
        <f t="shared" si="74"/>
        <v>710.08927164915792</v>
      </c>
      <c r="H335" s="127">
        <f t="shared" si="75"/>
        <v>0</v>
      </c>
      <c r="I335" s="128">
        <f t="shared" si="76"/>
        <v>0</v>
      </c>
      <c r="J335" s="127">
        <f t="shared" si="77"/>
        <v>-290.07009723546844</v>
      </c>
      <c r="K335" s="128">
        <f t="shared" si="78"/>
        <v>-1158.2498982612256</v>
      </c>
      <c r="L335" s="129">
        <f t="shared" si="83"/>
        <v>-448.16062661206763</v>
      </c>
      <c r="M335" s="129">
        <f t="shared" si="79"/>
        <v>74058.839373387935</v>
      </c>
      <c r="N335" s="129">
        <f t="shared" si="80"/>
        <v>18547.167386272959</v>
      </c>
      <c r="O335" s="130">
        <f t="shared" si="84"/>
        <v>0.9784432242953196</v>
      </c>
      <c r="P335" s="131">
        <v>1346.0041633107039</v>
      </c>
      <c r="Q335" s="130">
        <f t="shared" si="85"/>
        <v>7.0856748638199407E-2</v>
      </c>
      <c r="R335" s="130">
        <f t="shared" si="86"/>
        <v>6.1738509356030771E-2</v>
      </c>
      <c r="S335" s="132">
        <v>3993</v>
      </c>
      <c r="T335" s="1">
        <v>69577</v>
      </c>
      <c r="U335" s="1">
        <v>17574.387471583734</v>
      </c>
      <c r="X335" s="12"/>
      <c r="Y335" s="12"/>
    </row>
    <row r="336" spans="1:26">
      <c r="A336" s="125">
        <v>5417</v>
      </c>
      <c r="B336" s="125" t="s">
        <v>353</v>
      </c>
      <c r="C336" s="1">
        <v>28512</v>
      </c>
      <c r="D336" s="125">
        <f t="shared" si="87"/>
        <v>13661.715380929565</v>
      </c>
      <c r="E336" s="126">
        <f t="shared" si="82"/>
        <v>0.72071452035392569</v>
      </c>
      <c r="F336" s="127">
        <f t="shared" si="73"/>
        <v>3176.4466721808417</v>
      </c>
      <c r="G336" s="127">
        <f t="shared" si="74"/>
        <v>6629.2442048414159</v>
      </c>
      <c r="H336" s="127">
        <f t="shared" si="75"/>
        <v>1189.4744645624066</v>
      </c>
      <c r="I336" s="128">
        <f t="shared" si="76"/>
        <v>2482.4332075417428</v>
      </c>
      <c r="J336" s="127">
        <f t="shared" si="77"/>
        <v>899.4043673269382</v>
      </c>
      <c r="K336" s="128">
        <f t="shared" si="78"/>
        <v>1877.0569146113201</v>
      </c>
      <c r="L336" s="129">
        <f t="shared" si="83"/>
        <v>8506.3011194527353</v>
      </c>
      <c r="M336" s="129">
        <f t="shared" si="79"/>
        <v>37018.301119452735</v>
      </c>
      <c r="N336" s="129">
        <f t="shared" si="80"/>
        <v>17737.566420437342</v>
      </c>
      <c r="O336" s="130">
        <f t="shared" si="84"/>
        <v>0.93573327495873859</v>
      </c>
      <c r="P336" s="131">
        <v>1019.5702682982646</v>
      </c>
      <c r="Q336" s="130">
        <f t="shared" si="85"/>
        <v>3.0020591741627831E-2</v>
      </c>
      <c r="R336" s="130">
        <f t="shared" si="86"/>
        <v>3.1007674244494948E-2</v>
      </c>
      <c r="S336" s="132">
        <v>2087</v>
      </c>
      <c r="T336" s="1">
        <v>27681</v>
      </c>
      <c r="U336" s="1">
        <v>13250.837721397796</v>
      </c>
      <c r="X336" s="12"/>
      <c r="Y336" s="12"/>
    </row>
    <row r="337" spans="1:25">
      <c r="A337" s="125">
        <v>5418</v>
      </c>
      <c r="B337" s="125" t="s">
        <v>354</v>
      </c>
      <c r="C337" s="1">
        <v>110646</v>
      </c>
      <c r="D337" s="125">
        <f t="shared" si="87"/>
        <v>16767.085922109411</v>
      </c>
      <c r="E337" s="126">
        <f t="shared" si="82"/>
        <v>0.88453623510226498</v>
      </c>
      <c r="F337" s="127">
        <f t="shared" si="73"/>
        <v>1313.2243474729344</v>
      </c>
      <c r="G337" s="127">
        <f t="shared" si="74"/>
        <v>8665.9674689738931</v>
      </c>
      <c r="H337" s="127">
        <f t="shared" si="75"/>
        <v>102.59477514946083</v>
      </c>
      <c r="I337" s="128">
        <f t="shared" si="76"/>
        <v>677.02292121129199</v>
      </c>
      <c r="J337" s="127">
        <f t="shared" si="77"/>
        <v>-187.47532208600762</v>
      </c>
      <c r="K337" s="128">
        <f t="shared" si="78"/>
        <v>-1237.1496504455645</v>
      </c>
      <c r="L337" s="129">
        <f t="shared" si="83"/>
        <v>7428.8178185283286</v>
      </c>
      <c r="M337" s="129">
        <f t="shared" si="79"/>
        <v>118074.81781852833</v>
      </c>
      <c r="N337" s="129">
        <f t="shared" si="80"/>
        <v>17892.834947496336</v>
      </c>
      <c r="O337" s="130">
        <f t="shared" si="84"/>
        <v>0.9439243606961556</v>
      </c>
      <c r="P337" s="131">
        <v>2095.0434255156615</v>
      </c>
      <c r="Q337" s="130">
        <f t="shared" si="85"/>
        <v>8.9282022505094663E-2</v>
      </c>
      <c r="R337" s="130">
        <f t="shared" si="86"/>
        <v>9.0932699914558338E-2</v>
      </c>
      <c r="S337" s="132">
        <v>6599</v>
      </c>
      <c r="T337" s="1">
        <v>101577</v>
      </c>
      <c r="U337" s="1">
        <v>15369.496141625057</v>
      </c>
      <c r="X337" s="12"/>
      <c r="Y337" s="12"/>
    </row>
    <row r="338" spans="1:25">
      <c r="A338" s="125">
        <v>5419</v>
      </c>
      <c r="B338" s="125" t="s">
        <v>355</v>
      </c>
      <c r="C338" s="1">
        <v>52182</v>
      </c>
      <c r="D338" s="125">
        <f t="shared" si="87"/>
        <v>15284.710017574693</v>
      </c>
      <c r="E338" s="126">
        <f t="shared" si="82"/>
        <v>0.8063345006032212</v>
      </c>
      <c r="F338" s="127">
        <f t="shared" si="73"/>
        <v>2202.6498901937653</v>
      </c>
      <c r="G338" s="127">
        <f t="shared" si="74"/>
        <v>7519.8467251215152</v>
      </c>
      <c r="H338" s="127">
        <f t="shared" si="75"/>
        <v>621.42634173661202</v>
      </c>
      <c r="I338" s="128">
        <f t="shared" si="76"/>
        <v>2121.5495306887933</v>
      </c>
      <c r="J338" s="127">
        <f t="shared" si="77"/>
        <v>331.35624450114358</v>
      </c>
      <c r="K338" s="128">
        <f t="shared" si="78"/>
        <v>1131.2502187269042</v>
      </c>
      <c r="L338" s="129">
        <f t="shared" si="83"/>
        <v>8651.096943848419</v>
      </c>
      <c r="M338" s="129">
        <f t="shared" si="79"/>
        <v>60833.096943848417</v>
      </c>
      <c r="N338" s="129">
        <f t="shared" si="80"/>
        <v>17818.716152269601</v>
      </c>
      <c r="O338" s="130">
        <f t="shared" si="84"/>
        <v>0.94001427397120341</v>
      </c>
      <c r="P338" s="131">
        <v>1531.4740038190193</v>
      </c>
      <c r="Q338" s="130">
        <f t="shared" si="85"/>
        <v>0.10314356383316069</v>
      </c>
      <c r="R338" s="130">
        <f t="shared" si="86"/>
        <v>0.11962286135966657</v>
      </c>
      <c r="S338" s="132">
        <v>3414</v>
      </c>
      <c r="T338" s="1">
        <v>47303</v>
      </c>
      <c r="U338" s="1">
        <v>13651.659451659452</v>
      </c>
      <c r="X338" s="12"/>
      <c r="Y338" s="12"/>
    </row>
    <row r="339" spans="1:25">
      <c r="A339" s="125">
        <v>5420</v>
      </c>
      <c r="B339" s="125" t="s">
        <v>356</v>
      </c>
      <c r="C339" s="1">
        <v>13554</v>
      </c>
      <c r="D339" s="125">
        <f t="shared" si="87"/>
        <v>12691.011235955057</v>
      </c>
      <c r="E339" s="126">
        <f t="shared" si="82"/>
        <v>0.66950568217043915</v>
      </c>
      <c r="F339" s="127">
        <f t="shared" si="73"/>
        <v>3758.8691591655465</v>
      </c>
      <c r="G339" s="127">
        <f t="shared" si="74"/>
        <v>4014.4722619888039</v>
      </c>
      <c r="H339" s="127">
        <f t="shared" si="75"/>
        <v>1529.2209153034846</v>
      </c>
      <c r="I339" s="128">
        <f t="shared" si="76"/>
        <v>1633.2079375441217</v>
      </c>
      <c r="J339" s="127">
        <f t="shared" si="77"/>
        <v>1239.1508180680162</v>
      </c>
      <c r="K339" s="128">
        <f t="shared" si="78"/>
        <v>1323.4130736966413</v>
      </c>
      <c r="L339" s="129">
        <f t="shared" si="83"/>
        <v>5337.8853356854452</v>
      </c>
      <c r="M339" s="129">
        <f t="shared" si="79"/>
        <v>18891.885335685445</v>
      </c>
      <c r="N339" s="129">
        <f t="shared" si="80"/>
        <v>17689.03121318862</v>
      </c>
      <c r="O339" s="130">
        <f t="shared" si="84"/>
        <v>0.93317283304956444</v>
      </c>
      <c r="P339" s="131">
        <v>670.87007500841173</v>
      </c>
      <c r="Q339" s="130">
        <f t="shared" si="85"/>
        <v>8.4320000000000006E-2</v>
      </c>
      <c r="R339" s="130">
        <f t="shared" si="86"/>
        <v>7.9243595505618006E-2</v>
      </c>
      <c r="S339" s="132">
        <v>1068</v>
      </c>
      <c r="T339" s="1">
        <v>12500</v>
      </c>
      <c r="U339" s="1">
        <v>11759.172154280339</v>
      </c>
      <c r="X339" s="12"/>
      <c r="Y339" s="12"/>
    </row>
    <row r="340" spans="1:25">
      <c r="A340" s="125">
        <v>5421</v>
      </c>
      <c r="B340" s="125" t="s">
        <v>357</v>
      </c>
      <c r="C340" s="1">
        <v>234776</v>
      </c>
      <c r="D340" s="125">
        <f t="shared" si="87"/>
        <v>15929.976930384042</v>
      </c>
      <c r="E340" s="126">
        <f t="shared" si="82"/>
        <v>0.84037511853432079</v>
      </c>
      <c r="F340" s="127">
        <f t="shared" si="73"/>
        <v>1815.4897425081556</v>
      </c>
      <c r="G340" s="127">
        <f t="shared" si="74"/>
        <v>26756.687825085195</v>
      </c>
      <c r="H340" s="127">
        <f t="shared" si="75"/>
        <v>395.5829222533398</v>
      </c>
      <c r="I340" s="128">
        <f t="shared" si="76"/>
        <v>5830.1011081697225</v>
      </c>
      <c r="J340" s="127">
        <f t="shared" si="77"/>
        <v>105.51282501787136</v>
      </c>
      <c r="K340" s="128">
        <f t="shared" si="78"/>
        <v>1555.0480151133881</v>
      </c>
      <c r="L340" s="129">
        <f t="shared" si="83"/>
        <v>28311.735840198584</v>
      </c>
      <c r="M340" s="129">
        <f t="shared" si="79"/>
        <v>263087.73584019858</v>
      </c>
      <c r="N340" s="129">
        <f t="shared" si="80"/>
        <v>17850.979497910066</v>
      </c>
      <c r="O340" s="130">
        <f t="shared" si="84"/>
        <v>0.94171630486775837</v>
      </c>
      <c r="P340" s="131">
        <v>2158.9003422040623</v>
      </c>
      <c r="Q340" s="130">
        <f t="shared" si="85"/>
        <v>0.11554269477665484</v>
      </c>
      <c r="R340" s="130">
        <f t="shared" si="86"/>
        <v>0.11455870407017529</v>
      </c>
      <c r="S340" s="132">
        <v>14738</v>
      </c>
      <c r="T340" s="1">
        <v>210459</v>
      </c>
      <c r="U340" s="1">
        <v>14292.631578947368</v>
      </c>
      <c r="X340" s="12"/>
      <c r="Y340" s="12"/>
    </row>
    <row r="341" spans="1:25">
      <c r="A341" s="125">
        <v>5422</v>
      </c>
      <c r="B341" s="125" t="s">
        <v>358</v>
      </c>
      <c r="C341" s="1">
        <v>72009</v>
      </c>
      <c r="D341" s="125">
        <f t="shared" si="87"/>
        <v>12914.096126255381</v>
      </c>
      <c r="E341" s="126">
        <f t="shared" si="82"/>
        <v>0.68127437411196801</v>
      </c>
      <c r="F341" s="127">
        <f t="shared" si="73"/>
        <v>3625.0182249853519</v>
      </c>
      <c r="G341" s="127">
        <f t="shared" si="74"/>
        <v>20213.101622518323</v>
      </c>
      <c r="H341" s="127">
        <f t="shared" si="75"/>
        <v>1451.1412036983711</v>
      </c>
      <c r="I341" s="128">
        <f t="shared" si="76"/>
        <v>8091.5633518221175</v>
      </c>
      <c r="J341" s="127">
        <f t="shared" si="77"/>
        <v>1161.0711064629027</v>
      </c>
      <c r="K341" s="128">
        <f t="shared" si="78"/>
        <v>6474.1324896371452</v>
      </c>
      <c r="L341" s="129">
        <f t="shared" si="83"/>
        <v>26687.234112155467</v>
      </c>
      <c r="M341" s="129">
        <f t="shared" si="79"/>
        <v>98696.234112155464</v>
      </c>
      <c r="N341" s="129">
        <f t="shared" si="80"/>
        <v>17700.185457703632</v>
      </c>
      <c r="O341" s="130">
        <f t="shared" si="84"/>
        <v>0.93376126764664058</v>
      </c>
      <c r="P341" s="131">
        <v>2248.4491931150587</v>
      </c>
      <c r="Q341" s="130">
        <f t="shared" si="85"/>
        <v>9.0318575495124467E-2</v>
      </c>
      <c r="R341" s="130">
        <f t="shared" si="86"/>
        <v>8.69944334966639E-2</v>
      </c>
      <c r="S341" s="132">
        <v>5576</v>
      </c>
      <c r="T341" s="1">
        <v>66044</v>
      </c>
      <c r="U341" s="1">
        <v>11880.554056484978</v>
      </c>
      <c r="X341" s="12"/>
      <c r="Y341" s="12"/>
    </row>
    <row r="342" spans="1:25">
      <c r="A342" s="125">
        <v>5423</v>
      </c>
      <c r="B342" s="125" t="s">
        <v>359</v>
      </c>
      <c r="C342" s="1">
        <v>31706</v>
      </c>
      <c r="D342" s="125">
        <f t="shared" si="87"/>
        <v>14550.711335474987</v>
      </c>
      <c r="E342" s="126">
        <f t="shared" si="82"/>
        <v>0.76761289842079394</v>
      </c>
      <c r="F342" s="127">
        <f t="shared" si="73"/>
        <v>2643.0490994535885</v>
      </c>
      <c r="G342" s="127">
        <f t="shared" si="74"/>
        <v>5759.2039877093694</v>
      </c>
      <c r="H342" s="127">
        <f t="shared" si="75"/>
        <v>878.32588047150898</v>
      </c>
      <c r="I342" s="128">
        <f t="shared" si="76"/>
        <v>1913.872093547418</v>
      </c>
      <c r="J342" s="127">
        <f t="shared" si="77"/>
        <v>588.25578323604054</v>
      </c>
      <c r="K342" s="128">
        <f t="shared" si="78"/>
        <v>1281.8093516713323</v>
      </c>
      <c r="L342" s="129">
        <f t="shared" si="83"/>
        <v>7041.0133393807018</v>
      </c>
      <c r="M342" s="129">
        <f t="shared" si="79"/>
        <v>38747.013339380705</v>
      </c>
      <c r="N342" s="129">
        <f t="shared" si="80"/>
        <v>17782.016218164619</v>
      </c>
      <c r="O342" s="130">
        <f t="shared" si="84"/>
        <v>0.93807819386208224</v>
      </c>
      <c r="P342" s="131">
        <v>542.75963805555239</v>
      </c>
      <c r="Q342" s="130">
        <f t="shared" si="85"/>
        <v>0.10790411629044658</v>
      </c>
      <c r="R342" s="130">
        <f t="shared" si="86"/>
        <v>0.10434499338359315</v>
      </c>
      <c r="S342" s="132">
        <v>2179</v>
      </c>
      <c r="T342" s="1">
        <v>28618</v>
      </c>
      <c r="U342" s="1">
        <v>13175.874769797423</v>
      </c>
      <c r="X342" s="12"/>
      <c r="Y342" s="12"/>
    </row>
    <row r="343" spans="1:25">
      <c r="A343" s="125">
        <v>5424</v>
      </c>
      <c r="B343" s="125" t="s">
        <v>360</v>
      </c>
      <c r="C343" s="1">
        <v>35300</v>
      </c>
      <c r="D343" s="125">
        <f t="shared" si="87"/>
        <v>12935.141077317699</v>
      </c>
      <c r="E343" s="126">
        <f t="shared" si="82"/>
        <v>0.68238458621841569</v>
      </c>
      <c r="F343" s="127">
        <f t="shared" si="73"/>
        <v>3612.391254347961</v>
      </c>
      <c r="G343" s="127">
        <f t="shared" si="74"/>
        <v>9858.215733115585</v>
      </c>
      <c r="H343" s="127">
        <f t="shared" si="75"/>
        <v>1443.7754708265597</v>
      </c>
      <c r="I343" s="128">
        <f t="shared" si="76"/>
        <v>3940.0632598856814</v>
      </c>
      <c r="J343" s="127">
        <f t="shared" si="77"/>
        <v>1153.7053735910913</v>
      </c>
      <c r="K343" s="128">
        <f t="shared" si="78"/>
        <v>3148.4619645300882</v>
      </c>
      <c r="L343" s="129">
        <f t="shared" si="83"/>
        <v>13006.677697645673</v>
      </c>
      <c r="M343" s="129">
        <f t="shared" si="79"/>
        <v>48306.677697645675</v>
      </c>
      <c r="N343" s="129">
        <f t="shared" si="80"/>
        <v>17701.23770525675</v>
      </c>
      <c r="O343" s="130">
        <f t="shared" si="84"/>
        <v>0.93381677825196308</v>
      </c>
      <c r="P343" s="131">
        <v>846.61239203927653</v>
      </c>
      <c r="Q343" s="130">
        <f t="shared" si="85"/>
        <v>8.3886023090149836E-2</v>
      </c>
      <c r="R343" s="130">
        <f t="shared" si="86"/>
        <v>0.10136164969915198</v>
      </c>
      <c r="S343" s="132">
        <v>2729</v>
      </c>
      <c r="T343" s="1">
        <v>32568</v>
      </c>
      <c r="U343" s="1">
        <v>11744.680851063829</v>
      </c>
      <c r="X343" s="12"/>
      <c r="Y343" s="12"/>
    </row>
    <row r="344" spans="1:25">
      <c r="A344" s="125">
        <v>5425</v>
      </c>
      <c r="B344" s="125" t="s">
        <v>361</v>
      </c>
      <c r="C344" s="1">
        <v>27743</v>
      </c>
      <c r="D344" s="125">
        <f t="shared" si="87"/>
        <v>15110.566448801743</v>
      </c>
      <c r="E344" s="126">
        <f t="shared" si="82"/>
        <v>0.79714767485393689</v>
      </c>
      <c r="F344" s="127">
        <f t="shared" si="73"/>
        <v>2307.136031457535</v>
      </c>
      <c r="G344" s="127">
        <f t="shared" si="74"/>
        <v>4235.9017537560339</v>
      </c>
      <c r="H344" s="127">
        <f t="shared" si="75"/>
        <v>682.37659080714457</v>
      </c>
      <c r="I344" s="128">
        <f t="shared" si="76"/>
        <v>1252.8434207219175</v>
      </c>
      <c r="J344" s="127">
        <f t="shared" si="77"/>
        <v>392.30649357167613</v>
      </c>
      <c r="K344" s="128">
        <f t="shared" si="78"/>
        <v>720.27472219759738</v>
      </c>
      <c r="L344" s="129">
        <f t="shared" si="83"/>
        <v>4956.1764759536309</v>
      </c>
      <c r="M344" s="129">
        <f t="shared" si="79"/>
        <v>32699.176475953631</v>
      </c>
      <c r="N344" s="129">
        <f t="shared" si="80"/>
        <v>17810.008973830954</v>
      </c>
      <c r="O344" s="130">
        <f t="shared" si="84"/>
        <v>0.93955493268373935</v>
      </c>
      <c r="P344" s="131">
        <v>866.82046602569199</v>
      </c>
      <c r="Q344" s="130">
        <f t="shared" si="85"/>
        <v>-7.7965737992203429E-3</v>
      </c>
      <c r="R344" s="130">
        <f t="shared" si="86"/>
        <v>-1.0498652846608119E-2</v>
      </c>
      <c r="S344" s="132">
        <v>1836</v>
      </c>
      <c r="T344" s="1">
        <v>27961</v>
      </c>
      <c r="U344" s="1">
        <v>15270.890223921355</v>
      </c>
      <c r="X344" s="12"/>
      <c r="Y344" s="12"/>
    </row>
    <row r="345" spans="1:25">
      <c r="A345" s="125">
        <v>5426</v>
      </c>
      <c r="B345" s="125" t="s">
        <v>362</v>
      </c>
      <c r="C345" s="1">
        <v>27819</v>
      </c>
      <c r="D345" s="125">
        <f t="shared" si="87"/>
        <v>13826.540755467197</v>
      </c>
      <c r="E345" s="126">
        <f t="shared" si="82"/>
        <v>0.7294097710921944</v>
      </c>
      <c r="F345" s="127">
        <f t="shared" si="73"/>
        <v>3077.5514474582628</v>
      </c>
      <c r="G345" s="127">
        <f t="shared" si="74"/>
        <v>6192.0335122860251</v>
      </c>
      <c r="H345" s="127">
        <f t="shared" si="75"/>
        <v>1131.7855834742356</v>
      </c>
      <c r="I345" s="128">
        <f t="shared" si="76"/>
        <v>2277.1525939501621</v>
      </c>
      <c r="J345" s="127">
        <f t="shared" si="77"/>
        <v>841.7154862387672</v>
      </c>
      <c r="K345" s="128">
        <f t="shared" si="78"/>
        <v>1693.5315583123995</v>
      </c>
      <c r="L345" s="129">
        <f t="shared" si="83"/>
        <v>7885.5650705984244</v>
      </c>
      <c r="M345" s="129">
        <f t="shared" si="79"/>
        <v>35704.565070598423</v>
      </c>
      <c r="N345" s="129">
        <f t="shared" si="80"/>
        <v>17745.807689164227</v>
      </c>
      <c r="O345" s="130">
        <f t="shared" si="84"/>
        <v>0.93616803749565214</v>
      </c>
      <c r="P345" s="131">
        <v>1099.8653473004915</v>
      </c>
      <c r="Q345" s="130">
        <f t="shared" si="85"/>
        <v>0.10065281899109792</v>
      </c>
      <c r="R345" s="130">
        <f t="shared" si="86"/>
        <v>0.13347546766876481</v>
      </c>
      <c r="S345" s="132">
        <v>2012</v>
      </c>
      <c r="T345" s="1">
        <v>25275</v>
      </c>
      <c r="U345" s="1">
        <v>12198.359073359074</v>
      </c>
      <c r="X345" s="12"/>
      <c r="Y345" s="12"/>
    </row>
    <row r="346" spans="1:25">
      <c r="A346" s="125">
        <v>5427</v>
      </c>
      <c r="B346" s="125" t="s">
        <v>363</v>
      </c>
      <c r="C346" s="1">
        <v>38993</v>
      </c>
      <c r="D346" s="125">
        <f t="shared" si="87"/>
        <v>13906.205420827389</v>
      </c>
      <c r="E346" s="126">
        <f t="shared" si="82"/>
        <v>0.7336124264310967</v>
      </c>
      <c r="F346" s="127">
        <f t="shared" si="73"/>
        <v>3029.7526482421472</v>
      </c>
      <c r="G346" s="127">
        <f t="shared" si="74"/>
        <v>8495.4264256709812</v>
      </c>
      <c r="H346" s="127">
        <f t="shared" si="75"/>
        <v>1103.9029505981682</v>
      </c>
      <c r="I346" s="128">
        <f t="shared" si="76"/>
        <v>3095.343873477264</v>
      </c>
      <c r="J346" s="127">
        <f t="shared" si="77"/>
        <v>813.83285336269978</v>
      </c>
      <c r="K346" s="128">
        <f t="shared" si="78"/>
        <v>2281.9873208290101</v>
      </c>
      <c r="L346" s="129">
        <f t="shared" si="83"/>
        <v>10777.413746499991</v>
      </c>
      <c r="M346" s="129">
        <f t="shared" si="79"/>
        <v>49770.413746499995</v>
      </c>
      <c r="N346" s="129">
        <f t="shared" si="80"/>
        <v>17749.790922432236</v>
      </c>
      <c r="O346" s="130">
        <f t="shared" si="84"/>
        <v>0.93637817026259729</v>
      </c>
      <c r="P346" s="131">
        <v>900.26731303706401</v>
      </c>
      <c r="Q346" s="130">
        <f t="shared" si="85"/>
        <v>2.6104576195363279E-2</v>
      </c>
      <c r="R346" s="130">
        <f t="shared" si="86"/>
        <v>5.8673516024674036E-2</v>
      </c>
      <c r="S346" s="132">
        <v>2804</v>
      </c>
      <c r="T346" s="1">
        <v>38001</v>
      </c>
      <c r="U346" s="1">
        <v>13135.499481507086</v>
      </c>
      <c r="X346" s="12"/>
      <c r="Y346" s="12"/>
    </row>
    <row r="347" spans="1:25">
      <c r="A347" s="125">
        <v>5428</v>
      </c>
      <c r="B347" s="125" t="s">
        <v>364</v>
      </c>
      <c r="C347" s="1">
        <v>65086</v>
      </c>
      <c r="D347" s="125">
        <f t="shared" si="87"/>
        <v>13713.864306784661</v>
      </c>
      <c r="E347" s="126">
        <f t="shared" si="82"/>
        <v>0.72346560153492379</v>
      </c>
      <c r="F347" s="127">
        <f t="shared" si="73"/>
        <v>3145.1573166677845</v>
      </c>
      <c r="G347" s="127">
        <f t="shared" si="74"/>
        <v>14926.916624905305</v>
      </c>
      <c r="H347" s="127">
        <f t="shared" si="75"/>
        <v>1171.2223405131233</v>
      </c>
      <c r="I347" s="128">
        <f t="shared" si="76"/>
        <v>5558.6212280752834</v>
      </c>
      <c r="J347" s="127">
        <f t="shared" si="77"/>
        <v>881.15224327765486</v>
      </c>
      <c r="K347" s="128">
        <f t="shared" si="78"/>
        <v>4181.9485465957496</v>
      </c>
      <c r="L347" s="129">
        <f t="shared" si="83"/>
        <v>19108.865171501056</v>
      </c>
      <c r="M347" s="129">
        <f t="shared" si="79"/>
        <v>84194.865171501064</v>
      </c>
      <c r="N347" s="129">
        <f t="shared" si="80"/>
        <v>17740.173866730103</v>
      </c>
      <c r="O347" s="130">
        <f t="shared" si="84"/>
        <v>0.93587082901778884</v>
      </c>
      <c r="P347" s="131">
        <v>2347.6614007396165</v>
      </c>
      <c r="Q347" s="130">
        <f t="shared" si="85"/>
        <v>7.3406448420879025E-2</v>
      </c>
      <c r="R347" s="130">
        <f t="shared" si="86"/>
        <v>8.8333718879323633E-2</v>
      </c>
      <c r="S347" s="132">
        <v>4746</v>
      </c>
      <c r="T347" s="1">
        <v>60635</v>
      </c>
      <c r="U347" s="1">
        <v>12600.789692435577</v>
      </c>
      <c r="X347" s="12"/>
      <c r="Y347" s="12"/>
    </row>
    <row r="348" spans="1:25">
      <c r="A348" s="125">
        <v>5429</v>
      </c>
      <c r="B348" s="125" t="s">
        <v>365</v>
      </c>
      <c r="C348" s="1">
        <v>16953</v>
      </c>
      <c r="D348" s="125">
        <f t="shared" si="87"/>
        <v>14627.264883520276</v>
      </c>
      <c r="E348" s="126">
        <f t="shared" si="82"/>
        <v>0.77165142887780147</v>
      </c>
      <c r="F348" s="127">
        <f t="shared" si="73"/>
        <v>2597.116970626415</v>
      </c>
      <c r="G348" s="127">
        <f t="shared" si="74"/>
        <v>3010.0585689560153</v>
      </c>
      <c r="H348" s="127">
        <f t="shared" si="75"/>
        <v>851.53213865565783</v>
      </c>
      <c r="I348" s="128">
        <f t="shared" si="76"/>
        <v>986.92574870190742</v>
      </c>
      <c r="J348" s="127">
        <f t="shared" si="77"/>
        <v>561.46204142018939</v>
      </c>
      <c r="K348" s="128">
        <f t="shared" si="78"/>
        <v>650.73450600599949</v>
      </c>
      <c r="L348" s="129">
        <f t="shared" si="83"/>
        <v>3660.7930749620145</v>
      </c>
      <c r="M348" s="129">
        <f t="shared" si="79"/>
        <v>20613.793074962014</v>
      </c>
      <c r="N348" s="129">
        <f t="shared" si="80"/>
        <v>17785.843895566883</v>
      </c>
      <c r="O348" s="130">
        <f t="shared" si="84"/>
        <v>0.93828012038493258</v>
      </c>
      <c r="P348" s="131">
        <v>669.19271248571886</v>
      </c>
      <c r="Q348" s="130">
        <f t="shared" si="85"/>
        <v>-9.6968280857526717E-3</v>
      </c>
      <c r="R348" s="130">
        <f t="shared" si="86"/>
        <v>-3.7157045280307296E-3</v>
      </c>
      <c r="S348" s="132">
        <v>1159</v>
      </c>
      <c r="T348" s="1">
        <v>17119</v>
      </c>
      <c r="U348" s="1">
        <v>14681.818181818182</v>
      </c>
      <c r="X348" s="12"/>
      <c r="Y348" s="12"/>
    </row>
    <row r="349" spans="1:25">
      <c r="A349" s="125">
        <v>5430</v>
      </c>
      <c r="B349" s="125" t="s">
        <v>366</v>
      </c>
      <c r="C349" s="1">
        <v>31979</v>
      </c>
      <c r="D349" s="125">
        <f t="shared" si="87"/>
        <v>11115.397984011122</v>
      </c>
      <c r="E349" s="126">
        <f t="shared" si="82"/>
        <v>0.58638527470512158</v>
      </c>
      <c r="F349" s="127">
        <f t="shared" si="73"/>
        <v>4704.2371103319074</v>
      </c>
      <c r="G349" s="127">
        <f t="shared" si="74"/>
        <v>13534.090166424898</v>
      </c>
      <c r="H349" s="127">
        <f t="shared" si="75"/>
        <v>2080.6855534838614</v>
      </c>
      <c r="I349" s="128">
        <f t="shared" si="76"/>
        <v>5986.1323373730693</v>
      </c>
      <c r="J349" s="127">
        <f t="shared" si="77"/>
        <v>1790.615456248393</v>
      </c>
      <c r="K349" s="128">
        <f t="shared" si="78"/>
        <v>5151.600667626627</v>
      </c>
      <c r="L349" s="129">
        <f t="shared" si="83"/>
        <v>18685.690834051526</v>
      </c>
      <c r="M349" s="129">
        <f t="shared" si="79"/>
        <v>50664.690834051522</v>
      </c>
      <c r="N349" s="129">
        <f t="shared" si="80"/>
        <v>17610.250550591423</v>
      </c>
      <c r="O349" s="130">
        <f t="shared" si="84"/>
        <v>0.92901681267629854</v>
      </c>
      <c r="P349" s="131">
        <v>1606.8387694749072</v>
      </c>
      <c r="Q349" s="130">
        <f t="shared" si="85"/>
        <v>9.2813450432286504E-2</v>
      </c>
      <c r="R349" s="130">
        <f t="shared" si="86"/>
        <v>0.10914677624688088</v>
      </c>
      <c r="S349" s="132">
        <v>2877</v>
      </c>
      <c r="T349" s="1">
        <v>29263</v>
      </c>
      <c r="U349" s="1">
        <v>10021.575342465754</v>
      </c>
      <c r="X349" s="12"/>
      <c r="Y349" s="12"/>
    </row>
    <row r="350" spans="1:25">
      <c r="A350" s="125">
        <v>5432</v>
      </c>
      <c r="B350" s="125" t="s">
        <v>367</v>
      </c>
      <c r="C350" s="1">
        <v>11244</v>
      </c>
      <c r="D350" s="125">
        <f t="shared" si="87"/>
        <v>13089.639115250291</v>
      </c>
      <c r="E350" s="126">
        <f t="shared" si="82"/>
        <v>0.69053502532503352</v>
      </c>
      <c r="F350" s="127">
        <f t="shared" si="73"/>
        <v>3519.6924315884062</v>
      </c>
      <c r="G350" s="127">
        <f t="shared" si="74"/>
        <v>3023.4157987344411</v>
      </c>
      <c r="H350" s="127">
        <f t="shared" si="75"/>
        <v>1389.7011575501526</v>
      </c>
      <c r="I350" s="128">
        <f t="shared" si="76"/>
        <v>1193.7532943355811</v>
      </c>
      <c r="J350" s="127">
        <f t="shared" si="77"/>
        <v>1099.6310603146842</v>
      </c>
      <c r="K350" s="128">
        <f t="shared" si="78"/>
        <v>944.58308081031373</v>
      </c>
      <c r="L350" s="129">
        <f t="shared" si="83"/>
        <v>3967.9988795447548</v>
      </c>
      <c r="M350" s="129">
        <f t="shared" si="79"/>
        <v>15211.998879544755</v>
      </c>
      <c r="N350" s="129">
        <f t="shared" si="80"/>
        <v>17708.962607153382</v>
      </c>
      <c r="O350" s="130">
        <f t="shared" si="84"/>
        <v>0.93422430020729419</v>
      </c>
      <c r="P350" s="131">
        <v>427.02302849459238</v>
      </c>
      <c r="Q350" s="130">
        <f t="shared" si="85"/>
        <v>9.5479345284489481E-2</v>
      </c>
      <c r="R350" s="130">
        <f t="shared" si="86"/>
        <v>9.6754641379116338E-2</v>
      </c>
      <c r="S350" s="132">
        <v>859</v>
      </c>
      <c r="T350" s="1">
        <v>10264</v>
      </c>
      <c r="U350" s="1">
        <v>11934.883720930233</v>
      </c>
      <c r="X350" s="12"/>
      <c r="Y350" s="12"/>
    </row>
    <row r="351" spans="1:25">
      <c r="A351" s="125">
        <v>5433</v>
      </c>
      <c r="B351" s="125" t="s">
        <v>368</v>
      </c>
      <c r="C351" s="1">
        <v>13281</v>
      </c>
      <c r="D351" s="125">
        <f t="shared" si="87"/>
        <v>13776.970954356846</v>
      </c>
      <c r="E351" s="126">
        <f t="shared" si="82"/>
        <v>0.72679474988620774</v>
      </c>
      <c r="F351" s="127">
        <f t="shared" ref="F351:F364" si="88">($D$364-D351)*0.6</f>
        <v>3107.2933281244732</v>
      </c>
      <c r="G351" s="127">
        <f t="shared" ref="G351:G362" si="89">F351*S351/1000</f>
        <v>2995.4307683119923</v>
      </c>
      <c r="H351" s="127">
        <f t="shared" ref="H351:H364" si="90">IF(D351&lt;D$364*0.9,(D$364*0.9-D351)*0.35,0)</f>
        <v>1149.1350138628584</v>
      </c>
      <c r="I351" s="128">
        <f t="shared" ref="I351:I362" si="91">H351*S351/1000</f>
        <v>1107.7661533637954</v>
      </c>
      <c r="J351" s="127">
        <f t="shared" ref="J351:J362" si="92">H351+I$366</f>
        <v>859.06491662738995</v>
      </c>
      <c r="K351" s="128">
        <f t="shared" ref="K351:K362" si="93">J351*S351/1000</f>
        <v>828.13857962880388</v>
      </c>
      <c r="L351" s="129">
        <f t="shared" si="83"/>
        <v>3823.5693479407964</v>
      </c>
      <c r="M351" s="129">
        <f t="shared" ref="M351:M362" si="94">C351+L351</f>
        <v>17104.569347940796</v>
      </c>
      <c r="N351" s="129">
        <f t="shared" ref="N351:N364" si="95">M351/S351*1000</f>
        <v>17743.32919910871</v>
      </c>
      <c r="O351" s="130">
        <f t="shared" si="84"/>
        <v>0.93603728643535289</v>
      </c>
      <c r="P351" s="131">
        <v>291.42991789148664</v>
      </c>
      <c r="Q351" s="130">
        <f t="shared" si="85"/>
        <v>0.15076683129711463</v>
      </c>
      <c r="R351" s="130">
        <f t="shared" si="86"/>
        <v>0.1734479202957091</v>
      </c>
      <c r="S351" s="132">
        <v>964</v>
      </c>
      <c r="T351" s="1">
        <v>11541</v>
      </c>
      <c r="U351" s="1">
        <v>11740.590030518821</v>
      </c>
      <c r="X351" s="12"/>
      <c r="Y351" s="12"/>
    </row>
    <row r="352" spans="1:25">
      <c r="A352" s="125">
        <v>5434</v>
      </c>
      <c r="B352" s="125" t="s">
        <v>369</v>
      </c>
      <c r="C352" s="1">
        <v>18631</v>
      </c>
      <c r="D352" s="125">
        <f t="shared" si="87"/>
        <v>16033.56282271945</v>
      </c>
      <c r="E352" s="126">
        <f t="shared" si="82"/>
        <v>0.84583972196283008</v>
      </c>
      <c r="F352" s="127">
        <f t="shared" si="88"/>
        <v>1753.3382071069107</v>
      </c>
      <c r="G352" s="127">
        <f t="shared" si="89"/>
        <v>2037.3789966582301</v>
      </c>
      <c r="H352" s="127">
        <f t="shared" si="90"/>
        <v>359.32785993594695</v>
      </c>
      <c r="I352" s="128">
        <f t="shared" si="91"/>
        <v>417.53897324557039</v>
      </c>
      <c r="J352" s="127">
        <f t="shared" si="92"/>
        <v>69.257762700478509</v>
      </c>
      <c r="K352" s="128">
        <f t="shared" si="93"/>
        <v>80.47752025795603</v>
      </c>
      <c r="L352" s="129">
        <f t="shared" si="83"/>
        <v>2117.8565169161861</v>
      </c>
      <c r="M352" s="129">
        <f t="shared" si="94"/>
        <v>20748.856516916185</v>
      </c>
      <c r="N352" s="129">
        <f t="shared" si="95"/>
        <v>17856.158792526836</v>
      </c>
      <c r="O352" s="130">
        <f t="shared" si="84"/>
        <v>0.94198953503918381</v>
      </c>
      <c r="P352" s="131">
        <v>335.34290932562908</v>
      </c>
      <c r="Q352" s="130">
        <f t="shared" si="85"/>
        <v>9.9887832811854302E-2</v>
      </c>
      <c r="R352" s="130">
        <f t="shared" si="86"/>
        <v>0.13301698440257284</v>
      </c>
      <c r="S352" s="132">
        <v>1162</v>
      </c>
      <c r="T352" s="1">
        <v>16939</v>
      </c>
      <c r="U352" s="1">
        <v>14151.211361737678</v>
      </c>
      <c r="X352" s="12"/>
      <c r="Y352" s="12"/>
    </row>
    <row r="353" spans="1:27">
      <c r="A353" s="125">
        <v>5435</v>
      </c>
      <c r="B353" s="125" t="s">
        <v>370</v>
      </c>
      <c r="C353" s="1">
        <v>44523</v>
      </c>
      <c r="D353" s="125">
        <f t="shared" si="87"/>
        <v>15107.906345436037</v>
      </c>
      <c r="E353" s="126">
        <f t="shared" si="82"/>
        <v>0.7970073429067509</v>
      </c>
      <c r="F353" s="127">
        <f t="shared" si="88"/>
        <v>2308.7320934769587</v>
      </c>
      <c r="G353" s="127">
        <f t="shared" si="89"/>
        <v>6803.8334794765969</v>
      </c>
      <c r="H353" s="127">
        <f t="shared" si="90"/>
        <v>683.30762698514172</v>
      </c>
      <c r="I353" s="128">
        <f t="shared" si="91"/>
        <v>2013.7075767252127</v>
      </c>
      <c r="J353" s="127">
        <f t="shared" si="92"/>
        <v>393.23752974967329</v>
      </c>
      <c r="K353" s="128">
        <f t="shared" si="93"/>
        <v>1158.8710001722873</v>
      </c>
      <c r="L353" s="129">
        <f t="shared" si="83"/>
        <v>7962.7044796488844</v>
      </c>
      <c r="M353" s="129">
        <f t="shared" si="94"/>
        <v>52485.704479648884</v>
      </c>
      <c r="N353" s="129">
        <f t="shared" si="95"/>
        <v>17809.875968662669</v>
      </c>
      <c r="O353" s="130">
        <f t="shared" si="84"/>
        <v>0.93954791608638</v>
      </c>
      <c r="P353" s="131">
        <v>321.66002907283655</v>
      </c>
      <c r="Q353" s="130">
        <f t="shared" si="85"/>
        <v>4.8167243449396144E-2</v>
      </c>
      <c r="R353" s="130">
        <f t="shared" si="86"/>
        <v>9.3693340212722451E-2</v>
      </c>
      <c r="S353" s="132">
        <v>2947</v>
      </c>
      <c r="T353" s="1">
        <v>42477</v>
      </c>
      <c r="U353" s="1">
        <v>13813.658536585366</v>
      </c>
      <c r="X353" s="12"/>
      <c r="Y353" s="12"/>
    </row>
    <row r="354" spans="1:27">
      <c r="A354" s="125">
        <v>5436</v>
      </c>
      <c r="B354" s="125" t="s">
        <v>371</v>
      </c>
      <c r="C354" s="1">
        <v>54625</v>
      </c>
      <c r="D354" s="125">
        <f t="shared" si="87"/>
        <v>13992.059426229507</v>
      </c>
      <c r="E354" s="126">
        <f t="shared" si="82"/>
        <v>0.73814159620213615</v>
      </c>
      <c r="F354" s="127">
        <f t="shared" si="88"/>
        <v>2978.2402450008763</v>
      </c>
      <c r="G354" s="127">
        <f t="shared" si="89"/>
        <v>11627.04991648342</v>
      </c>
      <c r="H354" s="127">
        <f t="shared" si="90"/>
        <v>1073.854048707427</v>
      </c>
      <c r="I354" s="128">
        <f t="shared" si="91"/>
        <v>4192.3262061537944</v>
      </c>
      <c r="J354" s="127">
        <f t="shared" si="92"/>
        <v>783.78395147195852</v>
      </c>
      <c r="K354" s="128">
        <f t="shared" si="93"/>
        <v>3059.8925465465263</v>
      </c>
      <c r="L354" s="129">
        <f t="shared" si="83"/>
        <v>14686.942463029947</v>
      </c>
      <c r="M354" s="129">
        <f t="shared" si="94"/>
        <v>69311.942463029947</v>
      </c>
      <c r="N354" s="129">
        <f t="shared" si="95"/>
        <v>17754.083622702343</v>
      </c>
      <c r="O354" s="130">
        <f t="shared" si="84"/>
        <v>0.93660462875114925</v>
      </c>
      <c r="P354" s="131">
        <v>2022.8728210045265</v>
      </c>
      <c r="Q354" s="130">
        <f t="shared" si="85"/>
        <v>3.0232733582286599E-2</v>
      </c>
      <c r="R354" s="130">
        <f t="shared" si="86"/>
        <v>3.4718890465201213E-2</v>
      </c>
      <c r="S354" s="132">
        <v>3904</v>
      </c>
      <c r="T354" s="1">
        <v>53022</v>
      </c>
      <c r="U354" s="1">
        <v>13522.57077276205</v>
      </c>
      <c r="X354" s="12"/>
      <c r="Y354" s="12"/>
    </row>
    <row r="355" spans="1:27">
      <c r="A355" s="125">
        <v>5437</v>
      </c>
      <c r="B355" s="125" t="s">
        <v>372</v>
      </c>
      <c r="C355" s="1">
        <v>33378</v>
      </c>
      <c r="D355" s="125">
        <f t="shared" ref="D355:D364" si="96">C355/S355*1000</f>
        <v>12917.1826625387</v>
      </c>
      <c r="E355" s="126">
        <f t="shared" si="82"/>
        <v>0.68143720223822901</v>
      </c>
      <c r="F355" s="127">
        <f t="shared" si="88"/>
        <v>3623.1663032153606</v>
      </c>
      <c r="G355" s="127">
        <f t="shared" si="89"/>
        <v>9362.2617275084904</v>
      </c>
      <c r="H355" s="127">
        <f t="shared" si="90"/>
        <v>1450.0609159992093</v>
      </c>
      <c r="I355" s="128">
        <f t="shared" si="91"/>
        <v>3746.9574069419568</v>
      </c>
      <c r="J355" s="127">
        <f t="shared" si="92"/>
        <v>1159.9908187637409</v>
      </c>
      <c r="K355" s="128">
        <f t="shared" si="93"/>
        <v>2997.4162756855062</v>
      </c>
      <c r="L355" s="129">
        <f t="shared" si="83"/>
        <v>12359.678003193996</v>
      </c>
      <c r="M355" s="129">
        <f t="shared" si="94"/>
        <v>45737.678003194</v>
      </c>
      <c r="N355" s="129">
        <f t="shared" si="95"/>
        <v>17700.339784517801</v>
      </c>
      <c r="O355" s="130">
        <f t="shared" si="84"/>
        <v>0.9337694090529538</v>
      </c>
      <c r="P355" s="131">
        <v>1449.2362114435655</v>
      </c>
      <c r="Q355" s="130">
        <f t="shared" si="85"/>
        <v>6.0887388473595374E-3</v>
      </c>
      <c r="R355" s="130">
        <f t="shared" si="86"/>
        <v>2.8281872792521916E-2</v>
      </c>
      <c r="S355" s="132">
        <v>2584</v>
      </c>
      <c r="T355" s="1">
        <v>33176</v>
      </c>
      <c r="U355" s="1">
        <v>12561.908368042408</v>
      </c>
      <c r="X355" s="12"/>
      <c r="Y355" s="12"/>
    </row>
    <row r="356" spans="1:27">
      <c r="A356" s="125">
        <v>5438</v>
      </c>
      <c r="B356" s="125" t="s">
        <v>373</v>
      </c>
      <c r="C356" s="1">
        <v>20769</v>
      </c>
      <c r="D356" s="125">
        <f t="shared" si="96"/>
        <v>17009.828009828008</v>
      </c>
      <c r="E356" s="126">
        <f t="shared" si="82"/>
        <v>0.89734192914885813</v>
      </c>
      <c r="F356" s="127">
        <f t="shared" si="88"/>
        <v>1167.5790948417757</v>
      </c>
      <c r="G356" s="127">
        <f t="shared" si="89"/>
        <v>1425.6140748018083</v>
      </c>
      <c r="H356" s="127">
        <f t="shared" si="90"/>
        <v>17.635044447951621</v>
      </c>
      <c r="I356" s="128">
        <f t="shared" si="91"/>
        <v>21.532389270948929</v>
      </c>
      <c r="J356" s="127">
        <f t="shared" si="92"/>
        <v>-272.43505278751684</v>
      </c>
      <c r="K356" s="128">
        <f t="shared" si="93"/>
        <v>-332.64319945355805</v>
      </c>
      <c r="L356" s="129">
        <f t="shared" si="83"/>
        <v>1092.9708753482503</v>
      </c>
      <c r="M356" s="129">
        <f t="shared" si="94"/>
        <v>21861.970875348252</v>
      </c>
      <c r="N356" s="129">
        <f t="shared" si="95"/>
        <v>17904.972051882272</v>
      </c>
      <c r="O356" s="130">
        <f t="shared" si="84"/>
        <v>0.94456464539848561</v>
      </c>
      <c r="P356" s="131">
        <v>-282.41988615611399</v>
      </c>
      <c r="Q356" s="130">
        <f t="shared" si="85"/>
        <v>6.8089483157624073E-2</v>
      </c>
      <c r="R356" s="130">
        <f t="shared" si="86"/>
        <v>0.11182779123123682</v>
      </c>
      <c r="S356" s="132">
        <v>1221</v>
      </c>
      <c r="T356" s="1">
        <v>19445</v>
      </c>
      <c r="U356" s="1">
        <v>15298.977183320219</v>
      </c>
      <c r="X356" s="12"/>
      <c r="Y356" s="12"/>
    </row>
    <row r="357" spans="1:27">
      <c r="A357" s="125">
        <v>5439</v>
      </c>
      <c r="B357" s="125" t="s">
        <v>374</v>
      </c>
      <c r="C357" s="1">
        <v>13931</v>
      </c>
      <c r="D357" s="125">
        <f t="shared" si="96"/>
        <v>13179.754020813623</v>
      </c>
      <c r="E357" s="126">
        <f t="shared" si="82"/>
        <v>0.69528897599146866</v>
      </c>
      <c r="F357" s="127">
        <f t="shared" si="88"/>
        <v>3465.6234882504068</v>
      </c>
      <c r="G357" s="127">
        <f t="shared" si="89"/>
        <v>3663.1640270806797</v>
      </c>
      <c r="H357" s="127">
        <f t="shared" si="90"/>
        <v>1358.1609406029863</v>
      </c>
      <c r="I357" s="128">
        <f t="shared" si="91"/>
        <v>1435.5761142173565</v>
      </c>
      <c r="J357" s="127">
        <f t="shared" si="92"/>
        <v>1068.0908433675179</v>
      </c>
      <c r="K357" s="128">
        <f t="shared" si="93"/>
        <v>1128.9720214394663</v>
      </c>
      <c r="L357" s="129">
        <f t="shared" si="83"/>
        <v>4792.1360485201458</v>
      </c>
      <c r="M357" s="129">
        <f t="shared" si="94"/>
        <v>18723.136048520144</v>
      </c>
      <c r="N357" s="129">
        <f t="shared" si="95"/>
        <v>17713.468352431544</v>
      </c>
      <c r="O357" s="130">
        <f t="shared" si="84"/>
        <v>0.93446199774061567</v>
      </c>
      <c r="P357" s="131">
        <v>-4.0639800712651777</v>
      </c>
      <c r="Q357" s="130">
        <f t="shared" si="85"/>
        <v>2.5187104202648242E-3</v>
      </c>
      <c r="R357" s="130">
        <f t="shared" si="86"/>
        <v>4.0456977607408191E-2</v>
      </c>
      <c r="S357" s="132">
        <v>1057</v>
      </c>
      <c r="T357" s="1">
        <v>13896</v>
      </c>
      <c r="U357" s="1">
        <v>12667.274384685506</v>
      </c>
      <c r="X357" s="12"/>
      <c r="Y357" s="12"/>
    </row>
    <row r="358" spans="1:27">
      <c r="A358" s="125">
        <v>5440</v>
      </c>
      <c r="B358" s="125" t="s">
        <v>375</v>
      </c>
      <c r="C358" s="1">
        <v>14640</v>
      </c>
      <c r="D358" s="125">
        <f t="shared" si="96"/>
        <v>16158.940397350992</v>
      </c>
      <c r="E358" s="126">
        <f t="shared" si="82"/>
        <v>0.85245393079709164</v>
      </c>
      <c r="F358" s="127">
        <f t="shared" si="88"/>
        <v>1678.1116623279852</v>
      </c>
      <c r="G358" s="127">
        <f t="shared" si="89"/>
        <v>1520.3691660691545</v>
      </c>
      <c r="H358" s="127">
        <f t="shared" si="90"/>
        <v>315.44570881490716</v>
      </c>
      <c r="I358" s="128">
        <f t="shared" si="91"/>
        <v>285.7938121863059</v>
      </c>
      <c r="J358" s="127">
        <f t="shared" si="92"/>
        <v>25.375611579438726</v>
      </c>
      <c r="K358" s="128">
        <f t="shared" si="93"/>
        <v>22.990304090971485</v>
      </c>
      <c r="L358" s="129">
        <f t="shared" si="83"/>
        <v>1543.359470160126</v>
      </c>
      <c r="M358" s="129">
        <f t="shared" si="94"/>
        <v>16183.359470160125</v>
      </c>
      <c r="N358" s="129">
        <f t="shared" si="95"/>
        <v>17862.427671258418</v>
      </c>
      <c r="O358" s="130">
        <f t="shared" si="84"/>
        <v>0.9423202454808971</v>
      </c>
      <c r="P358" s="131">
        <v>94.909445653202511</v>
      </c>
      <c r="Q358" s="130">
        <f t="shared" si="85"/>
        <v>0.17571474461933825</v>
      </c>
      <c r="R358" s="130">
        <f t="shared" si="86"/>
        <v>0.20426410927896907</v>
      </c>
      <c r="S358" s="132">
        <v>906</v>
      </c>
      <c r="T358" s="1">
        <v>12452</v>
      </c>
      <c r="U358" s="1">
        <v>13418.103448275861</v>
      </c>
      <c r="X358" s="12"/>
      <c r="Y358" s="12"/>
    </row>
    <row r="359" spans="1:27">
      <c r="A359" s="125">
        <v>5441</v>
      </c>
      <c r="B359" s="125" t="s">
        <v>376</v>
      </c>
      <c r="C359" s="1">
        <v>40514</v>
      </c>
      <c r="D359" s="125">
        <f t="shared" si="96"/>
        <v>14361.573909961005</v>
      </c>
      <c r="E359" s="126">
        <f t="shared" si="82"/>
        <v>0.75763508193805806</v>
      </c>
      <c r="F359" s="127">
        <f t="shared" si="88"/>
        <v>2756.5315547619775</v>
      </c>
      <c r="G359" s="127">
        <f t="shared" si="89"/>
        <v>7776.1755159835384</v>
      </c>
      <c r="H359" s="127">
        <f t="shared" si="90"/>
        <v>944.52397940140258</v>
      </c>
      <c r="I359" s="128">
        <f t="shared" si="91"/>
        <v>2664.5021458913566</v>
      </c>
      <c r="J359" s="127">
        <f t="shared" si="92"/>
        <v>654.45388216593415</v>
      </c>
      <c r="K359" s="128">
        <f t="shared" si="93"/>
        <v>1846.2144015901004</v>
      </c>
      <c r="L359" s="129">
        <f t="shared" si="83"/>
        <v>9622.3899175736387</v>
      </c>
      <c r="M359" s="129">
        <f t="shared" si="94"/>
        <v>50136.389917573637</v>
      </c>
      <c r="N359" s="129">
        <f t="shared" si="95"/>
        <v>17772.55934688892</v>
      </c>
      <c r="O359" s="130">
        <f t="shared" si="84"/>
        <v>0.93757930303794546</v>
      </c>
      <c r="P359" s="131">
        <v>364.10176179656446</v>
      </c>
      <c r="Q359" s="130">
        <f t="shared" si="85"/>
        <v>9.3908629441624369E-2</v>
      </c>
      <c r="R359" s="130">
        <f t="shared" si="86"/>
        <v>9.7010816267407041E-2</v>
      </c>
      <c r="S359" s="132">
        <v>2821</v>
      </c>
      <c r="T359" s="1">
        <v>37036</v>
      </c>
      <c r="U359" s="1">
        <v>13091.551785083067</v>
      </c>
      <c r="X359" s="12"/>
      <c r="Y359" s="12"/>
    </row>
    <row r="360" spans="1:27">
      <c r="A360" s="125">
        <v>5442</v>
      </c>
      <c r="B360" s="125" t="s">
        <v>377</v>
      </c>
      <c r="C360" s="1">
        <v>11142</v>
      </c>
      <c r="D360" s="125">
        <f t="shared" si="96"/>
        <v>13046.838407494144</v>
      </c>
      <c r="E360" s="126">
        <f t="shared" si="82"/>
        <v>0.68827710304359446</v>
      </c>
      <c r="F360" s="127">
        <f t="shared" si="88"/>
        <v>3545.3728562420943</v>
      </c>
      <c r="G360" s="127">
        <f t="shared" si="89"/>
        <v>3027.7484192307484</v>
      </c>
      <c r="H360" s="127">
        <f t="shared" si="90"/>
        <v>1404.681405264804</v>
      </c>
      <c r="I360" s="128">
        <f t="shared" si="91"/>
        <v>1199.5979200961426</v>
      </c>
      <c r="J360" s="127">
        <f t="shared" si="92"/>
        <v>1114.6113080293355</v>
      </c>
      <c r="K360" s="128">
        <f t="shared" si="93"/>
        <v>951.8780570570525</v>
      </c>
      <c r="L360" s="129">
        <f t="shared" si="83"/>
        <v>3979.6264762878009</v>
      </c>
      <c r="M360" s="129">
        <f t="shared" si="94"/>
        <v>15121.626476287802</v>
      </c>
      <c r="N360" s="129">
        <f t="shared" si="95"/>
        <v>17706.822571765573</v>
      </c>
      <c r="O360" s="130">
        <f t="shared" si="84"/>
        <v>0.93411140409322213</v>
      </c>
      <c r="P360" s="131">
        <v>77.139367094741374</v>
      </c>
      <c r="Q360" s="130">
        <f t="shared" si="85"/>
        <v>0.14148140559368916</v>
      </c>
      <c r="R360" s="130">
        <f t="shared" si="86"/>
        <v>0.17623376688811057</v>
      </c>
      <c r="S360" s="132">
        <v>854</v>
      </c>
      <c r="T360" s="1">
        <v>9761</v>
      </c>
      <c r="U360" s="1">
        <v>11092.045454545454</v>
      </c>
      <c r="X360" s="12"/>
      <c r="Y360" s="12"/>
    </row>
    <row r="361" spans="1:27">
      <c r="A361" s="125">
        <v>5443</v>
      </c>
      <c r="B361" s="125" t="s">
        <v>378</v>
      </c>
      <c r="C361" s="1">
        <v>32294</v>
      </c>
      <c r="D361" s="125">
        <f t="shared" si="96"/>
        <v>14916.397228637414</v>
      </c>
      <c r="E361" s="126">
        <f t="shared" si="82"/>
        <v>0.78690440946037044</v>
      </c>
      <c r="F361" s="127">
        <f t="shared" si="88"/>
        <v>2423.6375635561326</v>
      </c>
      <c r="G361" s="127">
        <f t="shared" si="89"/>
        <v>5247.1753250990268</v>
      </c>
      <c r="H361" s="127">
        <f t="shared" si="90"/>
        <v>750.3358178646597</v>
      </c>
      <c r="I361" s="128">
        <f t="shared" si="91"/>
        <v>1624.4770456769884</v>
      </c>
      <c r="J361" s="127">
        <f t="shared" si="92"/>
        <v>460.26572062919126</v>
      </c>
      <c r="K361" s="128">
        <f t="shared" si="93"/>
        <v>996.47528516219904</v>
      </c>
      <c r="L361" s="129">
        <f t="shared" si="83"/>
        <v>6243.6506102612257</v>
      </c>
      <c r="M361" s="129">
        <f t="shared" si="94"/>
        <v>38537.650610261226</v>
      </c>
      <c r="N361" s="129">
        <f t="shared" si="95"/>
        <v>17800.300512822738</v>
      </c>
      <c r="O361" s="130">
        <f t="shared" si="84"/>
        <v>0.93904276941406095</v>
      </c>
      <c r="P361" s="131">
        <v>940.77538613596062</v>
      </c>
      <c r="Q361" s="130">
        <f t="shared" si="85"/>
        <v>8.8622956345862133E-2</v>
      </c>
      <c r="R361" s="130">
        <f t="shared" si="86"/>
        <v>0.10622194178332406</v>
      </c>
      <c r="S361" s="132">
        <v>2165</v>
      </c>
      <c r="T361" s="1">
        <v>29665</v>
      </c>
      <c r="U361" s="1">
        <v>13484.09090909091</v>
      </c>
      <c r="X361" s="12"/>
      <c r="Y361" s="12"/>
    </row>
    <row r="362" spans="1:27">
      <c r="A362" s="125">
        <v>5444</v>
      </c>
      <c r="B362" s="125" t="s">
        <v>379</v>
      </c>
      <c r="C362" s="1">
        <v>151674</v>
      </c>
      <c r="D362" s="125">
        <f t="shared" si="96"/>
        <v>15282.015113350126</v>
      </c>
      <c r="E362" s="126">
        <f t="shared" si="82"/>
        <v>0.8061923327603514</v>
      </c>
      <c r="F362" s="127">
        <f t="shared" si="88"/>
        <v>2204.2668327285051</v>
      </c>
      <c r="G362" s="127">
        <f t="shared" si="89"/>
        <v>21877.348314830411</v>
      </c>
      <c r="H362" s="127">
        <f t="shared" si="90"/>
        <v>622.36955821521042</v>
      </c>
      <c r="I362" s="128">
        <f t="shared" si="91"/>
        <v>6177.017865285964</v>
      </c>
      <c r="J362" s="127">
        <f t="shared" si="92"/>
        <v>332.29946097974198</v>
      </c>
      <c r="K362" s="128">
        <f t="shared" si="93"/>
        <v>3298.0721502239394</v>
      </c>
      <c r="L362" s="129">
        <f t="shared" si="83"/>
        <v>25175.420465054351</v>
      </c>
      <c r="M362" s="129">
        <f t="shared" si="94"/>
        <v>176849.42046505434</v>
      </c>
      <c r="N362" s="129">
        <f t="shared" si="95"/>
        <v>17818.581407058369</v>
      </c>
      <c r="O362" s="130">
        <f t="shared" si="84"/>
        <v>0.94000716557905983</v>
      </c>
      <c r="P362" s="131">
        <v>4805.7678787064433</v>
      </c>
      <c r="Q362" s="130">
        <f t="shared" si="85"/>
        <v>6.3103223500220781E-2</v>
      </c>
      <c r="R362" s="130">
        <f t="shared" si="86"/>
        <v>8.2169457634531984E-2</v>
      </c>
      <c r="S362" s="132">
        <v>9925</v>
      </c>
      <c r="T362" s="1">
        <v>142671</v>
      </c>
      <c r="U362" s="1">
        <v>14121.647035534001</v>
      </c>
      <c r="X362" s="12"/>
      <c r="Y362" s="12"/>
    </row>
    <row r="363" spans="1:27">
      <c r="A363" s="125"/>
      <c r="B363" s="125"/>
      <c r="C363" s="125"/>
      <c r="D363" s="125"/>
      <c r="E363" s="126"/>
      <c r="F363" s="127"/>
      <c r="G363" s="127"/>
      <c r="H363" s="127"/>
      <c r="I363" s="128"/>
      <c r="J363" s="127"/>
      <c r="K363" s="128"/>
      <c r="L363" s="129"/>
      <c r="M363" s="129"/>
      <c r="N363" s="129"/>
      <c r="O363" s="130"/>
      <c r="P363" s="131"/>
      <c r="Q363" s="130"/>
      <c r="R363" s="130"/>
      <c r="S363" s="132"/>
      <c r="T363" s="1"/>
      <c r="U363" s="178"/>
      <c r="X363" s="12"/>
      <c r="Y363" s="12"/>
    </row>
    <row r="364" spans="1:27" ht="23.25" customHeight="1">
      <c r="B364" s="135" t="s">
        <v>381</v>
      </c>
      <c r="C364" s="136">
        <f>SUM(C7:C362)</f>
        <v>102840296</v>
      </c>
      <c r="D364" s="137">
        <f t="shared" si="96"/>
        <v>18955.793167897635</v>
      </c>
      <c r="E364" s="138">
        <f>D364/D$364</f>
        <v>1</v>
      </c>
      <c r="F364" s="139">
        <f t="shared" si="88"/>
        <v>0</v>
      </c>
      <c r="G364" s="136">
        <f>SUM(G7:G362)</f>
        <v>7.0940586738288403E-10</v>
      </c>
      <c r="H364" s="140">
        <f t="shared" si="90"/>
        <v>0</v>
      </c>
      <c r="I364" s="136">
        <f>SUM(I7:I362)</f>
        <v>1573708.59642867</v>
      </c>
      <c r="J364" s="135"/>
      <c r="K364" s="136">
        <f>SUM(K7:K362)</f>
        <v>8.858478395268321E-10</v>
      </c>
      <c r="L364" s="136">
        <f>SUM(L7:L362)</f>
        <v>2.3792381398379803E-9</v>
      </c>
      <c r="M364" s="136">
        <f>SUM(M7:M362)</f>
        <v>102840296.00000004</v>
      </c>
      <c r="N364" s="141">
        <f t="shared" si="95"/>
        <v>18955.793167897642</v>
      </c>
      <c r="O364" s="138">
        <f t="shared" si="84"/>
        <v>1</v>
      </c>
      <c r="P364" s="142">
        <f>SUM(P7:P362)</f>
        <v>-2.2419044398702681E-9</v>
      </c>
      <c r="Q364" s="138">
        <f>(C364-T364)/T364</f>
        <v>0.13394565487367316</v>
      </c>
      <c r="R364" s="138">
        <f>(D364-U364)/U364</f>
        <v>0.12685994455033944</v>
      </c>
      <c r="S364" s="143">
        <f>SUM(S7:S362)</f>
        <v>5425270</v>
      </c>
      <c r="T364" s="231">
        <f>SUM(T7:T362)</f>
        <v>90692438</v>
      </c>
      <c r="U364" s="242">
        <v>16821.78274200857</v>
      </c>
      <c r="V364" s="9"/>
      <c r="W364" s="90"/>
      <c r="X364" s="10"/>
      <c r="Y364" s="9"/>
      <c r="Z364" s="11"/>
      <c r="AA364" s="9"/>
    </row>
    <row r="366" spans="1:27" ht="19.5" customHeight="1">
      <c r="A366" s="144" t="s">
        <v>425</v>
      </c>
      <c r="B366" s="145" t="s">
        <v>426</v>
      </c>
      <c r="C366" s="146"/>
      <c r="D366" s="146"/>
      <c r="E366" s="146"/>
      <c r="F366" s="146"/>
      <c r="G366" s="146"/>
      <c r="H366" s="146"/>
      <c r="I366" s="147">
        <f>-I364*1000/$S$364</f>
        <v>-290.07009723546844</v>
      </c>
      <c r="R366" s="148"/>
    </row>
    <row r="367" spans="1:27" ht="20.25" customHeight="1">
      <c r="A367" s="149"/>
      <c r="B367" s="150" t="s">
        <v>423</v>
      </c>
      <c r="C367" s="150"/>
      <c r="D367" s="150"/>
      <c r="E367" s="150"/>
      <c r="F367" s="150"/>
      <c r="G367" s="150"/>
      <c r="H367" s="150"/>
      <c r="I367" s="151">
        <f>I364/C364</f>
        <v>1.5302451058957181E-2</v>
      </c>
    </row>
    <row r="368" spans="1:27" ht="21.75" customHeight="1">
      <c r="A368" s="149" t="s">
        <v>424</v>
      </c>
      <c r="B368" s="150" t="s">
        <v>443</v>
      </c>
      <c r="C368" s="229"/>
      <c r="D368" s="152" t="s">
        <v>441</v>
      </c>
      <c r="E368" s="152"/>
      <c r="F368" s="152"/>
      <c r="G368" s="152"/>
      <c r="H368" s="152"/>
      <c r="I368" s="152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ignoredErrors>
    <ignoredError sqref="O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L22" sqref="L22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68"/>
      <c r="B1" s="2"/>
      <c r="C1" s="254" t="s">
        <v>430</v>
      </c>
      <c r="D1" s="254"/>
      <c r="E1" s="254"/>
      <c r="F1" s="255" t="s">
        <v>385</v>
      </c>
      <c r="G1" s="255"/>
      <c r="H1" s="255" t="s">
        <v>437</v>
      </c>
      <c r="I1" s="255"/>
      <c r="J1" s="255"/>
      <c r="K1" s="4" t="s">
        <v>386</v>
      </c>
      <c r="L1" s="69" t="s">
        <v>5</v>
      </c>
      <c r="M1" s="59"/>
      <c r="N1" s="256" t="s">
        <v>387</v>
      </c>
      <c r="O1" s="257"/>
      <c r="Q1" s="170"/>
      <c r="R1" s="171"/>
    </row>
    <row r="2" spans="1:20">
      <c r="A2" s="158"/>
      <c r="B2" s="159"/>
      <c r="C2" s="258" t="s">
        <v>442</v>
      </c>
      <c r="D2" s="258"/>
      <c r="E2" s="258"/>
      <c r="F2" s="259" t="str">
        <f>C2</f>
        <v>jan-jun</v>
      </c>
      <c r="G2" s="259"/>
      <c r="H2" s="259" t="str">
        <f>C2</f>
        <v>jan-jun</v>
      </c>
      <c r="I2" s="260"/>
      <c r="J2" s="260"/>
      <c r="K2" s="155" t="s">
        <v>388</v>
      </c>
      <c r="L2" s="156" t="s">
        <v>11</v>
      </c>
      <c r="M2" s="157"/>
      <c r="N2" s="261" t="str">
        <f>C2</f>
        <v>jan-jun</v>
      </c>
      <c r="O2" s="262"/>
      <c r="P2" s="35"/>
      <c r="Q2" s="263" t="str">
        <f>C2</f>
        <v>jan-jun</v>
      </c>
      <c r="R2" s="264"/>
      <c r="S2" s="265"/>
      <c r="T2" s="265"/>
    </row>
    <row r="3" spans="1:20">
      <c r="C3" s="266"/>
      <c r="D3" s="267"/>
      <c r="E3" s="65" t="s">
        <v>13</v>
      </c>
      <c r="F3" s="3"/>
      <c r="G3" s="3"/>
      <c r="H3" s="268"/>
      <c r="I3" s="268"/>
      <c r="J3" s="66" t="s">
        <v>19</v>
      </c>
      <c r="K3" s="153" t="str">
        <f>RIGHT(C2,3)</f>
        <v>jun</v>
      </c>
      <c r="L3" s="70" t="s">
        <v>440</v>
      </c>
      <c r="M3" s="59"/>
      <c r="N3" s="167" t="s">
        <v>389</v>
      </c>
      <c r="O3" s="71" t="s">
        <v>389</v>
      </c>
      <c r="Q3" s="269" t="s">
        <v>427</v>
      </c>
      <c r="R3" s="270"/>
      <c r="S3" s="271"/>
      <c r="T3" s="272"/>
    </row>
    <row r="4" spans="1:20">
      <c r="A4" s="68" t="s">
        <v>383</v>
      </c>
      <c r="B4" s="2" t="s">
        <v>384</v>
      </c>
      <c r="C4" s="160" t="s">
        <v>20</v>
      </c>
      <c r="D4" s="160" t="s">
        <v>21</v>
      </c>
      <c r="E4" s="160" t="s">
        <v>22</v>
      </c>
      <c r="F4" s="160" t="s">
        <v>21</v>
      </c>
      <c r="G4" s="160" t="s">
        <v>20</v>
      </c>
      <c r="H4" s="160" t="s">
        <v>20</v>
      </c>
      <c r="I4" s="160" t="s">
        <v>21</v>
      </c>
      <c r="J4" s="160" t="s">
        <v>24</v>
      </c>
      <c r="K4" s="161" t="s">
        <v>390</v>
      </c>
      <c r="L4" s="162"/>
      <c r="M4" s="163"/>
      <c r="N4" s="168" t="s">
        <v>25</v>
      </c>
      <c r="O4" s="164" t="s">
        <v>422</v>
      </c>
      <c r="P4" s="165"/>
      <c r="Q4" s="174" t="s">
        <v>25</v>
      </c>
      <c r="R4" s="166" t="s">
        <v>391</v>
      </c>
      <c r="S4" s="29"/>
      <c r="T4" s="29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72"/>
      <c r="M5" s="40"/>
      <c r="N5" s="169"/>
      <c r="O5" s="6"/>
      <c r="Q5" s="175"/>
      <c r="R5" s="14"/>
      <c r="S5" s="30"/>
      <c r="T5" s="30"/>
    </row>
    <row r="6" spans="1:20">
      <c r="A6" s="15"/>
      <c r="B6" s="16"/>
      <c r="C6" s="17"/>
      <c r="D6" s="17"/>
      <c r="E6" s="17"/>
      <c r="F6" s="17"/>
      <c r="G6" s="17"/>
      <c r="H6" s="17"/>
      <c r="I6" s="17"/>
      <c r="J6" s="17"/>
      <c r="K6" s="18"/>
      <c r="L6" s="19"/>
      <c r="N6" s="170"/>
      <c r="O6" s="171"/>
      <c r="Q6" s="176"/>
      <c r="R6" s="177"/>
      <c r="S6" s="31"/>
      <c r="T6" s="31"/>
    </row>
    <row r="7" spans="1:20">
      <c r="A7" s="27">
        <v>3</v>
      </c>
      <c r="B7" t="s">
        <v>26</v>
      </c>
      <c r="C7" s="233">
        <v>3608341</v>
      </c>
      <c r="D7" s="73">
        <f t="shared" ref="D7:D17" si="0">C7*1000/L7</f>
        <v>5156.0471373639484</v>
      </c>
      <c r="E7" s="52">
        <f t="shared" ref="E7:E17" si="1">D7/D$19</f>
        <v>1.3508353194730041</v>
      </c>
      <c r="F7" s="74">
        <f t="shared" ref="F7:F17" si="2">($D$19-D7)*0.875</f>
        <v>-1171.7253696702091</v>
      </c>
      <c r="G7" s="73">
        <f t="shared" ref="G7:G17" si="3">(F7*L7)/1000</f>
        <v>-820005.05028019345</v>
      </c>
      <c r="H7" s="73">
        <f>G7+C7</f>
        <v>2788335.9497198067</v>
      </c>
      <c r="I7" s="75">
        <f t="shared" ref="I7:I17" si="4">H7*1000/L7</f>
        <v>3984.3217676937397</v>
      </c>
      <c r="J7" s="52">
        <f t="shared" ref="J7:J17" si="5">I7/I$19</f>
        <v>1.0438544149341258</v>
      </c>
      <c r="K7" s="76">
        <v>-106939.48178134451</v>
      </c>
      <c r="L7" s="85">
        <v>699827</v>
      </c>
      <c r="N7" s="172">
        <f>(C7-Q7)/Q7</f>
        <v>0.17088769431556594</v>
      </c>
      <c r="O7" s="37">
        <f>(D7-R7)/R7</f>
        <v>0.16617454287258518</v>
      </c>
      <c r="Q7" s="1">
        <v>3081714</v>
      </c>
      <c r="R7" s="7">
        <v>4421.3339837305057</v>
      </c>
      <c r="S7" s="32"/>
      <c r="T7" s="9"/>
    </row>
    <row r="8" spans="1:20">
      <c r="A8" s="27">
        <v>11</v>
      </c>
      <c r="B8" t="s">
        <v>393</v>
      </c>
      <c r="C8" s="233">
        <v>1968667</v>
      </c>
      <c r="D8" s="73">
        <f t="shared" si="0"/>
        <v>4052.4478331484138</v>
      </c>
      <c r="E8" s="52">
        <f t="shared" si="1"/>
        <v>1.0617027962505061</v>
      </c>
      <c r="F8" s="74">
        <f t="shared" si="2"/>
        <v>-206.07597848161623</v>
      </c>
      <c r="G8" s="73">
        <f t="shared" si="3"/>
        <v>-100111.09211843372</v>
      </c>
      <c r="H8" s="73">
        <f t="shared" ref="H8:H17" si="6">G8+C8</f>
        <v>1868555.9078815663</v>
      </c>
      <c r="I8" s="75">
        <f t="shared" si="4"/>
        <v>3846.3718546667978</v>
      </c>
      <c r="J8" s="52">
        <f t="shared" si="5"/>
        <v>1.0077128495313135</v>
      </c>
      <c r="K8" s="76">
        <v>5436.3953533417807</v>
      </c>
      <c r="L8" s="85">
        <v>485797</v>
      </c>
      <c r="N8" s="172">
        <f>(C8-Q8)/Q8</f>
        <v>0.12124222074267381</v>
      </c>
      <c r="O8" s="37">
        <f t="shared" ref="O8:O17" si="7">(D8-R8)/R8</f>
        <v>0.11396725716780422</v>
      </c>
      <c r="Q8" s="1">
        <v>1755791</v>
      </c>
      <c r="R8" s="7">
        <v>3637.8518372717008</v>
      </c>
      <c r="S8" s="32"/>
      <c r="T8" s="9"/>
    </row>
    <row r="9" spans="1:20">
      <c r="A9" s="28">
        <v>15</v>
      </c>
      <c r="B9" t="s">
        <v>394</v>
      </c>
      <c r="C9" s="233">
        <v>915009</v>
      </c>
      <c r="D9" s="73">
        <f t="shared" si="0"/>
        <v>3441.8502302067345</v>
      </c>
      <c r="E9" s="52">
        <f t="shared" si="1"/>
        <v>0.90173203064946361</v>
      </c>
      <c r="F9" s="74">
        <f t="shared" si="2"/>
        <v>328.19692409235313</v>
      </c>
      <c r="G9" s="73">
        <f t="shared" si="3"/>
        <v>87250.495876103887</v>
      </c>
      <c r="H9" s="73">
        <f t="shared" si="6"/>
        <v>1002259.4958761039</v>
      </c>
      <c r="I9" s="75">
        <f t="shared" si="4"/>
        <v>3770.0471542990877</v>
      </c>
      <c r="J9" s="52">
        <f t="shared" si="5"/>
        <v>0.98771650383118315</v>
      </c>
      <c r="K9" s="76">
        <v>10716.023678913611</v>
      </c>
      <c r="L9" s="85">
        <v>265848</v>
      </c>
      <c r="N9" s="172">
        <f t="shared" ref="N9:N17" si="8">(C9-Q9)/Q9</f>
        <v>8.5730321479806207E-2</v>
      </c>
      <c r="O9" s="37">
        <f t="shared" si="7"/>
        <v>8.4488777372910967E-2</v>
      </c>
      <c r="Q9" s="1">
        <v>842759</v>
      </c>
      <c r="R9" s="7">
        <v>3173.7075588226435</v>
      </c>
      <c r="S9" s="32"/>
      <c r="T9" s="9"/>
    </row>
    <row r="10" spans="1:20">
      <c r="A10" s="28">
        <v>18</v>
      </c>
      <c r="B10" t="s">
        <v>395</v>
      </c>
      <c r="C10" s="233">
        <v>837832</v>
      </c>
      <c r="D10" s="73">
        <f t="shared" si="0"/>
        <v>3488.2051709063658</v>
      </c>
      <c r="E10" s="52">
        <f t="shared" si="1"/>
        <v>0.9138765843086748</v>
      </c>
      <c r="F10" s="74">
        <f t="shared" si="2"/>
        <v>287.63635098017579</v>
      </c>
      <c r="G10" s="73">
        <f t="shared" si="3"/>
        <v>69087.375141928424</v>
      </c>
      <c r="H10" s="73">
        <f t="shared" si="6"/>
        <v>906919.37514192844</v>
      </c>
      <c r="I10" s="75">
        <f t="shared" si="4"/>
        <v>3775.8415218865416</v>
      </c>
      <c r="J10" s="52">
        <f t="shared" si="5"/>
        <v>0.98923457303858464</v>
      </c>
      <c r="K10" s="76">
        <v>9804.1907140104668</v>
      </c>
      <c r="L10" s="85">
        <v>240190</v>
      </c>
      <c r="N10" s="172">
        <f t="shared" si="8"/>
        <v>0.10185814742872323</v>
      </c>
      <c r="O10" s="37">
        <f t="shared" si="7"/>
        <v>0.10256920123134389</v>
      </c>
      <c r="Q10" s="1">
        <v>760381</v>
      </c>
      <c r="R10" s="7">
        <v>3163.7063388046349</v>
      </c>
      <c r="S10" s="32"/>
      <c r="T10" s="9"/>
    </row>
    <row r="11" spans="1:20">
      <c r="A11" s="28">
        <v>30</v>
      </c>
      <c r="B11" t="s">
        <v>396</v>
      </c>
      <c r="C11" s="233">
        <v>5004711</v>
      </c>
      <c r="D11" s="73">
        <f t="shared" si="0"/>
        <v>3943.1080261260763</v>
      </c>
      <c r="E11" s="52">
        <f t="shared" si="1"/>
        <v>1.0330568065581682</v>
      </c>
      <c r="F11" s="74">
        <f t="shared" si="2"/>
        <v>-110.40364733707094</v>
      </c>
      <c r="G11" s="73">
        <f t="shared" si="3"/>
        <v>-140127.62130963054</v>
      </c>
      <c r="H11" s="73">
        <f t="shared" si="6"/>
        <v>4864583.3786903694</v>
      </c>
      <c r="I11" s="75">
        <f t="shared" si="4"/>
        <v>3832.7043787890057</v>
      </c>
      <c r="J11" s="52">
        <f t="shared" si="5"/>
        <v>1.0041321008197712</v>
      </c>
      <c r="K11" s="76">
        <v>-10186.801678073389</v>
      </c>
      <c r="L11" s="85">
        <v>1269230</v>
      </c>
      <c r="N11" s="172">
        <f t="shared" si="8"/>
        <v>0.11730904297903177</v>
      </c>
      <c r="O11" s="37">
        <f t="shared" si="7"/>
        <v>0.10247943121597483</v>
      </c>
      <c r="Q11" s="1">
        <v>4479254</v>
      </c>
      <c r="R11" s="7">
        <v>3576.5819429184658</v>
      </c>
      <c r="S11" s="32"/>
      <c r="T11" s="9"/>
    </row>
    <row r="12" spans="1:20">
      <c r="A12" s="28">
        <v>34</v>
      </c>
      <c r="B12" t="s">
        <v>397</v>
      </c>
      <c r="C12" s="233">
        <v>1130051</v>
      </c>
      <c r="D12" s="73">
        <f t="shared" si="0"/>
        <v>3043.8838204674439</v>
      </c>
      <c r="E12" s="52">
        <f t="shared" si="1"/>
        <v>0.79746861568880389</v>
      </c>
      <c r="F12" s="74">
        <f t="shared" si="2"/>
        <v>676.41753261423241</v>
      </c>
      <c r="G12" s="73">
        <f t="shared" si="3"/>
        <v>251122.03823563163</v>
      </c>
      <c r="H12" s="73">
        <f t="shared" si="6"/>
        <v>1381173.0382356315</v>
      </c>
      <c r="I12" s="75">
        <f t="shared" si="4"/>
        <v>3720.3013530816761</v>
      </c>
      <c r="J12" s="52">
        <f t="shared" si="5"/>
        <v>0.97468357696110064</v>
      </c>
      <c r="K12" s="76">
        <v>15261.285733267607</v>
      </c>
      <c r="L12" s="85">
        <v>371253</v>
      </c>
      <c r="N12" s="172">
        <f t="shared" si="8"/>
        <v>6.391285723027966E-2</v>
      </c>
      <c r="O12" s="37">
        <f t="shared" si="7"/>
        <v>6.2050129232930989E-2</v>
      </c>
      <c r="Q12" s="1">
        <v>1062165</v>
      </c>
      <c r="R12" s="7">
        <v>2866.045336923878</v>
      </c>
      <c r="S12" s="32"/>
      <c r="T12" s="9"/>
    </row>
    <row r="13" spans="1:20">
      <c r="A13" s="28">
        <v>38</v>
      </c>
      <c r="B13" t="s">
        <v>398</v>
      </c>
      <c r="C13" s="233">
        <v>1448013</v>
      </c>
      <c r="D13" s="73">
        <f t="shared" si="0"/>
        <v>3408.4367467610728</v>
      </c>
      <c r="E13" s="52">
        <f t="shared" si="1"/>
        <v>0.89297801572629854</v>
      </c>
      <c r="F13" s="74">
        <f t="shared" si="2"/>
        <v>357.43372210730718</v>
      </c>
      <c r="G13" s="73">
        <f t="shared" si="3"/>
        <v>151849.28303029152</v>
      </c>
      <c r="H13" s="73">
        <f t="shared" si="6"/>
        <v>1599862.2830302916</v>
      </c>
      <c r="I13" s="75">
        <f t="shared" si="4"/>
        <v>3765.8704688683797</v>
      </c>
      <c r="J13" s="52">
        <f t="shared" si="5"/>
        <v>0.98662225196578746</v>
      </c>
      <c r="K13" s="76">
        <v>14379.846418104426</v>
      </c>
      <c r="L13" s="85">
        <v>424832</v>
      </c>
      <c r="N13" s="172">
        <f t="shared" si="8"/>
        <v>0.10749233252005783</v>
      </c>
      <c r="O13" s="37">
        <f t="shared" si="7"/>
        <v>9.9801992854180094E-2</v>
      </c>
      <c r="Q13" s="1">
        <v>1307470</v>
      </c>
      <c r="R13" s="7">
        <v>3099.1367254350744</v>
      </c>
      <c r="S13" s="32"/>
      <c r="T13" s="9"/>
    </row>
    <row r="14" spans="1:20">
      <c r="A14" s="28">
        <v>42</v>
      </c>
      <c r="B14" t="s">
        <v>399</v>
      </c>
      <c r="C14" s="233">
        <v>993749</v>
      </c>
      <c r="D14" s="73">
        <f t="shared" si="0"/>
        <v>3193.9582302159197</v>
      </c>
      <c r="E14" s="52">
        <f t="shared" si="1"/>
        <v>0.83678668393690547</v>
      </c>
      <c r="F14" s="74">
        <f t="shared" si="2"/>
        <v>545.10242408431611</v>
      </c>
      <c r="G14" s="73">
        <f t="shared" si="3"/>
        <v>169599.89761504959</v>
      </c>
      <c r="H14" s="73">
        <f t="shared" si="6"/>
        <v>1163348.8976150495</v>
      </c>
      <c r="I14" s="75">
        <f t="shared" si="4"/>
        <v>3739.0606543002359</v>
      </c>
      <c r="J14" s="52">
        <f t="shared" si="5"/>
        <v>0.9795983354921135</v>
      </c>
      <c r="K14" s="76">
        <v>15195.895586256491</v>
      </c>
      <c r="L14" s="85">
        <v>311134</v>
      </c>
      <c r="N14" s="172">
        <f t="shared" si="8"/>
        <v>9.044174045101265E-2</v>
      </c>
      <c r="O14" s="37">
        <f t="shared" si="7"/>
        <v>8.2412396093361914E-2</v>
      </c>
      <c r="Q14" s="1">
        <v>911327</v>
      </c>
      <c r="R14" s="7">
        <v>2950.7775795468897</v>
      </c>
      <c r="S14" s="32"/>
      <c r="T14" s="9"/>
    </row>
    <row r="15" spans="1:20">
      <c r="A15" s="28">
        <v>46</v>
      </c>
      <c r="B15" t="s">
        <v>400</v>
      </c>
      <c r="C15" s="233">
        <v>2411330</v>
      </c>
      <c r="D15" s="73">
        <f t="shared" si="0"/>
        <v>3760.112398096343</v>
      </c>
      <c r="E15" s="52">
        <f t="shared" si="1"/>
        <v>0.98511369217886702</v>
      </c>
      <c r="F15" s="74">
        <f t="shared" si="2"/>
        <v>49.717527188945724</v>
      </c>
      <c r="G15" s="73">
        <f t="shared" si="3"/>
        <v>31883.452446053383</v>
      </c>
      <c r="H15" s="73">
        <f t="shared" si="6"/>
        <v>2443213.4524460533</v>
      </c>
      <c r="I15" s="75">
        <f t="shared" si="4"/>
        <v>3809.8299252852889</v>
      </c>
      <c r="J15" s="52">
        <f t="shared" si="5"/>
        <v>0.99813921152235863</v>
      </c>
      <c r="K15" s="76">
        <v>11961.263143216609</v>
      </c>
      <c r="L15" s="85">
        <v>641292</v>
      </c>
      <c r="N15" s="172">
        <f t="shared" si="8"/>
        <v>0.10588183497144409</v>
      </c>
      <c r="O15" s="37">
        <f t="shared" si="7"/>
        <v>0.10162069649752827</v>
      </c>
      <c r="Q15" s="1">
        <v>2180459</v>
      </c>
      <c r="R15" s="7">
        <v>3413.2550432750331</v>
      </c>
      <c r="S15" s="32"/>
      <c r="T15" s="9"/>
    </row>
    <row r="16" spans="1:20">
      <c r="A16" s="28">
        <v>50</v>
      </c>
      <c r="B16" t="s">
        <v>401</v>
      </c>
      <c r="C16" s="233">
        <v>1579463</v>
      </c>
      <c r="D16" s="73">
        <f t="shared" si="0"/>
        <v>3331.2797517985537</v>
      </c>
      <c r="E16" s="52">
        <f t="shared" si="1"/>
        <v>0.87276361675688618</v>
      </c>
      <c r="F16" s="74">
        <f t="shared" si="2"/>
        <v>424.94609269951138</v>
      </c>
      <c r="G16" s="73">
        <f t="shared" si="3"/>
        <v>201480.11587771203</v>
      </c>
      <c r="H16" s="73">
        <f t="shared" si="6"/>
        <v>1780943.1158777121</v>
      </c>
      <c r="I16" s="75">
        <f t="shared" si="4"/>
        <v>3756.2258444980653</v>
      </c>
      <c r="J16" s="52">
        <f t="shared" si="5"/>
        <v>0.98409545209461102</v>
      </c>
      <c r="K16" s="76">
        <v>18434.109687328833</v>
      </c>
      <c r="L16" s="85">
        <v>474131</v>
      </c>
      <c r="N16" s="172">
        <f t="shared" si="8"/>
        <v>7.8547699283341363E-2</v>
      </c>
      <c r="O16" s="37">
        <f t="shared" si="7"/>
        <v>7.1707410561985804E-2</v>
      </c>
      <c r="Q16" s="1">
        <v>1464435</v>
      </c>
      <c r="R16" s="7">
        <v>3108.3854781331456</v>
      </c>
      <c r="S16" s="32"/>
      <c r="T16" s="9"/>
    </row>
    <row r="17" spans="1:20">
      <c r="A17" s="28">
        <v>54</v>
      </c>
      <c r="B17" t="s">
        <v>402</v>
      </c>
      <c r="C17" s="233">
        <v>810723</v>
      </c>
      <c r="D17" s="73">
        <f t="shared" si="0"/>
        <v>3353.7536817023529</v>
      </c>
      <c r="E17" s="52">
        <f t="shared" si="1"/>
        <v>0.87865157267982863</v>
      </c>
      <c r="F17" s="74">
        <f t="shared" si="2"/>
        <v>405.28140403368707</v>
      </c>
      <c r="G17" s="73">
        <f t="shared" si="3"/>
        <v>97971.105485487366</v>
      </c>
      <c r="H17" s="73">
        <f t="shared" si="6"/>
        <v>908694.10548548738</v>
      </c>
      <c r="I17" s="75">
        <f t="shared" si="4"/>
        <v>3759.0350857360399</v>
      </c>
      <c r="J17" s="52">
        <f t="shared" si="5"/>
        <v>0.98483144658497879</v>
      </c>
      <c r="K17" s="76">
        <v>15937.273144977094</v>
      </c>
      <c r="L17" s="85">
        <v>241736</v>
      </c>
      <c r="N17" s="172">
        <f t="shared" si="8"/>
        <v>7.7682098781843026E-2</v>
      </c>
      <c r="O17" s="37">
        <f t="shared" si="7"/>
        <v>7.9607995903801521E-2</v>
      </c>
      <c r="Q17" s="1">
        <v>752284</v>
      </c>
      <c r="R17" s="7">
        <v>3106.4550229592678</v>
      </c>
      <c r="S17" s="32"/>
      <c r="T17" s="9"/>
    </row>
    <row r="18" spans="1:20">
      <c r="A18" s="20"/>
      <c r="B18" s="21"/>
      <c r="C18" s="77"/>
      <c r="D18" s="73"/>
      <c r="E18" s="52"/>
      <c r="F18" s="78"/>
      <c r="G18" s="73"/>
      <c r="H18" s="73"/>
      <c r="I18" s="75"/>
      <c r="J18" s="52"/>
      <c r="K18" s="79"/>
      <c r="L18" s="22"/>
      <c r="N18" s="172"/>
      <c r="O18" s="37"/>
      <c r="Q18" s="23"/>
      <c r="R18" s="23"/>
      <c r="S18" s="33"/>
      <c r="T18" s="34"/>
    </row>
    <row r="19" spans="1:20">
      <c r="A19" s="24" t="s">
        <v>381</v>
      </c>
      <c r="B19" s="25"/>
      <c r="C19" s="80">
        <f>SUM(C7:C17)</f>
        <v>20707889</v>
      </c>
      <c r="D19" s="80">
        <f>C19*1000/L19</f>
        <v>3816.9324291694238</v>
      </c>
      <c r="E19" s="81">
        <f>D19/D$19</f>
        <v>1</v>
      </c>
      <c r="F19" s="82"/>
      <c r="G19" s="80">
        <f>SUM(G7:G17)</f>
        <v>2.1827872842550278E-10</v>
      </c>
      <c r="H19" s="80">
        <f>SUM(H7:H18)</f>
        <v>20707888.999999996</v>
      </c>
      <c r="I19" s="83">
        <f>H19*1000/L19</f>
        <v>3816.9324291694229</v>
      </c>
      <c r="J19" s="81">
        <f>I19/I$19</f>
        <v>1</v>
      </c>
      <c r="K19" s="84">
        <f>SUM(K7:K17)</f>
        <v>-9.7497832030057907E-10</v>
      </c>
      <c r="L19" s="26">
        <f>SUM(L7:L17)</f>
        <v>5425270</v>
      </c>
      <c r="N19" s="173">
        <f>(C19-Q19)/Q19</f>
        <v>0.11344475619176839</v>
      </c>
      <c r="O19" s="180">
        <f>(D19-R19)/R19</f>
        <v>0.10648715026991436</v>
      </c>
      <c r="Q19" s="179">
        <v>18598039</v>
      </c>
      <c r="R19" s="232">
        <v>3449.5948988095602</v>
      </c>
      <c r="S19" s="33"/>
      <c r="T19" s="32"/>
    </row>
    <row r="20" spans="1:20">
      <c r="A20" s="12"/>
      <c r="B20" s="12"/>
      <c r="C20" s="12"/>
      <c r="D20" s="12"/>
      <c r="E20" s="12"/>
      <c r="S20" s="10"/>
      <c r="T20" s="10"/>
    </row>
    <row r="21" spans="1:20">
      <c r="A21" s="86" t="s">
        <v>425</v>
      </c>
      <c r="B21" s="240" t="str">
        <f>komm!B368</f>
        <v>Utbetales/trekkes ved 8. termin rammetilskudd i september</v>
      </c>
      <c r="C21" s="87"/>
      <c r="D21" s="87"/>
      <c r="E21" s="87"/>
      <c r="O21" s="91">
        <f>N19-O19</f>
        <v>6.9576059218540293E-3</v>
      </c>
      <c r="Q21" s="62"/>
      <c r="S21" s="10"/>
      <c r="T21" s="10"/>
    </row>
    <row r="22" spans="1:20">
      <c r="S22" s="10"/>
      <c r="T22" s="10"/>
    </row>
    <row r="23" spans="1:20">
      <c r="S23" s="10"/>
      <c r="T23" s="10"/>
    </row>
    <row r="24" spans="1:20">
      <c r="S24" s="10"/>
      <c r="T24" s="10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R63"/>
  <sheetViews>
    <sheetView workbookViewId="0">
      <selection activeCell="H8" sqref="H8"/>
    </sheetView>
  </sheetViews>
  <sheetFormatPr baseColWidth="10" defaultColWidth="11.5703125" defaultRowHeight="15"/>
  <cols>
    <col min="1" max="1" width="20.42578125" style="40" customWidth="1"/>
    <col min="2" max="4" width="12.42578125" style="40" bestFit="1" customWidth="1"/>
    <col min="5" max="5" width="12.5703125" style="40" bestFit="1" customWidth="1"/>
    <col min="6" max="9" width="11.5703125" style="40" bestFit="1" customWidth="1"/>
    <col min="10" max="10" width="12.5703125" style="40" customWidth="1"/>
    <col min="11" max="12" width="14.5703125" style="40" customWidth="1"/>
    <col min="13" max="14" width="11.5703125" style="40" bestFit="1" customWidth="1"/>
    <col min="15" max="15" width="12.42578125" style="40" bestFit="1" customWidth="1"/>
    <col min="16" max="16384" width="11.5703125" style="40"/>
  </cols>
  <sheetData>
    <row r="1" spans="1:17">
      <c r="A1" s="188" t="s">
        <v>403</v>
      </c>
      <c r="B1" s="274" t="s">
        <v>404</v>
      </c>
      <c r="C1" s="274"/>
      <c r="D1" s="274"/>
      <c r="E1" s="183"/>
      <c r="F1" s="274" t="s">
        <v>405</v>
      </c>
      <c r="G1" s="274"/>
      <c r="H1" s="274"/>
      <c r="I1" s="183"/>
      <c r="J1" s="274" t="s">
        <v>406</v>
      </c>
      <c r="K1" s="274"/>
      <c r="L1" s="274"/>
    </row>
    <row r="2" spans="1:17">
      <c r="A2" s="189"/>
      <c r="B2" s="187">
        <v>2020</v>
      </c>
      <c r="C2" s="187">
        <v>2021</v>
      </c>
      <c r="D2" s="187">
        <v>2022</v>
      </c>
      <c r="E2" s="187"/>
      <c r="F2" s="187">
        <f>B2</f>
        <v>2020</v>
      </c>
      <c r="G2" s="187">
        <f>C2</f>
        <v>2021</v>
      </c>
      <c r="H2" s="187">
        <f>D2</f>
        <v>2022</v>
      </c>
      <c r="I2" s="187"/>
      <c r="J2" s="187">
        <f>F2</f>
        <v>2020</v>
      </c>
      <c r="K2" s="187">
        <f>G2</f>
        <v>2021</v>
      </c>
      <c r="L2" s="187">
        <f>H2</f>
        <v>2022</v>
      </c>
    </row>
    <row r="3" spans="1:17">
      <c r="A3" s="8" t="s">
        <v>392</v>
      </c>
      <c r="B3" s="39">
        <v>20895278</v>
      </c>
      <c r="C3" s="39">
        <v>21035195</v>
      </c>
      <c r="D3" s="38">
        <v>25046985</v>
      </c>
      <c r="E3" s="8"/>
      <c r="F3" s="39">
        <v>4333234</v>
      </c>
      <c r="G3" s="41">
        <v>4256424</v>
      </c>
      <c r="H3" s="38">
        <v>5183875</v>
      </c>
      <c r="I3" s="8"/>
      <c r="J3" s="38">
        <f t="shared" ref="J3:L14" si="0">B3+F3</f>
        <v>25228512</v>
      </c>
      <c r="K3" s="38">
        <f t="shared" si="0"/>
        <v>25291619</v>
      </c>
      <c r="L3" s="38">
        <f t="shared" si="0"/>
        <v>30230860</v>
      </c>
      <c r="O3" s="224"/>
      <c r="P3" s="224"/>
      <c r="Q3" s="224"/>
    </row>
    <row r="4" spans="1:17">
      <c r="A4" s="8" t="s">
        <v>407</v>
      </c>
      <c r="B4" s="38">
        <v>21969380</v>
      </c>
      <c r="C4" s="39">
        <v>22196274</v>
      </c>
      <c r="D4" s="38">
        <v>26348339</v>
      </c>
      <c r="E4" s="8"/>
      <c r="F4" s="41">
        <v>4538293</v>
      </c>
      <c r="G4" s="38">
        <v>4477215</v>
      </c>
      <c r="H4" s="38">
        <v>5437205</v>
      </c>
      <c r="I4" s="38"/>
      <c r="J4" s="38">
        <f t="shared" si="0"/>
        <v>26507673</v>
      </c>
      <c r="K4" s="38">
        <f t="shared" si="0"/>
        <v>26673489</v>
      </c>
      <c r="L4" s="38">
        <f t="shared" si="0"/>
        <v>31785544</v>
      </c>
      <c r="O4" s="224"/>
      <c r="P4" s="224"/>
    </row>
    <row r="5" spans="1:17">
      <c r="A5" s="8" t="s">
        <v>408</v>
      </c>
      <c r="B5" s="38">
        <v>49516015</v>
      </c>
      <c r="C5" s="38">
        <v>53484714</v>
      </c>
      <c r="D5" s="38">
        <f>58238448</f>
        <v>58238448</v>
      </c>
      <c r="E5" s="38"/>
      <c r="F5" s="38">
        <v>10251816</v>
      </c>
      <c r="G5" s="38">
        <v>10944789</v>
      </c>
      <c r="H5" s="38">
        <v>11795438</v>
      </c>
      <c r="I5" s="38"/>
      <c r="J5" s="38">
        <f t="shared" si="0"/>
        <v>59767831</v>
      </c>
      <c r="K5" s="38">
        <f t="shared" si="0"/>
        <v>64429503</v>
      </c>
      <c r="L5" s="38">
        <f t="shared" si="0"/>
        <v>70033886</v>
      </c>
    </row>
    <row r="6" spans="1:17">
      <c r="A6" s="8" t="s">
        <v>409</v>
      </c>
      <c r="B6" s="38">
        <v>50925564</v>
      </c>
      <c r="C6" s="38">
        <v>55218728</v>
      </c>
      <c r="D6" s="38">
        <v>60397398</v>
      </c>
      <c r="E6" s="38"/>
      <c r="F6" s="38">
        <v>10525519</v>
      </c>
      <c r="G6" s="38">
        <v>11281613</v>
      </c>
      <c r="H6" s="38">
        <v>12221762</v>
      </c>
      <c r="I6" s="38"/>
      <c r="J6" s="38">
        <f t="shared" si="0"/>
        <v>61451083</v>
      </c>
      <c r="K6" s="38">
        <f t="shared" si="0"/>
        <v>66500341</v>
      </c>
      <c r="L6" s="38">
        <f t="shared" si="0"/>
        <v>72619160</v>
      </c>
      <c r="O6" s="224"/>
    </row>
    <row r="7" spans="1:17">
      <c r="A7" s="8" t="s">
        <v>410</v>
      </c>
      <c r="B7" s="38">
        <v>78894813</v>
      </c>
      <c r="C7" s="190">
        <v>86991741</v>
      </c>
      <c r="D7" s="38">
        <v>97791092</v>
      </c>
      <c r="E7" s="38"/>
      <c r="F7" s="38">
        <v>16042280</v>
      </c>
      <c r="G7" s="38">
        <v>17844123</v>
      </c>
      <c r="H7" s="38">
        <v>19699908</v>
      </c>
      <c r="I7" s="38"/>
      <c r="J7" s="38">
        <f t="shared" si="0"/>
        <v>94937093</v>
      </c>
      <c r="K7" s="38">
        <f t="shared" si="0"/>
        <v>104835864</v>
      </c>
      <c r="L7" s="38">
        <f t="shared" si="0"/>
        <v>117491000</v>
      </c>
      <c r="O7" s="224"/>
      <c r="P7" s="224"/>
    </row>
    <row r="8" spans="1:17">
      <c r="A8" s="8" t="s">
        <v>411</v>
      </c>
      <c r="B8" s="38">
        <v>80756707</v>
      </c>
      <c r="C8" s="38">
        <v>90692438</v>
      </c>
      <c r="D8" s="38">
        <v>102840296</v>
      </c>
      <c r="E8" s="38"/>
      <c r="F8" s="38">
        <v>16422853</v>
      </c>
      <c r="G8" s="38">
        <v>18598039</v>
      </c>
      <c r="H8" s="38">
        <v>20707889</v>
      </c>
      <c r="I8" s="38"/>
      <c r="J8" s="38">
        <f t="shared" si="0"/>
        <v>97179560</v>
      </c>
      <c r="K8" s="38">
        <f t="shared" si="0"/>
        <v>109290477</v>
      </c>
      <c r="L8" s="38">
        <f t="shared" si="0"/>
        <v>123548185</v>
      </c>
    </row>
    <row r="9" spans="1:17">
      <c r="A9" s="8" t="s">
        <v>412</v>
      </c>
      <c r="B9" s="38">
        <v>101810468</v>
      </c>
      <c r="C9" s="38">
        <v>112974018</v>
      </c>
      <c r="D9" s="38"/>
      <c r="E9" s="38"/>
      <c r="F9" s="38">
        <v>20681027</v>
      </c>
      <c r="G9" s="38">
        <v>23210943</v>
      </c>
      <c r="H9" s="38"/>
      <c r="I9" s="38"/>
      <c r="J9" s="38">
        <f t="shared" si="0"/>
        <v>122491495</v>
      </c>
      <c r="K9" s="38">
        <f t="shared" si="0"/>
        <v>136184961</v>
      </c>
      <c r="L9" s="38">
        <f t="shared" si="0"/>
        <v>0</v>
      </c>
      <c r="O9" s="224"/>
      <c r="P9" s="224"/>
    </row>
    <row r="10" spans="1:17">
      <c r="A10" s="8" t="s">
        <v>413</v>
      </c>
      <c r="B10" s="38">
        <v>103805940</v>
      </c>
      <c r="C10" s="181">
        <v>115926311</v>
      </c>
      <c r="D10" s="181"/>
      <c r="E10" s="38"/>
      <c r="F10" s="38">
        <v>21089756</v>
      </c>
      <c r="G10" s="154">
        <v>23805587</v>
      </c>
      <c r="H10" s="154"/>
      <c r="I10" s="38"/>
      <c r="J10" s="38">
        <f t="shared" si="0"/>
        <v>124895696</v>
      </c>
      <c r="K10" s="38">
        <f t="shared" si="0"/>
        <v>139731898</v>
      </c>
      <c r="L10" s="38">
        <f t="shared" si="0"/>
        <v>0</v>
      </c>
      <c r="O10" s="224"/>
      <c r="P10" s="224"/>
    </row>
    <row r="11" spans="1:17">
      <c r="A11" s="8" t="s">
        <v>414</v>
      </c>
      <c r="B11" s="38">
        <v>132835039</v>
      </c>
      <c r="C11" s="38">
        <v>150576254</v>
      </c>
      <c r="D11" s="38"/>
      <c r="E11" s="38"/>
      <c r="F11" s="38">
        <v>26965786</v>
      </c>
      <c r="G11" s="38">
        <v>30954025</v>
      </c>
      <c r="H11" s="38"/>
      <c r="I11" s="38"/>
      <c r="J11" s="38">
        <f t="shared" si="0"/>
        <v>159800825</v>
      </c>
      <c r="K11" s="38">
        <f t="shared" si="0"/>
        <v>181530279</v>
      </c>
      <c r="L11" s="38">
        <f t="shared" si="0"/>
        <v>0</v>
      </c>
    </row>
    <row r="12" spans="1:17" ht="15.75" thickBot="1">
      <c r="A12" s="8" t="s">
        <v>415</v>
      </c>
      <c r="B12" s="38">
        <v>134729423</v>
      </c>
      <c r="C12" s="38">
        <v>152418472</v>
      </c>
      <c r="D12" s="38"/>
      <c r="E12" s="38"/>
      <c r="F12" s="38">
        <v>27353442</v>
      </c>
      <c r="G12" s="38">
        <v>31323277</v>
      </c>
      <c r="H12" s="38"/>
      <c r="I12" s="38"/>
      <c r="J12" s="38">
        <f t="shared" si="0"/>
        <v>162082865</v>
      </c>
      <c r="K12" s="38">
        <f t="shared" si="0"/>
        <v>183741749</v>
      </c>
      <c r="L12" s="38">
        <f t="shared" si="0"/>
        <v>0</v>
      </c>
    </row>
    <row r="13" spans="1:17">
      <c r="A13" s="8" t="s">
        <v>416</v>
      </c>
      <c r="B13" s="38">
        <v>167283488</v>
      </c>
      <c r="C13" s="38">
        <v>190287729</v>
      </c>
      <c r="D13" s="38"/>
      <c r="E13" s="42" t="s">
        <v>21</v>
      </c>
      <c r="F13" s="41">
        <v>33998418</v>
      </c>
      <c r="G13" s="38">
        <v>39300433</v>
      </c>
      <c r="H13" s="38"/>
      <c r="I13" s="42" t="s">
        <v>21</v>
      </c>
      <c r="J13" s="38">
        <f t="shared" si="0"/>
        <v>201281906</v>
      </c>
      <c r="K13" s="38">
        <f t="shared" si="0"/>
        <v>229588162</v>
      </c>
      <c r="L13" s="38">
        <f t="shared" si="0"/>
        <v>0</v>
      </c>
      <c r="M13" s="43"/>
      <c r="N13" s="191"/>
    </row>
    <row r="14" spans="1:17">
      <c r="A14" s="44" t="s">
        <v>417</v>
      </c>
      <c r="B14" s="45">
        <v>168892423</v>
      </c>
      <c r="C14" s="225">
        <v>195955447</v>
      </c>
      <c r="D14" s="192"/>
      <c r="E14" s="46">
        <f>D14*1000/$N$15</f>
        <v>0</v>
      </c>
      <c r="F14" s="45">
        <v>34321141</v>
      </c>
      <c r="G14" s="193">
        <v>40450518</v>
      </c>
      <c r="H14" s="193"/>
      <c r="I14" s="46">
        <f>H14*1000/$N$15</f>
        <v>0</v>
      </c>
      <c r="J14" s="230">
        <f t="shared" si="0"/>
        <v>203213564</v>
      </c>
      <c r="K14" s="45">
        <f t="shared" si="0"/>
        <v>236405965</v>
      </c>
      <c r="L14" s="45">
        <f>D14+H14</f>
        <v>0</v>
      </c>
      <c r="N14" s="194" t="s">
        <v>439</v>
      </c>
    </row>
    <row r="15" spans="1:17">
      <c r="A15" s="55" t="s">
        <v>428</v>
      </c>
      <c r="B15" s="53"/>
      <c r="C15" s="188"/>
      <c r="D15" s="234">
        <v>188300000</v>
      </c>
      <c r="E15" s="56">
        <f>D15*1000/$N$15</f>
        <v>34707.950019077391</v>
      </c>
      <c r="F15" s="53"/>
      <c r="G15" s="188"/>
      <c r="H15" s="235">
        <v>38600000</v>
      </c>
      <c r="I15" s="56">
        <f>H15*1000/$N$15</f>
        <v>7114.8532699755033</v>
      </c>
      <c r="J15" s="53"/>
      <c r="K15" s="53"/>
      <c r="L15" s="57">
        <f>D15+H15</f>
        <v>226900000</v>
      </c>
      <c r="M15" s="47"/>
      <c r="N15" s="195">
        <f>5425270</f>
        <v>5425270</v>
      </c>
    </row>
    <row r="16" spans="1:17">
      <c r="A16" s="55" t="s">
        <v>434</v>
      </c>
      <c r="B16" s="53"/>
      <c r="C16" s="53"/>
      <c r="D16" s="236">
        <f>D15+3459900</f>
        <v>191759900</v>
      </c>
      <c r="E16" s="56">
        <f>D16*1000/$N$15</f>
        <v>35345.687864382788</v>
      </c>
      <c r="F16" s="53"/>
      <c r="G16" s="53"/>
      <c r="H16" s="237">
        <f>H15+150000-8940</f>
        <v>38741060</v>
      </c>
      <c r="I16" s="56">
        <f>H16*1000/$N$15</f>
        <v>7140.8538192569222</v>
      </c>
      <c r="J16" s="53"/>
      <c r="K16" s="53"/>
      <c r="L16" s="57">
        <f>D16+H16</f>
        <v>230500960</v>
      </c>
      <c r="M16" s="47"/>
      <c r="N16" s="195"/>
    </row>
    <row r="17" spans="1:16">
      <c r="A17" s="8" t="s">
        <v>431</v>
      </c>
      <c r="B17" s="8"/>
      <c r="C17" s="58"/>
      <c r="D17" s="53">
        <v>209200000</v>
      </c>
      <c r="E17" s="56">
        <f>D17*1000/$N$15</f>
        <v>38560.292851784332</v>
      </c>
      <c r="F17" s="8"/>
      <c r="G17" s="58"/>
      <c r="H17" s="53">
        <v>42300000</v>
      </c>
      <c r="I17" s="56">
        <f>H17*1000/$N$15</f>
        <v>7796.8469772011349</v>
      </c>
      <c r="J17" s="59"/>
      <c r="K17" s="58"/>
      <c r="L17" s="53">
        <f>D17+H17</f>
        <v>251500000</v>
      </c>
      <c r="M17" s="48"/>
      <c r="N17" s="205">
        <f>(L17-L16)/L16</f>
        <v>9.1101746387520471E-2</v>
      </c>
    </row>
    <row r="18" spans="1:16" ht="15.75" thickBot="1">
      <c r="A18" s="55" t="s">
        <v>432</v>
      </c>
      <c r="B18" s="60"/>
      <c r="C18" s="58"/>
      <c r="D18" s="238"/>
      <c r="E18" s="239">
        <f>D18*1000/$N$15</f>
        <v>0</v>
      </c>
      <c r="F18" s="60"/>
      <c r="G18" s="58"/>
      <c r="H18" s="53"/>
      <c r="I18" s="239">
        <f>H18*1000/$N$15</f>
        <v>0</v>
      </c>
      <c r="J18" s="59"/>
      <c r="K18" s="58"/>
      <c r="L18" s="53">
        <f>D18+H18</f>
        <v>0</v>
      </c>
      <c r="M18" s="48"/>
      <c r="N18" s="47"/>
    </row>
    <row r="19" spans="1:16">
      <c r="A19" s="196"/>
      <c r="B19" s="47"/>
      <c r="C19" s="197"/>
      <c r="D19" s="198"/>
      <c r="E19" s="199"/>
      <c r="F19" s="47"/>
      <c r="G19" s="197"/>
      <c r="H19" s="198"/>
      <c r="I19" s="199"/>
      <c r="J19" s="47"/>
      <c r="K19" s="197"/>
      <c r="L19" s="200"/>
      <c r="M19" s="48"/>
      <c r="N19" s="47"/>
      <c r="O19" s="204"/>
      <c r="P19" s="204"/>
    </row>
    <row r="20" spans="1:16">
      <c r="A20" s="218"/>
      <c r="B20" s="218"/>
      <c r="C20" s="218"/>
      <c r="D20" s="218"/>
      <c r="E20" s="199"/>
      <c r="F20" s="223"/>
      <c r="G20" s="197"/>
      <c r="H20" s="201"/>
      <c r="I20" s="199"/>
      <c r="J20" s="47"/>
      <c r="K20" s="197"/>
      <c r="L20" s="200"/>
      <c r="M20" s="202"/>
      <c r="N20" s="47"/>
      <c r="O20" s="204"/>
    </row>
    <row r="21" spans="1:16">
      <c r="A21" s="219"/>
      <c r="B21" s="220"/>
      <c r="C21" s="221"/>
      <c r="D21" s="222"/>
      <c r="E21" s="199"/>
      <c r="F21" s="47"/>
      <c r="G21" s="197"/>
      <c r="H21" s="201"/>
      <c r="I21" s="199"/>
      <c r="J21" s="47"/>
      <c r="K21" s="197"/>
      <c r="L21" s="200"/>
      <c r="M21" s="48"/>
      <c r="N21" s="47"/>
    </row>
    <row r="22" spans="1:16">
      <c r="A22" s="49" t="s">
        <v>418</v>
      </c>
      <c r="B22" s="274" t="s">
        <v>404</v>
      </c>
      <c r="C22" s="274"/>
      <c r="D22" s="274"/>
      <c r="E22" s="50"/>
      <c r="F22" s="274" t="s">
        <v>405</v>
      </c>
      <c r="G22" s="274"/>
      <c r="H22" s="274"/>
      <c r="I22" s="50"/>
      <c r="J22" s="274" t="s">
        <v>406</v>
      </c>
      <c r="K22" s="274"/>
      <c r="L22" s="274"/>
    </row>
    <row r="23" spans="1:16">
      <c r="A23" s="51" t="s">
        <v>419</v>
      </c>
      <c r="B23" s="187">
        <f>B2</f>
        <v>2020</v>
      </c>
      <c r="C23" s="187">
        <f t="shared" ref="C23:L23" si="1">C2</f>
        <v>2021</v>
      </c>
      <c r="D23" s="187">
        <f>D2</f>
        <v>2022</v>
      </c>
      <c r="E23" s="187"/>
      <c r="F23" s="187">
        <f t="shared" si="1"/>
        <v>2020</v>
      </c>
      <c r="G23" s="187">
        <f t="shared" si="1"/>
        <v>2021</v>
      </c>
      <c r="H23" s="187">
        <f t="shared" si="1"/>
        <v>2022</v>
      </c>
      <c r="I23" s="187"/>
      <c r="J23" s="187">
        <f t="shared" si="1"/>
        <v>2020</v>
      </c>
      <c r="K23" s="187">
        <f t="shared" si="1"/>
        <v>2021</v>
      </c>
      <c r="L23" s="187">
        <f t="shared" si="1"/>
        <v>2022</v>
      </c>
    </row>
    <row r="24" spans="1:16">
      <c r="A24" s="8" t="s">
        <v>392</v>
      </c>
      <c r="B24" s="52">
        <v>4.9103484239644897E-2</v>
      </c>
      <c r="C24" s="52">
        <f>(C3-B3)/B3</f>
        <v>6.6961061728874824E-3</v>
      </c>
      <c r="D24" s="52">
        <f>(D3-C3)/C3</f>
        <v>0.19071798478692495</v>
      </c>
      <c r="E24" s="8"/>
      <c r="F24" s="52">
        <v>4.1320075431998185E-2</v>
      </c>
      <c r="G24" s="52">
        <f>(G3-F3)/F3</f>
        <v>-1.7725790945053971E-2</v>
      </c>
      <c r="H24" s="52">
        <f>(H3-G3)/G3</f>
        <v>0.21789441089515518</v>
      </c>
      <c r="I24" s="8"/>
      <c r="J24" s="52">
        <v>4.7748577618323636E-2</v>
      </c>
      <c r="K24" s="52">
        <f>(K3-J3)/J3</f>
        <v>2.501415858374842E-3</v>
      </c>
      <c r="L24" s="52">
        <f>(L3-K3)/K3</f>
        <v>0.19529161023657679</v>
      </c>
      <c r="N24" s="203"/>
    </row>
    <row r="25" spans="1:16">
      <c r="A25" s="8" t="s">
        <v>407</v>
      </c>
      <c r="B25" s="52">
        <v>4.5865236941296537E-2</v>
      </c>
      <c r="C25" s="52">
        <f t="shared" ref="C25:C35" si="2">(C4-B4)/B4</f>
        <v>1.0327737969847123E-2</v>
      </c>
      <c r="D25" s="52">
        <f>(D4-C4)/C4</f>
        <v>0.18706135092763768</v>
      </c>
      <c r="E25" s="8"/>
      <c r="F25" s="52">
        <v>3.8524943327311094E-2</v>
      </c>
      <c r="G25" s="52">
        <f t="shared" ref="G25:G35" si="3">(G4-F4)/F4</f>
        <v>-1.3458364191117674E-2</v>
      </c>
      <c r="H25" s="52">
        <f>(H4-G4)/G4</f>
        <v>0.21441677471374504</v>
      </c>
      <c r="I25" s="8"/>
      <c r="J25" s="52">
        <v>4.4592352899124013E-2</v>
      </c>
      <c r="K25" s="52">
        <f t="shared" ref="K25:K35" si="4">(K4-J4)/J4</f>
        <v>6.2553963148707925E-3</v>
      </c>
      <c r="L25" s="52">
        <f>(L4-K4)/K4</f>
        <v>0.1916530304678177</v>
      </c>
      <c r="N25" s="203"/>
    </row>
    <row r="26" spans="1:16">
      <c r="A26" s="8" t="s">
        <v>408</v>
      </c>
      <c r="B26" s="52">
        <v>3.9248145295024808E-2</v>
      </c>
      <c r="C26" s="52">
        <f t="shared" si="2"/>
        <v>8.0149806077892169E-2</v>
      </c>
      <c r="D26" s="52">
        <f>(D5-C5)/C5</f>
        <v>8.88802359492845E-2</v>
      </c>
      <c r="E26" s="8"/>
      <c r="F26" s="52">
        <v>3.3206145517100619E-2</v>
      </c>
      <c r="G26" s="52">
        <f t="shared" si="3"/>
        <v>6.759514606973048E-2</v>
      </c>
      <c r="H26" s="52">
        <f>(H5-G5)/G5</f>
        <v>7.772182725496124E-2</v>
      </c>
      <c r="I26" s="8"/>
      <c r="J26" s="52">
        <v>3.8202237664901717E-2</v>
      </c>
      <c r="K26" s="52">
        <f t="shared" si="4"/>
        <v>7.7996338866638815E-2</v>
      </c>
      <c r="L26" s="52">
        <f>(L5-K5)/K5</f>
        <v>8.6984731203032878E-2</v>
      </c>
      <c r="N26" s="203"/>
    </row>
    <row r="27" spans="1:16">
      <c r="A27" s="8" t="s">
        <v>409</v>
      </c>
      <c r="B27" s="52">
        <v>4.6107293275969206E-2</v>
      </c>
      <c r="C27" s="52">
        <f t="shared" si="2"/>
        <v>8.4302728586373638E-2</v>
      </c>
      <c r="D27" s="52">
        <f>(D6-C6)/C6</f>
        <v>9.3784666680478412E-2</v>
      </c>
      <c r="E27" s="8"/>
      <c r="F27" s="52">
        <v>4.012973357675334E-2</v>
      </c>
      <c r="G27" s="52">
        <f t="shared" si="3"/>
        <v>7.1834367502448093E-2</v>
      </c>
      <c r="H27" s="52">
        <f>(H6-G6)/G6</f>
        <v>8.3334625997186745E-2</v>
      </c>
      <c r="I27" s="8"/>
      <c r="J27" s="52">
        <v>4.507412779319607E-2</v>
      </c>
      <c r="K27" s="52">
        <f t="shared" si="4"/>
        <v>8.2167111684589844E-2</v>
      </c>
      <c r="L27" s="52">
        <f>(L6-K6)/K6</f>
        <v>9.201184396934145E-2</v>
      </c>
      <c r="N27" s="203"/>
    </row>
    <row r="28" spans="1:16">
      <c r="A28" s="8" t="s">
        <v>410</v>
      </c>
      <c r="B28" s="52">
        <v>3.9351978070671333E-2</v>
      </c>
      <c r="C28" s="52">
        <f t="shared" si="2"/>
        <v>0.10262940860256554</v>
      </c>
      <c r="D28" s="52">
        <f>(D7-C7)/C7</f>
        <v>0.12414225621717354</v>
      </c>
      <c r="E28" s="8"/>
      <c r="F28" s="52">
        <v>3.339628059778383E-2</v>
      </c>
      <c r="G28" s="52">
        <f t="shared" si="3"/>
        <v>0.11231838616456015</v>
      </c>
      <c r="H28" s="52">
        <f>(H7-G7)/G7</f>
        <v>0.10399978749305865</v>
      </c>
      <c r="I28" s="8"/>
      <c r="J28" s="52">
        <v>3.8322574485050213E-2</v>
      </c>
      <c r="K28" s="52">
        <f t="shared" si="4"/>
        <v>0.10426663264273323</v>
      </c>
      <c r="L28" s="52">
        <f>(L7-K7)/K7</f>
        <v>0.12071380458122613</v>
      </c>
      <c r="N28" s="203"/>
    </row>
    <row r="29" spans="1:16">
      <c r="A29" s="8" t="s">
        <v>411</v>
      </c>
      <c r="B29" s="52">
        <v>3.7824573782937063E-2</v>
      </c>
      <c r="C29" s="52">
        <f t="shared" si="2"/>
        <v>0.1230328893920848</v>
      </c>
      <c r="D29" s="52">
        <f>(D8-C8)/C8</f>
        <v>0.13394565487367316</v>
      </c>
      <c r="E29" s="8"/>
      <c r="F29" s="52">
        <v>3.1675999172740228E-2</v>
      </c>
      <c r="G29" s="52">
        <f t="shared" si="3"/>
        <v>0.13244872861006549</v>
      </c>
      <c r="H29" s="52">
        <f>(H8-G8)/G8</f>
        <v>0.11344475619176839</v>
      </c>
      <c r="I29" s="8"/>
      <c r="J29" s="52">
        <v>3.6761625119360992E-2</v>
      </c>
      <c r="K29" s="52">
        <f t="shared" si="4"/>
        <v>0.12462411848746795</v>
      </c>
      <c r="L29" s="52">
        <f>(L8-K8)/K8</f>
        <v>0.13045700221438322</v>
      </c>
      <c r="N29" s="203"/>
    </row>
    <row r="30" spans="1:16">
      <c r="A30" s="8" t="s">
        <v>412</v>
      </c>
      <c r="B30" s="52">
        <v>4.0255859949535996E-2</v>
      </c>
      <c r="C30" s="52">
        <f t="shared" si="2"/>
        <v>0.10965031611484194</v>
      </c>
      <c r="D30" s="52"/>
      <c r="E30" s="8"/>
      <c r="F30" s="52">
        <v>3.4325777095012035E-2</v>
      </c>
      <c r="G30" s="52">
        <f t="shared" si="3"/>
        <v>0.12233028852967505</v>
      </c>
      <c r="H30" s="52"/>
      <c r="I30" s="8"/>
      <c r="J30" s="52">
        <v>3.9230438036182237E-2</v>
      </c>
      <c r="K30" s="52">
        <f t="shared" si="4"/>
        <v>0.11179115741872528</v>
      </c>
      <c r="L30" s="52"/>
      <c r="N30" s="203"/>
    </row>
    <row r="31" spans="1:16">
      <c r="A31" s="8" t="s">
        <v>413</v>
      </c>
      <c r="B31" s="52">
        <v>3.2705689682058718E-2</v>
      </c>
      <c r="C31" s="52">
        <f t="shared" si="2"/>
        <v>0.11675989832566422</v>
      </c>
      <c r="D31" s="52"/>
      <c r="E31" s="8"/>
      <c r="F31" s="52">
        <v>2.679858750973331E-2</v>
      </c>
      <c r="G31" s="52">
        <f t="shared" si="3"/>
        <v>0.12877488957197988</v>
      </c>
      <c r="H31" s="52"/>
      <c r="I31" s="8"/>
      <c r="J31" s="52">
        <v>3.1684219769647567E-2</v>
      </c>
      <c r="K31" s="52">
        <f t="shared" si="4"/>
        <v>0.11878873712349543</v>
      </c>
      <c r="L31" s="52"/>
      <c r="N31" s="203"/>
    </row>
    <row r="32" spans="1:16">
      <c r="A32" s="8" t="s">
        <v>414</v>
      </c>
      <c r="B32" s="52">
        <v>3.8289238094520478E-2</v>
      </c>
      <c r="C32" s="52">
        <f t="shared" si="2"/>
        <v>0.13355824738380964</v>
      </c>
      <c r="D32" s="52"/>
      <c r="E32" s="8"/>
      <c r="F32" s="52">
        <v>3.239649424523465E-2</v>
      </c>
      <c r="G32" s="52">
        <f t="shared" si="3"/>
        <v>0.1478999722092284</v>
      </c>
      <c r="H32" s="52"/>
      <c r="I32" s="8"/>
      <c r="J32" s="52">
        <v>3.7270239601218141E-2</v>
      </c>
      <c r="K32" s="52">
        <f t="shared" si="4"/>
        <v>0.13597835931072322</v>
      </c>
      <c r="L32" s="52"/>
      <c r="N32" s="203"/>
    </row>
    <row r="33" spans="1:18">
      <c r="A33" s="8" t="s">
        <v>415</v>
      </c>
      <c r="B33" s="52">
        <v>4.5742049579744731E-2</v>
      </c>
      <c r="C33" s="52">
        <f t="shared" si="2"/>
        <v>0.13129314002925702</v>
      </c>
      <c r="D33" s="52"/>
      <c r="E33" s="8"/>
      <c r="F33" s="52">
        <v>3.9742970451783502E-2</v>
      </c>
      <c r="G33" s="52">
        <f t="shared" si="3"/>
        <v>0.14513109538463204</v>
      </c>
      <c r="H33" s="52"/>
      <c r="I33" s="8"/>
      <c r="J33" s="52">
        <v>4.4704568292644256E-2</v>
      </c>
      <c r="K33" s="52">
        <f t="shared" si="4"/>
        <v>0.133628462206662</v>
      </c>
      <c r="L33" s="52"/>
      <c r="N33" s="203"/>
    </row>
    <row r="34" spans="1:18">
      <c r="A34" s="8" t="s">
        <v>416</v>
      </c>
      <c r="B34" s="52">
        <v>3.8921751244789651E-2</v>
      </c>
      <c r="C34" s="52">
        <f t="shared" si="2"/>
        <v>0.13751650730764295</v>
      </c>
      <c r="D34" s="52"/>
      <c r="E34" s="53"/>
      <c r="F34" s="54">
        <v>3.5032410505661492E-2</v>
      </c>
      <c r="G34" s="52">
        <f t="shared" si="3"/>
        <v>0.15594887385642472</v>
      </c>
      <c r="H34" s="52"/>
      <c r="I34" s="53"/>
      <c r="J34" s="54">
        <v>3.8255834704755347E-2</v>
      </c>
      <c r="K34" s="52">
        <f t="shared" si="4"/>
        <v>0.14062990838331985</v>
      </c>
      <c r="L34" s="52"/>
      <c r="N34" s="203"/>
    </row>
    <row r="35" spans="1:18">
      <c r="A35" s="53" t="s">
        <v>417</v>
      </c>
      <c r="B35" s="54">
        <v>3.800896552084413E-2</v>
      </c>
      <c r="C35" s="54">
        <f t="shared" si="2"/>
        <v>0.160238236383168</v>
      </c>
      <c r="D35" s="52"/>
      <c r="E35" s="53"/>
      <c r="F35" s="54">
        <v>3.4093783432044202E-2</v>
      </c>
      <c r="G35" s="54">
        <f t="shared" si="3"/>
        <v>0.17858896357787174</v>
      </c>
      <c r="H35" s="52"/>
      <c r="I35" s="53"/>
      <c r="J35" s="54">
        <v>3.73386432072043E-2</v>
      </c>
      <c r="K35" s="54">
        <f t="shared" si="4"/>
        <v>0.1633375270166513</v>
      </c>
      <c r="L35" s="52"/>
      <c r="N35" s="203"/>
    </row>
    <row r="36" spans="1:18">
      <c r="A36" s="184" t="str">
        <f>A15</f>
        <v>Anslag NB2022</v>
      </c>
      <c r="B36" s="185"/>
      <c r="C36" s="185"/>
      <c r="D36" s="186">
        <f>(D15-C$14)/C$14</f>
        <v>-3.9067283493272834E-2</v>
      </c>
      <c r="E36" s="185"/>
      <c r="F36" s="185"/>
      <c r="G36" s="185"/>
      <c r="H36" s="186">
        <f>(H15-G$14)/G$14</f>
        <v>-4.5747695987477834E-2</v>
      </c>
      <c r="I36" s="185"/>
      <c r="J36" s="185"/>
      <c r="K36" s="185"/>
      <c r="L36" s="186">
        <f>(L15-K$14)/K$14</f>
        <v>-4.0210343254240645E-2</v>
      </c>
      <c r="O36" s="43"/>
      <c r="P36" s="204"/>
      <c r="Q36" s="204"/>
      <c r="R36" s="204"/>
    </row>
    <row r="37" spans="1:18">
      <c r="A37" s="55" t="s">
        <v>434</v>
      </c>
      <c r="B37" s="226"/>
      <c r="C37" s="226"/>
      <c r="D37" s="54">
        <f>(D16-C14)/C14</f>
        <v>-2.141071893755523E-2</v>
      </c>
      <c r="E37" s="226"/>
      <c r="F37" s="226"/>
      <c r="G37" s="226"/>
      <c r="H37" s="54">
        <f>(H16-G14)/G14</f>
        <v>-4.226047241224451E-2</v>
      </c>
      <c r="I37" s="226"/>
      <c r="J37" s="226"/>
      <c r="K37" s="226"/>
      <c r="L37" s="54"/>
      <c r="O37" s="43"/>
      <c r="P37" s="204"/>
      <c r="Q37" s="204"/>
      <c r="R37" s="204"/>
    </row>
    <row r="38" spans="1:18">
      <c r="A38" s="8" t="str">
        <f>A17</f>
        <v>Anslag RNB2022</v>
      </c>
      <c r="D38" s="54">
        <f>(D17-C14)/C14</f>
        <v>6.7589613877893376E-2</v>
      </c>
      <c r="H38" s="54">
        <f>(H17-G14)/G14</f>
        <v>4.5722084448955633E-2</v>
      </c>
      <c r="L38" s="52"/>
      <c r="O38" s="43"/>
      <c r="P38" s="204"/>
      <c r="Q38" s="204"/>
      <c r="R38" s="204"/>
    </row>
    <row r="39" spans="1:18">
      <c r="A39" s="8" t="str">
        <f>A18</f>
        <v>Anslag NB2023</v>
      </c>
      <c r="D39" s="52"/>
      <c r="H39" s="52"/>
      <c r="L39" s="52"/>
    </row>
    <row r="40" spans="1:18">
      <c r="A40" s="196"/>
      <c r="D40" s="205"/>
      <c r="G40" s="206"/>
      <c r="H40" s="205"/>
      <c r="L40" s="205"/>
    </row>
    <row r="41" spans="1:18">
      <c r="A41" s="201"/>
      <c r="B41" s="207"/>
      <c r="C41" s="207"/>
      <c r="D41" s="208"/>
      <c r="E41" s="207"/>
      <c r="F41" s="207"/>
      <c r="G41" s="207"/>
      <c r="H41" s="208"/>
      <c r="I41" s="207"/>
      <c r="J41" s="207"/>
      <c r="K41" s="207"/>
      <c r="L41" s="208"/>
    </row>
    <row r="42" spans="1:18">
      <c r="A42" s="8" t="s">
        <v>420</v>
      </c>
      <c r="B42" s="273" t="s">
        <v>404</v>
      </c>
      <c r="C42" s="273"/>
      <c r="D42" s="273"/>
      <c r="E42" s="273"/>
      <c r="F42" s="273" t="s">
        <v>405</v>
      </c>
      <c r="G42" s="273"/>
      <c r="H42" s="273"/>
      <c r="I42" s="273"/>
      <c r="J42" s="273" t="s">
        <v>406</v>
      </c>
      <c r="K42" s="273"/>
      <c r="L42" s="273"/>
      <c r="M42" s="273"/>
    </row>
    <row r="43" spans="1:18">
      <c r="A43" s="228"/>
      <c r="B43" s="187">
        <f>B23</f>
        <v>2020</v>
      </c>
      <c r="C43" s="187">
        <f>C23</f>
        <v>2021</v>
      </c>
      <c r="D43" s="187">
        <f>D23</f>
        <v>2022</v>
      </c>
      <c r="E43" s="209" t="s">
        <v>433</v>
      </c>
      <c r="F43" s="187">
        <f>F23</f>
        <v>2020</v>
      </c>
      <c r="G43" s="187">
        <f>G23</f>
        <v>2021</v>
      </c>
      <c r="H43" s="187">
        <f>H23</f>
        <v>2022</v>
      </c>
      <c r="I43" s="209" t="str">
        <f>E43</f>
        <v>endring 21-22</v>
      </c>
      <c r="J43" s="187">
        <f>J23</f>
        <v>2020</v>
      </c>
      <c r="K43" s="187">
        <f>K23</f>
        <v>2021</v>
      </c>
      <c r="L43" s="187">
        <f>L23</f>
        <v>2022</v>
      </c>
      <c r="M43" s="209" t="str">
        <f>I43</f>
        <v>endring 21-22</v>
      </c>
    </row>
    <row r="44" spans="1:18">
      <c r="A44" s="210" t="str">
        <f>A3</f>
        <v>Januar</v>
      </c>
      <c r="B44" s="210">
        <f>B3</f>
        <v>20895278</v>
      </c>
      <c r="C44" s="210">
        <f>C3</f>
        <v>21035195</v>
      </c>
      <c r="D44" s="210">
        <f>D3</f>
        <v>25046985</v>
      </c>
      <c r="E44" s="211">
        <f t="shared" ref="E44:E49" si="5">(D44-C44)/C44</f>
        <v>0.19071798478692495</v>
      </c>
      <c r="F44" s="210">
        <f>F3</f>
        <v>4333234</v>
      </c>
      <c r="G44" s="210">
        <f>G3</f>
        <v>4256424</v>
      </c>
      <c r="H44" s="210">
        <f>H3</f>
        <v>5183875</v>
      </c>
      <c r="I44" s="211">
        <f t="shared" ref="I44" si="6">(H44-G44)/G44</f>
        <v>0.21789441089515518</v>
      </c>
      <c r="J44" s="210">
        <f t="shared" ref="J44:L56" si="7">B44+F44</f>
        <v>25228512</v>
      </c>
      <c r="K44" s="210">
        <f t="shared" si="7"/>
        <v>25291619</v>
      </c>
      <c r="L44" s="210">
        <f t="shared" si="7"/>
        <v>30230860</v>
      </c>
      <c r="M44" s="211">
        <f t="shared" ref="M44" si="8">(L44-K44)/K44</f>
        <v>0.19529161023657679</v>
      </c>
    </row>
    <row r="45" spans="1:18">
      <c r="A45" s="210" t="str">
        <f t="shared" ref="A45:A55" si="9">A4</f>
        <v>Februar</v>
      </c>
      <c r="B45" s="210">
        <f>B4-B3</f>
        <v>1074102</v>
      </c>
      <c r="C45" s="210">
        <f>C4-C3</f>
        <v>1161079</v>
      </c>
      <c r="D45" s="210">
        <f>D4-D3</f>
        <v>1301354</v>
      </c>
      <c r="E45" s="211">
        <f t="shared" si="5"/>
        <v>0.12081434596612289</v>
      </c>
      <c r="F45" s="210">
        <f>F4-F3</f>
        <v>205059</v>
      </c>
      <c r="G45" s="210">
        <f>G4-G3</f>
        <v>220791</v>
      </c>
      <c r="H45" s="210">
        <f>H4-H3</f>
        <v>253330</v>
      </c>
      <c r="I45" s="211">
        <f>(H45-G45)/G45</f>
        <v>0.1473746665398499</v>
      </c>
      <c r="J45" s="210">
        <f t="shared" si="7"/>
        <v>1279161</v>
      </c>
      <c r="K45" s="210">
        <f t="shared" si="7"/>
        <v>1381870</v>
      </c>
      <c r="L45" s="210">
        <f>D45+H45</f>
        <v>1554684</v>
      </c>
      <c r="M45" s="211">
        <f>(L45-K45)/K45</f>
        <v>0.12505807348013923</v>
      </c>
    </row>
    <row r="46" spans="1:18">
      <c r="A46" s="210" t="str">
        <f t="shared" si="9"/>
        <v>Mars</v>
      </c>
      <c r="B46" s="210">
        <f t="shared" ref="B46:C55" si="10">B5-B4</f>
        <v>27546635</v>
      </c>
      <c r="C46" s="210">
        <f t="shared" si="10"/>
        <v>31288440</v>
      </c>
      <c r="D46" s="210">
        <f>D5-D4</f>
        <v>31890109</v>
      </c>
      <c r="E46" s="211">
        <f t="shared" si="5"/>
        <v>1.9229753864366522E-2</v>
      </c>
      <c r="F46" s="210">
        <f t="shared" ref="F46:G55" si="11">F5-F4</f>
        <v>5713523</v>
      </c>
      <c r="G46" s="210">
        <f t="shared" si="11"/>
        <v>6467574</v>
      </c>
      <c r="H46" s="210">
        <f>H5-H4</f>
        <v>6358233</v>
      </c>
      <c r="I46" s="211">
        <f>(H46-G46)/G46</f>
        <v>-1.6906029988988144E-2</v>
      </c>
      <c r="J46" s="210">
        <f t="shared" si="7"/>
        <v>33260158</v>
      </c>
      <c r="K46" s="210">
        <f t="shared" si="7"/>
        <v>37756014</v>
      </c>
      <c r="L46" s="210">
        <f t="shared" si="7"/>
        <v>38248342</v>
      </c>
      <c r="M46" s="211">
        <f>(L46-K46)/K46</f>
        <v>1.3039723949673289E-2</v>
      </c>
    </row>
    <row r="47" spans="1:18">
      <c r="A47" s="210" t="str">
        <f t="shared" si="9"/>
        <v>April</v>
      </c>
      <c r="B47" s="210">
        <f t="shared" si="10"/>
        <v>1409549</v>
      </c>
      <c r="C47" s="210">
        <f t="shared" si="10"/>
        <v>1734014</v>
      </c>
      <c r="D47" s="210">
        <f>D6-D5</f>
        <v>2158950</v>
      </c>
      <c r="E47" s="211">
        <f t="shared" si="5"/>
        <v>0.24505915177155432</v>
      </c>
      <c r="F47" s="210">
        <f t="shared" si="11"/>
        <v>273703</v>
      </c>
      <c r="G47" s="210">
        <f t="shared" si="11"/>
        <v>336824</v>
      </c>
      <c r="H47" s="210">
        <f>H6-H5</f>
        <v>426324</v>
      </c>
      <c r="I47" s="211">
        <f>(H47-G47)/G47</f>
        <v>0.26571740731064297</v>
      </c>
      <c r="J47" s="210">
        <f t="shared" si="7"/>
        <v>1683252</v>
      </c>
      <c r="K47" s="210">
        <f t="shared" si="7"/>
        <v>2070838</v>
      </c>
      <c r="L47" s="210">
        <f t="shared" ref="L47" si="12">D47+H47</f>
        <v>2585274</v>
      </c>
      <c r="M47" s="211">
        <f>(L47-K47)/K47</f>
        <v>0.24841923897475321</v>
      </c>
      <c r="O47" s="43"/>
    </row>
    <row r="48" spans="1:18">
      <c r="A48" s="210" t="str">
        <f t="shared" si="9"/>
        <v>Mai</v>
      </c>
      <c r="B48" s="210">
        <f t="shared" si="10"/>
        <v>27969249</v>
      </c>
      <c r="C48" s="210">
        <f t="shared" si="10"/>
        <v>31773013</v>
      </c>
      <c r="D48" s="210">
        <f>D7-D6</f>
        <v>37393694</v>
      </c>
      <c r="E48" s="211">
        <f t="shared" si="5"/>
        <v>0.17690110157321245</v>
      </c>
      <c r="F48" s="210">
        <f t="shared" si="11"/>
        <v>5516761</v>
      </c>
      <c r="G48" s="210">
        <f t="shared" si="11"/>
        <v>6562510</v>
      </c>
      <c r="H48" s="210">
        <f>H7-H6</f>
        <v>7478146</v>
      </c>
      <c r="I48" s="211">
        <f>(H48-G48)/G48</f>
        <v>0.13952527310434576</v>
      </c>
      <c r="J48" s="210">
        <f t="shared" si="7"/>
        <v>33486010</v>
      </c>
      <c r="K48" s="210">
        <f t="shared" si="7"/>
        <v>38335523</v>
      </c>
      <c r="L48" s="210">
        <f t="shared" ref="L48" si="13">D48+H48</f>
        <v>44871840</v>
      </c>
      <c r="M48" s="211">
        <f>(L48-K48)/K48</f>
        <v>0.17050287797038793</v>
      </c>
      <c r="N48" s="211"/>
      <c r="O48" s="241"/>
      <c r="P48" s="212"/>
    </row>
    <row r="49" spans="1:16">
      <c r="A49" s="210" t="str">
        <f t="shared" si="9"/>
        <v>Juni</v>
      </c>
      <c r="B49" s="210">
        <f t="shared" si="10"/>
        <v>1861894</v>
      </c>
      <c r="C49" s="210">
        <f t="shared" si="10"/>
        <v>3700697</v>
      </c>
      <c r="D49" s="210">
        <f>D8-D7</f>
        <v>5049204</v>
      </c>
      <c r="E49" s="211">
        <f t="shared" si="5"/>
        <v>0.36439270764399245</v>
      </c>
      <c r="F49" s="210">
        <f t="shared" si="11"/>
        <v>380573</v>
      </c>
      <c r="G49" s="210">
        <f t="shared" si="11"/>
        <v>753916</v>
      </c>
      <c r="H49" s="210">
        <f>H8-H7</f>
        <v>1007981</v>
      </c>
      <c r="I49" s="211">
        <f>(H49-G49)/G49</f>
        <v>0.33699377649499412</v>
      </c>
      <c r="J49" s="210">
        <f t="shared" si="7"/>
        <v>2242467</v>
      </c>
      <c r="K49" s="210">
        <f t="shared" si="7"/>
        <v>4454613</v>
      </c>
      <c r="L49" s="210">
        <f t="shared" ref="L49" si="14">D49+H49</f>
        <v>6057185</v>
      </c>
      <c r="M49" s="211">
        <f>(L49-K49)/K49</f>
        <v>0.3597556061547883</v>
      </c>
      <c r="O49" s="43"/>
    </row>
    <row r="50" spans="1:16">
      <c r="A50" s="210" t="str">
        <f t="shared" si="9"/>
        <v>Juli</v>
      </c>
      <c r="B50" s="210">
        <f t="shared" si="10"/>
        <v>21053761</v>
      </c>
      <c r="C50" s="210">
        <f t="shared" si="10"/>
        <v>22281580</v>
      </c>
      <c r="D50" s="210"/>
      <c r="E50" s="211"/>
      <c r="F50" s="210">
        <f t="shared" si="11"/>
        <v>4258174</v>
      </c>
      <c r="G50" s="210">
        <f t="shared" si="11"/>
        <v>4612904</v>
      </c>
      <c r="H50" s="210"/>
      <c r="I50" s="211"/>
      <c r="J50" s="210">
        <f t="shared" si="7"/>
        <v>25311935</v>
      </c>
      <c r="K50" s="210">
        <f t="shared" si="7"/>
        <v>26894484</v>
      </c>
      <c r="L50" s="210"/>
      <c r="M50" s="211"/>
    </row>
    <row r="51" spans="1:16">
      <c r="A51" s="210" t="str">
        <f t="shared" si="9"/>
        <v>August</v>
      </c>
      <c r="B51" s="210">
        <f t="shared" si="10"/>
        <v>1995472</v>
      </c>
      <c r="C51" s="210">
        <f t="shared" si="10"/>
        <v>2952293</v>
      </c>
      <c r="D51" s="210">
        <f t="shared" ref="D51:D55" si="15">D10-D9</f>
        <v>0</v>
      </c>
      <c r="E51" s="211"/>
      <c r="F51" s="210">
        <f t="shared" si="11"/>
        <v>408729</v>
      </c>
      <c r="G51" s="210">
        <f t="shared" si="11"/>
        <v>594644</v>
      </c>
      <c r="H51" s="210">
        <f t="shared" ref="H51:H55" si="16">H10-H9</f>
        <v>0</v>
      </c>
      <c r="I51" s="211"/>
      <c r="J51" s="210">
        <f t="shared" si="7"/>
        <v>2404201</v>
      </c>
      <c r="K51" s="210">
        <f t="shared" si="7"/>
        <v>3546937</v>
      </c>
      <c r="L51" s="210">
        <f t="shared" ref="L51" si="17">D51+H51</f>
        <v>0</v>
      </c>
      <c r="M51" s="211"/>
    </row>
    <row r="52" spans="1:16">
      <c r="A52" s="210" t="str">
        <f t="shared" si="9"/>
        <v>September</v>
      </c>
      <c r="B52" s="210">
        <f t="shared" si="10"/>
        <v>29029099</v>
      </c>
      <c r="C52" s="210">
        <f t="shared" si="10"/>
        <v>34649943</v>
      </c>
      <c r="D52" s="210">
        <f t="shared" si="15"/>
        <v>0</v>
      </c>
      <c r="E52" s="211"/>
      <c r="F52" s="210">
        <f t="shared" si="11"/>
        <v>5876030</v>
      </c>
      <c r="G52" s="210">
        <f t="shared" si="11"/>
        <v>7148438</v>
      </c>
      <c r="H52" s="210">
        <f t="shared" si="16"/>
        <v>0</v>
      </c>
      <c r="I52" s="211"/>
      <c r="J52" s="210">
        <f t="shared" si="7"/>
        <v>34905129</v>
      </c>
      <c r="K52" s="210">
        <f t="shared" si="7"/>
        <v>41798381</v>
      </c>
      <c r="L52" s="210">
        <f t="shared" ref="L52" si="18">D52+H52</f>
        <v>0</v>
      </c>
      <c r="M52" s="211"/>
    </row>
    <row r="53" spans="1:16">
      <c r="A53" s="210" t="str">
        <f t="shared" si="9"/>
        <v>Oktober</v>
      </c>
      <c r="B53" s="210">
        <f t="shared" si="10"/>
        <v>1894384</v>
      </c>
      <c r="C53" s="210">
        <f t="shared" si="10"/>
        <v>1842218</v>
      </c>
      <c r="D53" s="210">
        <f t="shared" si="15"/>
        <v>0</v>
      </c>
      <c r="E53" s="211"/>
      <c r="F53" s="210">
        <f t="shared" si="11"/>
        <v>387656</v>
      </c>
      <c r="G53" s="210">
        <f t="shared" si="11"/>
        <v>369252</v>
      </c>
      <c r="H53" s="210">
        <f t="shared" si="16"/>
        <v>0</v>
      </c>
      <c r="I53" s="211"/>
      <c r="J53" s="210">
        <f t="shared" si="7"/>
        <v>2282040</v>
      </c>
      <c r="K53" s="210">
        <f t="shared" si="7"/>
        <v>2211470</v>
      </c>
      <c r="L53" s="210">
        <f t="shared" ref="L53" si="19">D53+H53</f>
        <v>0</v>
      </c>
      <c r="M53" s="211"/>
      <c r="O53" s="43"/>
      <c r="P53" s="43"/>
    </row>
    <row r="54" spans="1:16">
      <c r="A54" s="210" t="str">
        <f t="shared" si="9"/>
        <v>November</v>
      </c>
      <c r="B54" s="210">
        <f t="shared" si="10"/>
        <v>32554065</v>
      </c>
      <c r="C54" s="210">
        <f t="shared" si="10"/>
        <v>37869257</v>
      </c>
      <c r="D54" s="210">
        <f t="shared" si="15"/>
        <v>0</v>
      </c>
      <c r="E54" s="211"/>
      <c r="F54" s="210">
        <f t="shared" si="11"/>
        <v>6644976</v>
      </c>
      <c r="G54" s="210">
        <f t="shared" si="11"/>
        <v>7977156</v>
      </c>
      <c r="H54" s="210">
        <f t="shared" si="16"/>
        <v>0</v>
      </c>
      <c r="I54" s="211"/>
      <c r="J54" s="210">
        <f t="shared" si="7"/>
        <v>39199041</v>
      </c>
      <c r="K54" s="210">
        <f t="shared" si="7"/>
        <v>45846413</v>
      </c>
      <c r="L54" s="210">
        <f t="shared" ref="L54:L55" si="20">D54+H54</f>
        <v>0</v>
      </c>
      <c r="M54" s="211"/>
      <c r="O54" s="43"/>
    </row>
    <row r="55" spans="1:16">
      <c r="A55" s="210" t="str">
        <f t="shared" si="9"/>
        <v>Desember</v>
      </c>
      <c r="B55" s="210">
        <f t="shared" si="10"/>
        <v>1608935</v>
      </c>
      <c r="C55" s="210">
        <f t="shared" si="10"/>
        <v>5667718</v>
      </c>
      <c r="D55" s="210">
        <f t="shared" si="15"/>
        <v>0</v>
      </c>
      <c r="E55" s="211"/>
      <c r="F55" s="210">
        <f t="shared" si="11"/>
        <v>322723</v>
      </c>
      <c r="G55" s="210">
        <f t="shared" si="11"/>
        <v>1150085</v>
      </c>
      <c r="H55" s="210">
        <f t="shared" si="16"/>
        <v>0</v>
      </c>
      <c r="I55" s="211"/>
      <c r="J55" s="210">
        <f t="shared" si="7"/>
        <v>1931658</v>
      </c>
      <c r="K55" s="210">
        <f t="shared" si="7"/>
        <v>6817803</v>
      </c>
      <c r="L55" s="210">
        <f t="shared" si="20"/>
        <v>0</v>
      </c>
      <c r="M55" s="211"/>
    </row>
    <row r="56" spans="1:16">
      <c r="A56" s="213" t="s">
        <v>421</v>
      </c>
      <c r="B56" s="213">
        <f>SUM(B44:B55)</f>
        <v>168892423</v>
      </c>
      <c r="C56" s="213">
        <f>SUM(C44:C55)</f>
        <v>195955447</v>
      </c>
      <c r="D56" s="213">
        <f>SUM(D44:D55)</f>
        <v>102840296</v>
      </c>
      <c r="E56" s="214"/>
      <c r="F56" s="213">
        <f>SUM(F44:F55)</f>
        <v>34321141</v>
      </c>
      <c r="G56" s="213">
        <f>SUM(G44:G55)</f>
        <v>40450518</v>
      </c>
      <c r="H56" s="213">
        <f>SUM(H44:H55)</f>
        <v>20707889</v>
      </c>
      <c r="I56" s="214"/>
      <c r="J56" s="213">
        <f t="shared" si="7"/>
        <v>203213564</v>
      </c>
      <c r="K56" s="213">
        <f>C56+G56</f>
        <v>236405965</v>
      </c>
      <c r="L56" s="213">
        <f>D56+H56</f>
        <v>123548185</v>
      </c>
      <c r="M56" s="214"/>
    </row>
    <row r="57" spans="1:16">
      <c r="A57" s="50"/>
      <c r="B57" s="50"/>
      <c r="C57" s="185"/>
      <c r="D57" s="50"/>
      <c r="E57" s="215"/>
      <c r="F57" s="185"/>
      <c r="G57" s="185"/>
      <c r="H57" s="50"/>
      <c r="I57" s="215"/>
      <c r="J57" s="185"/>
      <c r="K57" s="185"/>
      <c r="L57" s="50"/>
      <c r="M57" s="215"/>
    </row>
    <row r="58" spans="1:16">
      <c r="A58" s="43"/>
      <c r="D58" s="43"/>
      <c r="H58" s="43"/>
      <c r="L58" s="43"/>
    </row>
    <row r="59" spans="1:16">
      <c r="A59" s="43"/>
      <c r="E59" s="216"/>
      <c r="F59" s="216"/>
      <c r="G59" s="216"/>
      <c r="H59" s="216"/>
      <c r="I59" s="216"/>
      <c r="J59" s="216"/>
      <c r="K59" s="216"/>
      <c r="L59" s="217"/>
    </row>
    <row r="60" spans="1:16">
      <c r="A60" s="43"/>
      <c r="E60" s="204"/>
      <c r="H60" s="43"/>
      <c r="I60" s="204"/>
      <c r="L60" s="204"/>
    </row>
    <row r="61" spans="1:16">
      <c r="A61" s="43"/>
      <c r="E61" s="204"/>
      <c r="I61" s="204"/>
      <c r="L61" s="204"/>
    </row>
    <row r="62" spans="1:16">
      <c r="A62" s="43"/>
      <c r="E62" s="204"/>
      <c r="I62" s="204"/>
      <c r="L62" s="204"/>
    </row>
    <row r="63" spans="1:16">
      <c r="A63" s="43"/>
      <c r="E63" s="204"/>
      <c r="I63" s="204"/>
      <c r="L63" s="204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2022-08-08T12:59:39Z</dcterms:modified>
</cp:coreProperties>
</file>