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-TJENER\NyeKS\UTKO\Kommuneøkonomi\Skatt oppdatering\2018\Nett2018\"/>
    </mc:Choice>
  </mc:AlternateContent>
  <bookViews>
    <workbookView xWindow="-2900" yWindow="1940" windowWidth="19440" windowHeight="5120"/>
  </bookViews>
  <sheets>
    <sheet name="kommuner" sheetId="6" r:id="rId1"/>
    <sheet name="fylker" sheetId="7" r:id="rId2"/>
    <sheet name="fylker gml" sheetId="4" state="hidden" r:id="rId3"/>
    <sheet name="tabellalle" sheetId="1" r:id="rId4"/>
    <sheet name="Diagram K" sheetId="2" r:id="rId5"/>
    <sheet name="Diagram FK" sheetId="3" r:id="rId6"/>
  </sheets>
  <definedNames>
    <definedName name="_xlnm.Print_Area" localSheetId="2">'fylker gml'!$A$1:$P$31</definedName>
    <definedName name="_xlnm.Print_Area" localSheetId="0">kommuner!$A$1:$Q$434</definedName>
    <definedName name="_xlnm.Print_Area" localSheetId="3">tabellalle!$A$1:$M$55</definedName>
    <definedName name="_xlnm.Print_Titles" localSheetId="2">'fylker gml'!$A:$B,'fylker gml'!$1:$6</definedName>
    <definedName name="_xlnm.Print_Titles" localSheetId="0">kommuner!$A:$B,kommuner!$1:$6</definedName>
  </definedNames>
  <calcPr calcId="162913"/>
</workbook>
</file>

<file path=xl/calcChain.xml><?xml version="1.0" encoding="utf-8"?>
<calcChain xmlns="http://schemas.openxmlformats.org/spreadsheetml/2006/main">
  <c r="H53" i="1" l="1"/>
  <c r="H54" i="1" s="1"/>
  <c r="D53" i="1"/>
  <c r="D54" i="1" s="1"/>
  <c r="H34" i="1"/>
  <c r="D34" i="1"/>
  <c r="L54" i="1" l="1"/>
  <c r="I53" i="1"/>
  <c r="E53" i="1"/>
  <c r="L53" i="1"/>
  <c r="M53" i="1" s="1"/>
  <c r="H52" i="1"/>
  <c r="D52" i="1"/>
  <c r="H33" i="1"/>
  <c r="D33" i="1"/>
  <c r="L52" i="1" l="1"/>
  <c r="H51" i="1"/>
  <c r="D51" i="1"/>
  <c r="L51" i="1" s="1"/>
  <c r="H32" i="1"/>
  <c r="D32" i="1"/>
  <c r="U26" i="7" l="1"/>
  <c r="S26" i="7"/>
  <c r="D50" i="1" l="1"/>
  <c r="H50" i="1"/>
  <c r="H31" i="1"/>
  <c r="D31" i="1"/>
  <c r="L50" i="1" l="1"/>
  <c r="H37" i="1"/>
  <c r="D37" i="1"/>
  <c r="H49" i="1" l="1"/>
  <c r="D49" i="1"/>
  <c r="H30" i="1"/>
  <c r="D30" i="1"/>
  <c r="L49" i="1" l="1"/>
  <c r="H48" i="1"/>
  <c r="D48" i="1"/>
  <c r="L48" i="1" s="1"/>
  <c r="H29" i="1"/>
  <c r="D29" i="1"/>
  <c r="H47" i="1" l="1"/>
  <c r="D47" i="1"/>
  <c r="L47" i="1" s="1"/>
  <c r="H28" i="1"/>
  <c r="D28" i="1"/>
  <c r="H46" i="1" l="1"/>
  <c r="D46" i="1"/>
  <c r="H27" i="1"/>
  <c r="D27" i="1"/>
  <c r="L46" i="1" l="1"/>
  <c r="H36" i="1"/>
  <c r="D36" i="1"/>
  <c r="H45" i="1" l="1"/>
  <c r="D45" i="1"/>
  <c r="H26" i="1"/>
  <c r="D26" i="1"/>
  <c r="L45" i="1" l="1"/>
  <c r="H44" i="1"/>
  <c r="D44" i="1"/>
  <c r="L44" i="1" s="1"/>
  <c r="D25" i="1"/>
  <c r="H25" i="1"/>
  <c r="X2" i="6"/>
  <c r="W430" i="6"/>
  <c r="H24" i="1" l="1"/>
  <c r="D24" i="1"/>
  <c r="H43" i="1"/>
  <c r="D43" i="1"/>
  <c r="L43" i="1" l="1"/>
  <c r="N26" i="7"/>
  <c r="C26" i="7"/>
  <c r="P24" i="7"/>
  <c r="D24" i="7"/>
  <c r="F24" i="7" s="1"/>
  <c r="U430" i="6" l="1"/>
  <c r="P430" i="6"/>
  <c r="C430" i="6"/>
  <c r="V428" i="6"/>
  <c r="D428" i="6"/>
  <c r="R428" i="6" s="1"/>
  <c r="V427" i="6"/>
  <c r="D427" i="6"/>
  <c r="R427" i="6" s="1"/>
  <c r="V426" i="6"/>
  <c r="D426" i="6"/>
  <c r="R426" i="6" s="1"/>
  <c r="V425" i="6"/>
  <c r="D425" i="6"/>
  <c r="R425" i="6" s="1"/>
  <c r="V424" i="6"/>
  <c r="D424" i="6"/>
  <c r="R424" i="6" s="1"/>
  <c r="V423" i="6"/>
  <c r="D423" i="6"/>
  <c r="R423" i="6" s="1"/>
  <c r="V422" i="6"/>
  <c r="D422" i="6"/>
  <c r="R422" i="6" s="1"/>
  <c r="V421" i="6"/>
  <c r="D421" i="6"/>
  <c r="R421" i="6" s="1"/>
  <c r="V420" i="6"/>
  <c r="D420" i="6"/>
  <c r="R420" i="6" s="1"/>
  <c r="V419" i="6"/>
  <c r="D419" i="6"/>
  <c r="R419" i="6" s="1"/>
  <c r="V418" i="6"/>
  <c r="D418" i="6"/>
  <c r="V417" i="6"/>
  <c r="D417" i="6"/>
  <c r="V416" i="6"/>
  <c r="D416" i="6"/>
  <c r="R416" i="6" s="1"/>
  <c r="V415" i="6"/>
  <c r="D415" i="6"/>
  <c r="R415" i="6" s="1"/>
  <c r="V414" i="6"/>
  <c r="D414" i="6"/>
  <c r="R414" i="6" s="1"/>
  <c r="V413" i="6"/>
  <c r="D413" i="6"/>
  <c r="R413" i="6" s="1"/>
  <c r="V412" i="6"/>
  <c r="D412" i="6"/>
  <c r="R412" i="6" s="1"/>
  <c r="V411" i="6"/>
  <c r="D411" i="6"/>
  <c r="R411" i="6" s="1"/>
  <c r="V410" i="6"/>
  <c r="D410" i="6"/>
  <c r="R410" i="6" s="1"/>
  <c r="V409" i="6"/>
  <c r="D409" i="6"/>
  <c r="R409" i="6" s="1"/>
  <c r="V408" i="6"/>
  <c r="D408" i="6"/>
  <c r="R408" i="6" s="1"/>
  <c r="V407" i="6"/>
  <c r="D407" i="6"/>
  <c r="R407" i="6" s="1"/>
  <c r="V406" i="6"/>
  <c r="D406" i="6"/>
  <c r="V405" i="6"/>
  <c r="D405" i="6"/>
  <c r="R405" i="6" s="1"/>
  <c r="V404" i="6"/>
  <c r="D404" i="6"/>
  <c r="V403" i="6"/>
  <c r="D403" i="6"/>
  <c r="V402" i="6"/>
  <c r="D402" i="6"/>
  <c r="R402" i="6" s="1"/>
  <c r="V401" i="6"/>
  <c r="D401" i="6"/>
  <c r="R401" i="6" s="1"/>
  <c r="V400" i="6"/>
  <c r="D400" i="6"/>
  <c r="R400" i="6" s="1"/>
  <c r="V399" i="6"/>
  <c r="D399" i="6"/>
  <c r="R399" i="6" s="1"/>
  <c r="V398" i="6"/>
  <c r="D398" i="6"/>
  <c r="R398" i="6" s="1"/>
  <c r="V397" i="6"/>
  <c r="D397" i="6"/>
  <c r="R397" i="6" s="1"/>
  <c r="V396" i="6"/>
  <c r="D396" i="6"/>
  <c r="R396" i="6" s="1"/>
  <c r="V395" i="6"/>
  <c r="D395" i="6"/>
  <c r="V394" i="6"/>
  <c r="D394" i="6"/>
  <c r="V393" i="6"/>
  <c r="D393" i="6"/>
  <c r="R393" i="6" s="1"/>
  <c r="V392" i="6"/>
  <c r="D392" i="6"/>
  <c r="R392" i="6" s="1"/>
  <c r="V391" i="6"/>
  <c r="D391" i="6"/>
  <c r="R391" i="6" s="1"/>
  <c r="V390" i="6"/>
  <c r="D390" i="6"/>
  <c r="R390" i="6" s="1"/>
  <c r="V389" i="6"/>
  <c r="D389" i="6"/>
  <c r="R389" i="6" s="1"/>
  <c r="V388" i="6"/>
  <c r="D388" i="6"/>
  <c r="R388" i="6" s="1"/>
  <c r="V387" i="6"/>
  <c r="D387" i="6"/>
  <c r="R387" i="6" s="1"/>
  <c r="V386" i="6"/>
  <c r="D386" i="6"/>
  <c r="R386" i="6" s="1"/>
  <c r="V385" i="6"/>
  <c r="D385" i="6"/>
  <c r="R385" i="6" s="1"/>
  <c r="V384" i="6"/>
  <c r="D384" i="6"/>
  <c r="R384" i="6" s="1"/>
  <c r="V383" i="6"/>
  <c r="D383" i="6"/>
  <c r="R383" i="6" s="1"/>
  <c r="V382" i="6"/>
  <c r="D382" i="6"/>
  <c r="R382" i="6" s="1"/>
  <c r="R418" i="6" l="1"/>
  <c r="R394" i="6"/>
  <c r="R395" i="6"/>
  <c r="R406" i="6"/>
  <c r="R417" i="6"/>
  <c r="R403" i="6"/>
  <c r="R404" i="6"/>
  <c r="H35" i="1"/>
  <c r="D35" i="1"/>
  <c r="D23" i="1" l="1"/>
  <c r="C2" i="6" l="1"/>
  <c r="L17" i="1" l="1"/>
  <c r="I17" i="1"/>
  <c r="E17" i="1"/>
  <c r="L16" i="1"/>
  <c r="I16" i="1"/>
  <c r="E16" i="1"/>
  <c r="H2" i="1"/>
  <c r="G2" i="1"/>
  <c r="F2" i="1"/>
  <c r="I15" i="1" l="1"/>
  <c r="L15" i="1"/>
  <c r="E15" i="1"/>
  <c r="D121" i="6" l="1"/>
  <c r="V121" i="6"/>
  <c r="R121" i="6" l="1"/>
  <c r="U2" i="7"/>
  <c r="S2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2" i="7"/>
  <c r="H23" i="1" l="1"/>
  <c r="D23" i="7" l="1"/>
  <c r="F23" i="7" s="1"/>
  <c r="D22" i="7"/>
  <c r="F22" i="7" s="1"/>
  <c r="D21" i="7"/>
  <c r="F21" i="7" s="1"/>
  <c r="D20" i="7"/>
  <c r="F20" i="7" s="1"/>
  <c r="D19" i="7"/>
  <c r="F19" i="7" s="1"/>
  <c r="D18" i="7"/>
  <c r="F18" i="7" s="1"/>
  <c r="D17" i="7"/>
  <c r="F17" i="7" s="1"/>
  <c r="D16" i="7"/>
  <c r="F16" i="7" s="1"/>
  <c r="D15" i="7"/>
  <c r="F15" i="7" s="1"/>
  <c r="D14" i="7"/>
  <c r="F14" i="7" s="1"/>
  <c r="D13" i="7"/>
  <c r="F13" i="7" s="1"/>
  <c r="D12" i="7"/>
  <c r="F12" i="7" s="1"/>
  <c r="D11" i="7"/>
  <c r="F11" i="7" s="1"/>
  <c r="D10" i="7"/>
  <c r="F10" i="7" s="1"/>
  <c r="D9" i="7"/>
  <c r="F9" i="7" s="1"/>
  <c r="D8" i="7"/>
  <c r="F8" i="7" s="1"/>
  <c r="D7" i="7"/>
  <c r="F7" i="7" s="1"/>
  <c r="I2" i="7"/>
  <c r="G2" i="7"/>
  <c r="P26" i="7" l="1"/>
  <c r="D26" i="7"/>
  <c r="G24" i="7" l="1"/>
  <c r="H24" i="7" s="1"/>
  <c r="E24" i="7"/>
  <c r="F26" i="7"/>
  <c r="G7" i="7"/>
  <c r="H7" i="7" s="1"/>
  <c r="E18" i="7"/>
  <c r="E10" i="7"/>
  <c r="G16" i="7"/>
  <c r="H16" i="7" s="1"/>
  <c r="G8" i="7"/>
  <c r="H8" i="7" s="1"/>
  <c r="E15" i="7"/>
  <c r="E7" i="7"/>
  <c r="G9" i="7"/>
  <c r="H9" i="7" s="1"/>
  <c r="G17" i="7"/>
  <c r="H17" i="7" s="1"/>
  <c r="G23" i="7"/>
  <c r="H23" i="7" s="1"/>
  <c r="E22" i="7"/>
  <c r="E16" i="7"/>
  <c r="E8" i="7"/>
  <c r="G14" i="7"/>
  <c r="H14" i="7" s="1"/>
  <c r="E13" i="7"/>
  <c r="G22" i="7"/>
  <c r="H22" i="7" s="1"/>
  <c r="G11" i="7"/>
  <c r="H11" i="7" s="1"/>
  <c r="G19" i="7"/>
  <c r="H19" i="7" s="1"/>
  <c r="E14" i="7"/>
  <c r="G20" i="7"/>
  <c r="H20" i="7" s="1"/>
  <c r="G12" i="7"/>
  <c r="H12" i="7" s="1"/>
  <c r="E19" i="7"/>
  <c r="E11" i="7"/>
  <c r="E23" i="7"/>
  <c r="G13" i="7"/>
  <c r="H13" i="7" s="1"/>
  <c r="E21" i="7"/>
  <c r="E20" i="7"/>
  <c r="E12" i="7"/>
  <c r="G18" i="7"/>
  <c r="H18" i="7" s="1"/>
  <c r="G10" i="7"/>
  <c r="H10" i="7" s="1"/>
  <c r="E17" i="7"/>
  <c r="E9" i="7"/>
  <c r="G15" i="7"/>
  <c r="H15" i="7" s="1"/>
  <c r="G21" i="7"/>
  <c r="H21" i="7" s="1"/>
  <c r="E26" i="7"/>
  <c r="I24" i="7" l="1"/>
  <c r="J24" i="7" s="1"/>
  <c r="L24" i="7" s="1"/>
  <c r="M26" i="7"/>
  <c r="H26" i="7"/>
  <c r="I12" i="7"/>
  <c r="Q12" i="7" s="1"/>
  <c r="I9" i="7"/>
  <c r="J9" i="7" s="1"/>
  <c r="L9" i="7" s="1"/>
  <c r="I16" i="7"/>
  <c r="Q16" i="7" s="1"/>
  <c r="I19" i="7"/>
  <c r="Q19" i="7" s="1"/>
  <c r="I7" i="7"/>
  <c r="Q7" i="7" s="1"/>
  <c r="I18" i="7"/>
  <c r="Q18" i="7" s="1"/>
  <c r="I17" i="7"/>
  <c r="Q17" i="7" s="1"/>
  <c r="I8" i="7"/>
  <c r="Q8" i="7" s="1"/>
  <c r="I11" i="7"/>
  <c r="Q11" i="7" s="1"/>
  <c r="I14" i="7"/>
  <c r="Q14" i="7" s="1"/>
  <c r="I20" i="7"/>
  <c r="J20" i="7" s="1"/>
  <c r="L20" i="7" s="1"/>
  <c r="I21" i="7"/>
  <c r="J21" i="7" s="1"/>
  <c r="L21" i="7" s="1"/>
  <c r="I13" i="7"/>
  <c r="J13" i="7" s="1"/>
  <c r="L13" i="7" s="1"/>
  <c r="I22" i="7"/>
  <c r="Q22" i="7" s="1"/>
  <c r="I23" i="7"/>
  <c r="J23" i="7" s="1"/>
  <c r="L23" i="7" s="1"/>
  <c r="I15" i="7"/>
  <c r="Q15" i="7" s="1"/>
  <c r="I10" i="7"/>
  <c r="J10" i="7" s="1"/>
  <c r="L10" i="7" s="1"/>
  <c r="Q24" i="7" l="1"/>
  <c r="J12" i="7"/>
  <c r="L12" i="7" s="1"/>
  <c r="J19" i="7"/>
  <c r="L19" i="7" s="1"/>
  <c r="J8" i="7"/>
  <c r="L8" i="7" s="1"/>
  <c r="J17" i="7"/>
  <c r="L17" i="7" s="1"/>
  <c r="J14" i="7"/>
  <c r="L14" i="7" s="1"/>
  <c r="J7" i="7"/>
  <c r="L7" i="7" s="1"/>
  <c r="J16" i="7"/>
  <c r="L16" i="7" s="1"/>
  <c r="Q9" i="7"/>
  <c r="J18" i="7"/>
  <c r="L18" i="7" s="1"/>
  <c r="J11" i="7"/>
  <c r="L11" i="7" s="1"/>
  <c r="Q21" i="7"/>
  <c r="Q20" i="7"/>
  <c r="J22" i="7"/>
  <c r="L22" i="7" s="1"/>
  <c r="J15" i="7"/>
  <c r="L15" i="7" s="1"/>
  <c r="Q23" i="7"/>
  <c r="Q13" i="7"/>
  <c r="I26" i="7"/>
  <c r="J26" i="7" s="1"/>
  <c r="Q10" i="7"/>
  <c r="L26" i="7" l="1"/>
  <c r="K24" i="7"/>
  <c r="K19" i="7"/>
  <c r="K20" i="7"/>
  <c r="K7" i="7"/>
  <c r="K13" i="7"/>
  <c r="K12" i="7"/>
  <c r="K22" i="7"/>
  <c r="Q26" i="7"/>
  <c r="K10" i="7"/>
  <c r="K17" i="7"/>
  <c r="K9" i="7"/>
  <c r="K14" i="7"/>
  <c r="K23" i="7"/>
  <c r="K11" i="7"/>
  <c r="K18" i="7"/>
  <c r="K15" i="7"/>
  <c r="K8" i="7"/>
  <c r="K16" i="7"/>
  <c r="K21" i="7"/>
  <c r="K26" i="7"/>
  <c r="L14" i="1"/>
  <c r="L34" i="1" s="1"/>
  <c r="K14" i="1"/>
  <c r="L37" i="1" s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L28" i="1" s="1"/>
  <c r="K8" i="1"/>
  <c r="J8" i="1"/>
  <c r="L7" i="1"/>
  <c r="K7" i="1"/>
  <c r="J7" i="1"/>
  <c r="L6" i="1"/>
  <c r="K6" i="1"/>
  <c r="J6" i="1"/>
  <c r="L5" i="1"/>
  <c r="K5" i="1"/>
  <c r="J5" i="1"/>
  <c r="L4" i="1"/>
  <c r="L24" i="1" s="1"/>
  <c r="K4" i="1"/>
  <c r="J4" i="1"/>
  <c r="L3" i="1"/>
  <c r="K3" i="1"/>
  <c r="J3" i="1"/>
  <c r="B22" i="1"/>
  <c r="C22" i="1"/>
  <c r="D22" i="1"/>
  <c r="L32" i="1" l="1"/>
  <c r="L31" i="1"/>
  <c r="L33" i="1"/>
  <c r="L27" i="1"/>
  <c r="L35" i="1"/>
  <c r="L36" i="1"/>
  <c r="L30" i="1"/>
  <c r="L26" i="1"/>
  <c r="L25" i="1"/>
  <c r="L29" i="1"/>
  <c r="L23" i="1"/>
  <c r="Q430" i="6" l="1"/>
  <c r="V381" i="6"/>
  <c r="D381" i="6"/>
  <c r="R381" i="6" s="1"/>
  <c r="V380" i="6"/>
  <c r="D380" i="6"/>
  <c r="R380" i="6" s="1"/>
  <c r="V379" i="6"/>
  <c r="D379" i="6"/>
  <c r="R379" i="6" s="1"/>
  <c r="V378" i="6"/>
  <c r="D378" i="6"/>
  <c r="R378" i="6" s="1"/>
  <c r="V377" i="6"/>
  <c r="D377" i="6"/>
  <c r="R377" i="6" s="1"/>
  <c r="V376" i="6"/>
  <c r="D376" i="6"/>
  <c r="R376" i="6" s="1"/>
  <c r="V375" i="6"/>
  <c r="D375" i="6"/>
  <c r="R375" i="6" s="1"/>
  <c r="V374" i="6"/>
  <c r="D374" i="6"/>
  <c r="R374" i="6" s="1"/>
  <c r="V373" i="6"/>
  <c r="D373" i="6"/>
  <c r="R373" i="6" s="1"/>
  <c r="V372" i="6"/>
  <c r="D372" i="6"/>
  <c r="R372" i="6" s="1"/>
  <c r="V371" i="6"/>
  <c r="D371" i="6"/>
  <c r="R371" i="6" s="1"/>
  <c r="V370" i="6"/>
  <c r="D370" i="6"/>
  <c r="V369" i="6"/>
  <c r="D369" i="6"/>
  <c r="R369" i="6" s="1"/>
  <c r="V368" i="6"/>
  <c r="D368" i="6"/>
  <c r="V367" i="6"/>
  <c r="D367" i="6"/>
  <c r="V366" i="6"/>
  <c r="D366" i="6"/>
  <c r="V365" i="6"/>
  <c r="D365" i="6"/>
  <c r="R365" i="6" s="1"/>
  <c r="V364" i="6"/>
  <c r="D364" i="6"/>
  <c r="R364" i="6" s="1"/>
  <c r="V363" i="6"/>
  <c r="D363" i="6"/>
  <c r="R363" i="6" s="1"/>
  <c r="V362" i="6"/>
  <c r="D362" i="6"/>
  <c r="R362" i="6" s="1"/>
  <c r="V361" i="6"/>
  <c r="D361" i="6"/>
  <c r="R361" i="6" s="1"/>
  <c r="V360" i="6"/>
  <c r="D360" i="6"/>
  <c r="R360" i="6" s="1"/>
  <c r="V359" i="6"/>
  <c r="D359" i="6"/>
  <c r="R359" i="6" s="1"/>
  <c r="V358" i="6"/>
  <c r="D358" i="6"/>
  <c r="R358" i="6" s="1"/>
  <c r="V357" i="6"/>
  <c r="D357" i="6"/>
  <c r="R357" i="6" s="1"/>
  <c r="V356" i="6"/>
  <c r="D356" i="6"/>
  <c r="R356" i="6" s="1"/>
  <c r="V355" i="6"/>
  <c r="D355" i="6"/>
  <c r="V354" i="6"/>
  <c r="D354" i="6"/>
  <c r="R354" i="6" s="1"/>
  <c r="V353" i="6"/>
  <c r="D353" i="6"/>
  <c r="R353" i="6" s="1"/>
  <c r="V352" i="6"/>
  <c r="D352" i="6"/>
  <c r="V351" i="6"/>
  <c r="D351" i="6"/>
  <c r="V350" i="6"/>
  <c r="D350" i="6"/>
  <c r="V349" i="6"/>
  <c r="D349" i="6"/>
  <c r="V348" i="6"/>
  <c r="D348" i="6"/>
  <c r="V347" i="6"/>
  <c r="D347" i="6"/>
  <c r="R347" i="6" s="1"/>
  <c r="V346" i="6"/>
  <c r="D346" i="6"/>
  <c r="R346" i="6" s="1"/>
  <c r="V345" i="6"/>
  <c r="D345" i="6"/>
  <c r="R345" i="6" s="1"/>
  <c r="V344" i="6"/>
  <c r="D344" i="6"/>
  <c r="V343" i="6"/>
  <c r="D343" i="6"/>
  <c r="R343" i="6" s="1"/>
  <c r="V342" i="6"/>
  <c r="D342" i="6"/>
  <c r="R342" i="6" s="1"/>
  <c r="V341" i="6"/>
  <c r="D341" i="6"/>
  <c r="V340" i="6"/>
  <c r="D340" i="6"/>
  <c r="V339" i="6"/>
  <c r="D339" i="6"/>
  <c r="R339" i="6" s="1"/>
  <c r="V338" i="6"/>
  <c r="D338" i="6"/>
  <c r="R338" i="6" s="1"/>
  <c r="V337" i="6"/>
  <c r="D337" i="6"/>
  <c r="R337" i="6" s="1"/>
  <c r="V336" i="6"/>
  <c r="D336" i="6"/>
  <c r="V335" i="6"/>
  <c r="D335" i="6"/>
  <c r="V334" i="6"/>
  <c r="D334" i="6"/>
  <c r="R334" i="6" s="1"/>
  <c r="V333" i="6"/>
  <c r="D333" i="6"/>
  <c r="V332" i="6"/>
  <c r="D332" i="6"/>
  <c r="V331" i="6"/>
  <c r="D331" i="6"/>
  <c r="R331" i="6" s="1"/>
  <c r="V330" i="6"/>
  <c r="D330" i="6"/>
  <c r="R330" i="6" s="1"/>
  <c r="V329" i="6"/>
  <c r="D329" i="6"/>
  <c r="R329" i="6" s="1"/>
  <c r="V328" i="6"/>
  <c r="D328" i="6"/>
  <c r="R328" i="6" s="1"/>
  <c r="V327" i="6"/>
  <c r="D327" i="6"/>
  <c r="V326" i="6"/>
  <c r="D326" i="6"/>
  <c r="R326" i="6" s="1"/>
  <c r="V325" i="6"/>
  <c r="D325" i="6"/>
  <c r="V324" i="6"/>
  <c r="D324" i="6"/>
  <c r="R324" i="6" s="1"/>
  <c r="V323" i="6"/>
  <c r="D323" i="6"/>
  <c r="R323" i="6" s="1"/>
  <c r="V322" i="6"/>
  <c r="D322" i="6"/>
  <c r="R322" i="6" s="1"/>
  <c r="V321" i="6"/>
  <c r="D321" i="6"/>
  <c r="R321" i="6" s="1"/>
  <c r="V320" i="6"/>
  <c r="D320" i="6"/>
  <c r="R320" i="6" s="1"/>
  <c r="V319" i="6"/>
  <c r="D319" i="6"/>
  <c r="V318" i="6"/>
  <c r="D318" i="6"/>
  <c r="R318" i="6" s="1"/>
  <c r="V317" i="6"/>
  <c r="D317" i="6"/>
  <c r="V316" i="6"/>
  <c r="D316" i="6"/>
  <c r="R316" i="6" s="1"/>
  <c r="V315" i="6"/>
  <c r="D315" i="6"/>
  <c r="R315" i="6" s="1"/>
  <c r="V314" i="6"/>
  <c r="D314" i="6"/>
  <c r="R314" i="6" s="1"/>
  <c r="V313" i="6"/>
  <c r="D313" i="6"/>
  <c r="R313" i="6" s="1"/>
  <c r="V312" i="6"/>
  <c r="D312" i="6"/>
  <c r="R312" i="6" s="1"/>
  <c r="V311" i="6"/>
  <c r="D311" i="6"/>
  <c r="V310" i="6"/>
  <c r="D310" i="6"/>
  <c r="R310" i="6" s="1"/>
  <c r="V309" i="6"/>
  <c r="D309" i="6"/>
  <c r="V308" i="6"/>
  <c r="D308" i="6"/>
  <c r="R308" i="6" s="1"/>
  <c r="V307" i="6"/>
  <c r="D307" i="6"/>
  <c r="R307" i="6" s="1"/>
  <c r="V306" i="6"/>
  <c r="D306" i="6"/>
  <c r="R306" i="6" s="1"/>
  <c r="V305" i="6"/>
  <c r="D305" i="6"/>
  <c r="R305" i="6" s="1"/>
  <c r="V304" i="6"/>
  <c r="D304" i="6"/>
  <c r="R304" i="6" s="1"/>
  <c r="V303" i="6"/>
  <c r="D303" i="6"/>
  <c r="V302" i="6"/>
  <c r="D302" i="6"/>
  <c r="R302" i="6" s="1"/>
  <c r="V301" i="6"/>
  <c r="D301" i="6"/>
  <c r="V300" i="6"/>
  <c r="D300" i="6"/>
  <c r="R300" i="6" s="1"/>
  <c r="V299" i="6"/>
  <c r="D299" i="6"/>
  <c r="R299" i="6" s="1"/>
  <c r="V298" i="6"/>
  <c r="D298" i="6"/>
  <c r="R298" i="6" s="1"/>
  <c r="V297" i="6"/>
  <c r="D297" i="6"/>
  <c r="R297" i="6" s="1"/>
  <c r="V296" i="6"/>
  <c r="D296" i="6"/>
  <c r="R296" i="6" s="1"/>
  <c r="V295" i="6"/>
  <c r="D295" i="6"/>
  <c r="R295" i="6" s="1"/>
  <c r="V294" i="6"/>
  <c r="D294" i="6"/>
  <c r="R294" i="6" s="1"/>
  <c r="V293" i="6"/>
  <c r="D293" i="6"/>
  <c r="R293" i="6" s="1"/>
  <c r="V292" i="6"/>
  <c r="D292" i="6"/>
  <c r="R292" i="6" s="1"/>
  <c r="V291" i="6"/>
  <c r="D291" i="6"/>
  <c r="V290" i="6"/>
  <c r="D290" i="6"/>
  <c r="V289" i="6"/>
  <c r="D289" i="6"/>
  <c r="R289" i="6" s="1"/>
  <c r="V288" i="6"/>
  <c r="D288" i="6"/>
  <c r="R288" i="6" s="1"/>
  <c r="V287" i="6"/>
  <c r="D287" i="6"/>
  <c r="R287" i="6" s="1"/>
  <c r="V286" i="6"/>
  <c r="D286" i="6"/>
  <c r="R286" i="6" s="1"/>
  <c r="V285" i="6"/>
  <c r="D285" i="6"/>
  <c r="V284" i="6"/>
  <c r="D284" i="6"/>
  <c r="R284" i="6" s="1"/>
  <c r="V283" i="6"/>
  <c r="D283" i="6"/>
  <c r="V282" i="6"/>
  <c r="D282" i="6"/>
  <c r="R282" i="6" s="1"/>
  <c r="V281" i="6"/>
  <c r="D281" i="6"/>
  <c r="V280" i="6"/>
  <c r="D280" i="6"/>
  <c r="V279" i="6"/>
  <c r="D279" i="6"/>
  <c r="R279" i="6" s="1"/>
  <c r="V278" i="6"/>
  <c r="D278" i="6"/>
  <c r="R278" i="6" s="1"/>
  <c r="V277" i="6"/>
  <c r="D277" i="6"/>
  <c r="R277" i="6" s="1"/>
  <c r="V276" i="6"/>
  <c r="D276" i="6"/>
  <c r="V275" i="6"/>
  <c r="D275" i="6"/>
  <c r="R275" i="6" s="1"/>
  <c r="V274" i="6"/>
  <c r="D274" i="6"/>
  <c r="R274" i="6" s="1"/>
  <c r="V273" i="6"/>
  <c r="D273" i="6"/>
  <c r="R273" i="6" s="1"/>
  <c r="V272" i="6"/>
  <c r="D272" i="6"/>
  <c r="V271" i="6"/>
  <c r="D271" i="6"/>
  <c r="R271" i="6" s="1"/>
  <c r="V270" i="6"/>
  <c r="D270" i="6"/>
  <c r="R270" i="6" s="1"/>
  <c r="V269" i="6"/>
  <c r="D269" i="6"/>
  <c r="R269" i="6" s="1"/>
  <c r="V268" i="6"/>
  <c r="D268" i="6"/>
  <c r="V267" i="6"/>
  <c r="D267" i="6"/>
  <c r="R267" i="6" s="1"/>
  <c r="V266" i="6"/>
  <c r="D266" i="6"/>
  <c r="R266" i="6" s="1"/>
  <c r="V265" i="6"/>
  <c r="D265" i="6"/>
  <c r="V264" i="6"/>
  <c r="D264" i="6"/>
  <c r="V263" i="6"/>
  <c r="D263" i="6"/>
  <c r="R263" i="6" s="1"/>
  <c r="V262" i="6"/>
  <c r="D262" i="6"/>
  <c r="R262" i="6" s="1"/>
  <c r="V261" i="6"/>
  <c r="D261" i="6"/>
  <c r="R261" i="6" s="1"/>
  <c r="V260" i="6"/>
  <c r="D260" i="6"/>
  <c r="V259" i="6"/>
  <c r="D259" i="6"/>
  <c r="R259" i="6" s="1"/>
  <c r="V258" i="6"/>
  <c r="D258" i="6"/>
  <c r="R258" i="6" s="1"/>
  <c r="V257" i="6"/>
  <c r="D257" i="6"/>
  <c r="R257" i="6" s="1"/>
  <c r="V256" i="6"/>
  <c r="D256" i="6"/>
  <c r="V255" i="6"/>
  <c r="D255" i="6"/>
  <c r="R255" i="6" s="1"/>
  <c r="V254" i="6"/>
  <c r="D254" i="6"/>
  <c r="R254" i="6" s="1"/>
  <c r="V253" i="6"/>
  <c r="D253" i="6"/>
  <c r="R253" i="6" s="1"/>
  <c r="V252" i="6"/>
  <c r="D252" i="6"/>
  <c r="V251" i="6"/>
  <c r="D251" i="6"/>
  <c r="R251" i="6" s="1"/>
  <c r="V250" i="6"/>
  <c r="D250" i="6"/>
  <c r="R250" i="6" s="1"/>
  <c r="V249" i="6"/>
  <c r="D249" i="6"/>
  <c r="V248" i="6"/>
  <c r="D248" i="6"/>
  <c r="V247" i="6"/>
  <c r="D247" i="6"/>
  <c r="R247" i="6" s="1"/>
  <c r="V246" i="6"/>
  <c r="D246" i="6"/>
  <c r="R246" i="6" s="1"/>
  <c r="V245" i="6"/>
  <c r="D245" i="6"/>
  <c r="R245" i="6" s="1"/>
  <c r="V244" i="6"/>
  <c r="D244" i="6"/>
  <c r="V243" i="6"/>
  <c r="D243" i="6"/>
  <c r="R243" i="6" s="1"/>
  <c r="V242" i="6"/>
  <c r="D242" i="6"/>
  <c r="R242" i="6" s="1"/>
  <c r="V241" i="6"/>
  <c r="D241" i="6"/>
  <c r="R241" i="6" s="1"/>
  <c r="V240" i="6"/>
  <c r="D240" i="6"/>
  <c r="R240" i="6" s="1"/>
  <c r="V239" i="6"/>
  <c r="D239" i="6"/>
  <c r="R239" i="6" s="1"/>
  <c r="V238" i="6"/>
  <c r="D238" i="6"/>
  <c r="R238" i="6" s="1"/>
  <c r="V237" i="6"/>
  <c r="D237" i="6"/>
  <c r="R237" i="6" s="1"/>
  <c r="V236" i="6"/>
  <c r="D236" i="6"/>
  <c r="R236" i="6" s="1"/>
  <c r="V235" i="6"/>
  <c r="D235" i="6"/>
  <c r="R235" i="6" s="1"/>
  <c r="V234" i="6"/>
  <c r="D234" i="6"/>
  <c r="R234" i="6" s="1"/>
  <c r="V233" i="6"/>
  <c r="D233" i="6"/>
  <c r="V232" i="6"/>
  <c r="D232" i="6"/>
  <c r="R232" i="6" s="1"/>
  <c r="V231" i="6"/>
  <c r="D231" i="6"/>
  <c r="R231" i="6" s="1"/>
  <c r="V230" i="6"/>
  <c r="D230" i="6"/>
  <c r="R230" i="6" s="1"/>
  <c r="V229" i="6"/>
  <c r="D229" i="6"/>
  <c r="R229" i="6" s="1"/>
  <c r="V228" i="6"/>
  <c r="D228" i="6"/>
  <c r="R228" i="6" s="1"/>
  <c r="V227" i="6"/>
  <c r="D227" i="6"/>
  <c r="R227" i="6" s="1"/>
  <c r="V226" i="6"/>
  <c r="D226" i="6"/>
  <c r="R226" i="6" s="1"/>
  <c r="V225" i="6"/>
  <c r="D225" i="6"/>
  <c r="R225" i="6" s="1"/>
  <c r="V224" i="6"/>
  <c r="D224" i="6"/>
  <c r="R224" i="6" s="1"/>
  <c r="V223" i="6"/>
  <c r="D223" i="6"/>
  <c r="R223" i="6" s="1"/>
  <c r="V222" i="6"/>
  <c r="D222" i="6"/>
  <c r="R222" i="6" s="1"/>
  <c r="V221" i="6"/>
  <c r="D221" i="6"/>
  <c r="R221" i="6" s="1"/>
  <c r="V220" i="6"/>
  <c r="D220" i="6"/>
  <c r="R220" i="6" s="1"/>
  <c r="V219" i="6"/>
  <c r="D219" i="6"/>
  <c r="R219" i="6" s="1"/>
  <c r="V218" i="6"/>
  <c r="D218" i="6"/>
  <c r="R218" i="6" s="1"/>
  <c r="V217" i="6"/>
  <c r="D217" i="6"/>
  <c r="V216" i="6"/>
  <c r="D216" i="6"/>
  <c r="R216" i="6" s="1"/>
  <c r="V215" i="6"/>
  <c r="D215" i="6"/>
  <c r="R215" i="6" s="1"/>
  <c r="V214" i="6"/>
  <c r="D214" i="6"/>
  <c r="R214" i="6" s="1"/>
  <c r="V213" i="6"/>
  <c r="D213" i="6"/>
  <c r="R213" i="6" s="1"/>
  <c r="V212" i="6"/>
  <c r="D212" i="6"/>
  <c r="V211" i="6"/>
  <c r="D211" i="6"/>
  <c r="R211" i="6" s="1"/>
  <c r="V210" i="6"/>
  <c r="D210" i="6"/>
  <c r="R210" i="6" s="1"/>
  <c r="V209" i="6"/>
  <c r="D209" i="6"/>
  <c r="R209" i="6" s="1"/>
  <c r="V208" i="6"/>
  <c r="D208" i="6"/>
  <c r="R208" i="6" s="1"/>
  <c r="V207" i="6"/>
  <c r="D207" i="6"/>
  <c r="V206" i="6"/>
  <c r="D206" i="6"/>
  <c r="R206" i="6" s="1"/>
  <c r="V205" i="6"/>
  <c r="D205" i="6"/>
  <c r="V204" i="6"/>
  <c r="D204" i="6"/>
  <c r="V203" i="6"/>
  <c r="D203" i="6"/>
  <c r="R203" i="6" s="1"/>
  <c r="V202" i="6"/>
  <c r="D202" i="6"/>
  <c r="R202" i="6" s="1"/>
  <c r="V201" i="6"/>
  <c r="D201" i="6"/>
  <c r="R201" i="6" s="1"/>
  <c r="V200" i="6"/>
  <c r="D200" i="6"/>
  <c r="R200" i="6" s="1"/>
  <c r="V199" i="6"/>
  <c r="D199" i="6"/>
  <c r="V198" i="6"/>
  <c r="D198" i="6"/>
  <c r="R198" i="6" s="1"/>
  <c r="V197" i="6"/>
  <c r="D197" i="6"/>
  <c r="V196" i="6"/>
  <c r="D196" i="6"/>
  <c r="V195" i="6"/>
  <c r="D195" i="6"/>
  <c r="R195" i="6" s="1"/>
  <c r="V194" i="6"/>
  <c r="D194" i="6"/>
  <c r="R194" i="6" s="1"/>
  <c r="V193" i="6"/>
  <c r="D193" i="6"/>
  <c r="R193" i="6" s="1"/>
  <c r="V192" i="6"/>
  <c r="D192" i="6"/>
  <c r="V191" i="6"/>
  <c r="D191" i="6"/>
  <c r="R191" i="6" s="1"/>
  <c r="V190" i="6"/>
  <c r="D190" i="6"/>
  <c r="R190" i="6" s="1"/>
  <c r="V189" i="6"/>
  <c r="D189" i="6"/>
  <c r="R189" i="6" s="1"/>
  <c r="V188" i="6"/>
  <c r="D188" i="6"/>
  <c r="R188" i="6" s="1"/>
  <c r="V187" i="6"/>
  <c r="D187" i="6"/>
  <c r="R187" i="6" s="1"/>
  <c r="V186" i="6"/>
  <c r="D186" i="6"/>
  <c r="R186" i="6" s="1"/>
  <c r="V185" i="6"/>
  <c r="D185" i="6"/>
  <c r="R185" i="6" s="1"/>
  <c r="V184" i="6"/>
  <c r="D184" i="6"/>
  <c r="R184" i="6" s="1"/>
  <c r="V183" i="6"/>
  <c r="D183" i="6"/>
  <c r="R183" i="6" s="1"/>
  <c r="V182" i="6"/>
  <c r="D182" i="6"/>
  <c r="R182" i="6" s="1"/>
  <c r="V181" i="6"/>
  <c r="D181" i="6"/>
  <c r="R181" i="6" s="1"/>
  <c r="V180" i="6"/>
  <c r="D180" i="6"/>
  <c r="V179" i="6"/>
  <c r="D179" i="6"/>
  <c r="V178" i="6"/>
  <c r="D178" i="6"/>
  <c r="R178" i="6" s="1"/>
  <c r="V177" i="6"/>
  <c r="D177" i="6"/>
  <c r="R177" i="6" s="1"/>
  <c r="V176" i="6"/>
  <c r="D176" i="6"/>
  <c r="R176" i="6" s="1"/>
  <c r="V175" i="6"/>
  <c r="D175" i="6"/>
  <c r="V174" i="6"/>
  <c r="D174" i="6"/>
  <c r="R174" i="6" s="1"/>
  <c r="V173" i="6"/>
  <c r="D173" i="6"/>
  <c r="R173" i="6" s="1"/>
  <c r="V172" i="6"/>
  <c r="D172" i="6"/>
  <c r="R172" i="6" s="1"/>
  <c r="V171" i="6"/>
  <c r="D171" i="6"/>
  <c r="V170" i="6"/>
  <c r="D170" i="6"/>
  <c r="R170" i="6" s="1"/>
  <c r="V169" i="6"/>
  <c r="D169" i="6"/>
  <c r="R169" i="6" s="1"/>
  <c r="V168" i="6"/>
  <c r="D168" i="6"/>
  <c r="R168" i="6" s="1"/>
  <c r="V167" i="6"/>
  <c r="D167" i="6"/>
  <c r="V166" i="6"/>
  <c r="D166" i="6"/>
  <c r="R166" i="6" s="1"/>
  <c r="V165" i="6"/>
  <c r="D165" i="6"/>
  <c r="R165" i="6" s="1"/>
  <c r="V164" i="6"/>
  <c r="D164" i="6"/>
  <c r="V163" i="6"/>
  <c r="D163" i="6"/>
  <c r="V162" i="6"/>
  <c r="D162" i="6"/>
  <c r="R162" i="6" s="1"/>
  <c r="V161" i="6"/>
  <c r="D161" i="6"/>
  <c r="R161" i="6" s="1"/>
  <c r="V160" i="6"/>
  <c r="D160" i="6"/>
  <c r="R160" i="6" s="1"/>
  <c r="V159" i="6"/>
  <c r="D159" i="6"/>
  <c r="V158" i="6"/>
  <c r="D158" i="6"/>
  <c r="R158" i="6" s="1"/>
  <c r="V157" i="6"/>
  <c r="D157" i="6"/>
  <c r="R157" i="6" s="1"/>
  <c r="V156" i="6"/>
  <c r="D156" i="6"/>
  <c r="R156" i="6" s="1"/>
  <c r="V155" i="6"/>
  <c r="D155" i="6"/>
  <c r="V154" i="6"/>
  <c r="D154" i="6"/>
  <c r="R154" i="6" s="1"/>
  <c r="V153" i="6"/>
  <c r="D153" i="6"/>
  <c r="R153" i="6" s="1"/>
  <c r="V152" i="6"/>
  <c r="D152" i="6"/>
  <c r="R152" i="6" s="1"/>
  <c r="V151" i="6"/>
  <c r="D151" i="6"/>
  <c r="V150" i="6"/>
  <c r="D150" i="6"/>
  <c r="R150" i="6" s="1"/>
  <c r="V149" i="6"/>
  <c r="D149" i="6"/>
  <c r="R149" i="6" s="1"/>
  <c r="V148" i="6"/>
  <c r="D148" i="6"/>
  <c r="V147" i="6"/>
  <c r="D147" i="6"/>
  <c r="V146" i="6"/>
  <c r="D146" i="6"/>
  <c r="R146" i="6" s="1"/>
  <c r="V145" i="6"/>
  <c r="D145" i="6"/>
  <c r="R145" i="6" s="1"/>
  <c r="V144" i="6"/>
  <c r="D144" i="6"/>
  <c r="R144" i="6" s="1"/>
  <c r="V143" i="6"/>
  <c r="D143" i="6"/>
  <c r="V142" i="6"/>
  <c r="D142" i="6"/>
  <c r="R142" i="6" s="1"/>
  <c r="V141" i="6"/>
  <c r="D141" i="6"/>
  <c r="R141" i="6" s="1"/>
  <c r="V140" i="6"/>
  <c r="D140" i="6"/>
  <c r="R140" i="6" s="1"/>
  <c r="V139" i="6"/>
  <c r="D139" i="6"/>
  <c r="V138" i="6"/>
  <c r="D138" i="6"/>
  <c r="R138" i="6" s="1"/>
  <c r="V137" i="6"/>
  <c r="D137" i="6"/>
  <c r="R137" i="6" s="1"/>
  <c r="V136" i="6"/>
  <c r="D136" i="6"/>
  <c r="R136" i="6" s="1"/>
  <c r="V135" i="6"/>
  <c r="D135" i="6"/>
  <c r="V134" i="6"/>
  <c r="D134" i="6"/>
  <c r="R134" i="6" s="1"/>
  <c r="V133" i="6"/>
  <c r="D133" i="6"/>
  <c r="R133" i="6" s="1"/>
  <c r="V132" i="6"/>
  <c r="D132" i="6"/>
  <c r="V131" i="6"/>
  <c r="D131" i="6"/>
  <c r="V130" i="6"/>
  <c r="D130" i="6"/>
  <c r="R130" i="6" s="1"/>
  <c r="V129" i="6"/>
  <c r="D129" i="6"/>
  <c r="R129" i="6" s="1"/>
  <c r="V128" i="6"/>
  <c r="D128" i="6"/>
  <c r="R128" i="6" s="1"/>
  <c r="V127" i="6"/>
  <c r="D127" i="6"/>
  <c r="R127" i="6" s="1"/>
  <c r="V126" i="6"/>
  <c r="D126" i="6"/>
  <c r="R126" i="6" s="1"/>
  <c r="V125" i="6"/>
  <c r="D125" i="6"/>
  <c r="R125" i="6" s="1"/>
  <c r="V124" i="6"/>
  <c r="D124" i="6"/>
  <c r="R124" i="6" s="1"/>
  <c r="V123" i="6"/>
  <c r="D123" i="6"/>
  <c r="R123" i="6" s="1"/>
  <c r="V122" i="6"/>
  <c r="D122" i="6"/>
  <c r="R122" i="6" s="1"/>
  <c r="V120" i="6"/>
  <c r="D120" i="6"/>
  <c r="R120" i="6" s="1"/>
  <c r="V119" i="6"/>
  <c r="D119" i="6"/>
  <c r="R119" i="6" s="1"/>
  <c r="V118" i="6"/>
  <c r="D118" i="6"/>
  <c r="R118" i="6" s="1"/>
  <c r="V117" i="6"/>
  <c r="D117" i="6"/>
  <c r="R117" i="6" s="1"/>
  <c r="V116" i="6"/>
  <c r="D116" i="6"/>
  <c r="R116" i="6" s="1"/>
  <c r="V115" i="6"/>
  <c r="D115" i="6"/>
  <c r="R115" i="6" s="1"/>
  <c r="V114" i="6"/>
  <c r="D114" i="6"/>
  <c r="R114" i="6" s="1"/>
  <c r="V113" i="6"/>
  <c r="D113" i="6"/>
  <c r="R113" i="6" s="1"/>
  <c r="V112" i="6"/>
  <c r="D112" i="6"/>
  <c r="R112" i="6" s="1"/>
  <c r="V111" i="6"/>
  <c r="D111" i="6"/>
  <c r="V110" i="6"/>
  <c r="D110" i="6"/>
  <c r="R110" i="6" s="1"/>
  <c r="V109" i="6"/>
  <c r="D109" i="6"/>
  <c r="R109" i="6" s="1"/>
  <c r="V108" i="6"/>
  <c r="D108" i="6"/>
  <c r="V107" i="6"/>
  <c r="D107" i="6"/>
  <c r="V106" i="6"/>
  <c r="D106" i="6"/>
  <c r="R106" i="6" s="1"/>
  <c r="V105" i="6"/>
  <c r="D105" i="6"/>
  <c r="R105" i="6" s="1"/>
  <c r="V104" i="6"/>
  <c r="D104" i="6"/>
  <c r="V103" i="6"/>
  <c r="D103" i="6"/>
  <c r="V102" i="6"/>
  <c r="D102" i="6"/>
  <c r="R102" i="6" s="1"/>
  <c r="V101" i="6"/>
  <c r="D101" i="6"/>
  <c r="R101" i="6" s="1"/>
  <c r="V100" i="6"/>
  <c r="D100" i="6"/>
  <c r="R100" i="6" s="1"/>
  <c r="V99" i="6"/>
  <c r="D99" i="6"/>
  <c r="V98" i="6"/>
  <c r="D98" i="6"/>
  <c r="R98" i="6" s="1"/>
  <c r="V97" i="6"/>
  <c r="D97" i="6"/>
  <c r="R97" i="6" s="1"/>
  <c r="V96" i="6"/>
  <c r="D96" i="6"/>
  <c r="R96" i="6" s="1"/>
  <c r="V95" i="6"/>
  <c r="D95" i="6"/>
  <c r="V94" i="6"/>
  <c r="D94" i="6"/>
  <c r="R94" i="6" s="1"/>
  <c r="V93" i="6"/>
  <c r="D93" i="6"/>
  <c r="R93" i="6" s="1"/>
  <c r="V92" i="6"/>
  <c r="D92" i="6"/>
  <c r="V91" i="6"/>
  <c r="D91" i="6"/>
  <c r="V90" i="6"/>
  <c r="D90" i="6"/>
  <c r="R90" i="6" s="1"/>
  <c r="V89" i="6"/>
  <c r="D89" i="6"/>
  <c r="R89" i="6" s="1"/>
  <c r="V88" i="6"/>
  <c r="D88" i="6"/>
  <c r="R88" i="6" s="1"/>
  <c r="V87" i="6"/>
  <c r="D87" i="6"/>
  <c r="V86" i="6"/>
  <c r="D86" i="6"/>
  <c r="R86" i="6" s="1"/>
  <c r="V85" i="6"/>
  <c r="D85" i="6"/>
  <c r="R85" i="6" s="1"/>
  <c r="V84" i="6"/>
  <c r="D84" i="6"/>
  <c r="R84" i="6" s="1"/>
  <c r="V83" i="6"/>
  <c r="D83" i="6"/>
  <c r="R83" i="6" s="1"/>
  <c r="V82" i="6"/>
  <c r="D82" i="6"/>
  <c r="R82" i="6" s="1"/>
  <c r="V81" i="6"/>
  <c r="D81" i="6"/>
  <c r="R81" i="6" s="1"/>
  <c r="V80" i="6"/>
  <c r="D80" i="6"/>
  <c r="R80" i="6" s="1"/>
  <c r="V79" i="6"/>
  <c r="D79" i="6"/>
  <c r="R79" i="6" s="1"/>
  <c r="V78" i="6"/>
  <c r="D78" i="6"/>
  <c r="R78" i="6" s="1"/>
  <c r="V77" i="6"/>
  <c r="D77" i="6"/>
  <c r="R77" i="6" s="1"/>
  <c r="V76" i="6"/>
  <c r="D76" i="6"/>
  <c r="R76" i="6" s="1"/>
  <c r="V75" i="6"/>
  <c r="D75" i="6"/>
  <c r="V74" i="6"/>
  <c r="D74" i="6"/>
  <c r="R74" i="6" s="1"/>
  <c r="V73" i="6"/>
  <c r="D73" i="6"/>
  <c r="R73" i="6" s="1"/>
  <c r="V72" i="6"/>
  <c r="D72" i="6"/>
  <c r="R72" i="6" s="1"/>
  <c r="V71" i="6"/>
  <c r="D71" i="6"/>
  <c r="V70" i="6"/>
  <c r="D70" i="6"/>
  <c r="R70" i="6" s="1"/>
  <c r="V69" i="6"/>
  <c r="D69" i="6"/>
  <c r="R69" i="6" s="1"/>
  <c r="V68" i="6"/>
  <c r="D68" i="6"/>
  <c r="R68" i="6" s="1"/>
  <c r="V67" i="6"/>
  <c r="D67" i="6"/>
  <c r="V66" i="6"/>
  <c r="D66" i="6"/>
  <c r="R66" i="6" s="1"/>
  <c r="V65" i="6"/>
  <c r="D65" i="6"/>
  <c r="R65" i="6" s="1"/>
  <c r="V64" i="6"/>
  <c r="D64" i="6"/>
  <c r="R64" i="6" s="1"/>
  <c r="V63" i="6"/>
  <c r="D63" i="6"/>
  <c r="V62" i="6"/>
  <c r="D62" i="6"/>
  <c r="R62" i="6" s="1"/>
  <c r="V61" i="6"/>
  <c r="D61" i="6"/>
  <c r="R61" i="6" s="1"/>
  <c r="V60" i="6"/>
  <c r="D60" i="6"/>
  <c r="R60" i="6" s="1"/>
  <c r="V59" i="6"/>
  <c r="D59" i="6"/>
  <c r="V58" i="6"/>
  <c r="D58" i="6"/>
  <c r="R58" i="6" s="1"/>
  <c r="V57" i="6"/>
  <c r="D57" i="6"/>
  <c r="R57" i="6" s="1"/>
  <c r="V56" i="6"/>
  <c r="D56" i="6"/>
  <c r="R56" i="6" s="1"/>
  <c r="V55" i="6"/>
  <c r="D55" i="6"/>
  <c r="V54" i="6"/>
  <c r="D54" i="6"/>
  <c r="R54" i="6" s="1"/>
  <c r="V53" i="6"/>
  <c r="D53" i="6"/>
  <c r="R53" i="6" s="1"/>
  <c r="V52" i="6"/>
  <c r="D52" i="6"/>
  <c r="R52" i="6" s="1"/>
  <c r="V51" i="6"/>
  <c r="D51" i="6"/>
  <c r="R51" i="6" s="1"/>
  <c r="V50" i="6"/>
  <c r="D50" i="6"/>
  <c r="V49" i="6"/>
  <c r="D49" i="6"/>
  <c r="R49" i="6" s="1"/>
  <c r="V48" i="6"/>
  <c r="D48" i="6"/>
  <c r="R48" i="6" s="1"/>
  <c r="V47" i="6"/>
  <c r="D47" i="6"/>
  <c r="R47" i="6" s="1"/>
  <c r="V46" i="6"/>
  <c r="D46" i="6"/>
  <c r="V45" i="6"/>
  <c r="D45" i="6"/>
  <c r="R45" i="6" s="1"/>
  <c r="V44" i="6"/>
  <c r="D44" i="6"/>
  <c r="V43" i="6"/>
  <c r="D43" i="6"/>
  <c r="V42" i="6"/>
  <c r="D42" i="6"/>
  <c r="R42" i="6" s="1"/>
  <c r="V41" i="6"/>
  <c r="D41" i="6"/>
  <c r="R41" i="6" s="1"/>
  <c r="V40" i="6"/>
  <c r="D40" i="6"/>
  <c r="R40" i="6" s="1"/>
  <c r="V39" i="6"/>
  <c r="D39" i="6"/>
  <c r="R39" i="6" s="1"/>
  <c r="V38" i="6"/>
  <c r="D38" i="6"/>
  <c r="R38" i="6" s="1"/>
  <c r="V37" i="6"/>
  <c r="D37" i="6"/>
  <c r="R37" i="6" s="1"/>
  <c r="V36" i="6"/>
  <c r="D36" i="6"/>
  <c r="R36" i="6" s="1"/>
  <c r="V35" i="6"/>
  <c r="D35" i="6"/>
  <c r="R35" i="6" s="1"/>
  <c r="V34" i="6"/>
  <c r="D34" i="6"/>
  <c r="V33" i="6"/>
  <c r="D33" i="6"/>
  <c r="R33" i="6" s="1"/>
  <c r="V32" i="6"/>
  <c r="D32" i="6"/>
  <c r="R32" i="6" s="1"/>
  <c r="V31" i="6"/>
  <c r="D31" i="6"/>
  <c r="R31" i="6" s="1"/>
  <c r="V30" i="6"/>
  <c r="D30" i="6"/>
  <c r="R30" i="6" s="1"/>
  <c r="V29" i="6"/>
  <c r="D29" i="6"/>
  <c r="R29" i="6" s="1"/>
  <c r="V28" i="6"/>
  <c r="D28" i="6"/>
  <c r="R28" i="6" s="1"/>
  <c r="V27" i="6"/>
  <c r="D27" i="6"/>
  <c r="R27" i="6" s="1"/>
  <c r="V26" i="6"/>
  <c r="D26" i="6"/>
  <c r="R26" i="6" s="1"/>
  <c r="V25" i="6"/>
  <c r="D25" i="6"/>
  <c r="R25" i="6" s="1"/>
  <c r="V24" i="6"/>
  <c r="D24" i="6"/>
  <c r="R24" i="6" s="1"/>
  <c r="V23" i="6"/>
  <c r="D23" i="6"/>
  <c r="R23" i="6" s="1"/>
  <c r="V22" i="6"/>
  <c r="D22" i="6"/>
  <c r="V21" i="6"/>
  <c r="D21" i="6"/>
  <c r="R21" i="6" s="1"/>
  <c r="V20" i="6"/>
  <c r="D20" i="6"/>
  <c r="R20" i="6" s="1"/>
  <c r="V19" i="6"/>
  <c r="D19" i="6"/>
  <c r="R19" i="6" s="1"/>
  <c r="V18" i="6"/>
  <c r="D18" i="6"/>
  <c r="V17" i="6"/>
  <c r="D17" i="6"/>
  <c r="R17" i="6" s="1"/>
  <c r="V16" i="6"/>
  <c r="D16" i="6"/>
  <c r="R16" i="6" s="1"/>
  <c r="V15" i="6"/>
  <c r="D15" i="6"/>
  <c r="R15" i="6" s="1"/>
  <c r="V14" i="6"/>
  <c r="D14" i="6"/>
  <c r="V13" i="6"/>
  <c r="D13" i="6"/>
  <c r="R13" i="6" s="1"/>
  <c r="V12" i="6"/>
  <c r="D12" i="6"/>
  <c r="R12" i="6" s="1"/>
  <c r="V11" i="6"/>
  <c r="D11" i="6"/>
  <c r="R11" i="6" s="1"/>
  <c r="V10" i="6"/>
  <c r="D10" i="6"/>
  <c r="R10" i="6" s="1"/>
  <c r="V9" i="6"/>
  <c r="D9" i="6"/>
  <c r="R9" i="6" s="1"/>
  <c r="V8" i="6"/>
  <c r="D8" i="6"/>
  <c r="R8" i="6" s="1"/>
  <c r="V7" i="6"/>
  <c r="D7" i="6"/>
  <c r="R7" i="6" s="1"/>
  <c r="Y3" i="6"/>
  <c r="M2" i="6"/>
  <c r="V430" i="6" l="1"/>
  <c r="R131" i="6"/>
  <c r="R14" i="6"/>
  <c r="R43" i="6"/>
  <c r="R44" i="6"/>
  <c r="R46" i="6"/>
  <c r="R92" i="6"/>
  <c r="R108" i="6"/>
  <c r="R132" i="6"/>
  <c r="R22" i="6"/>
  <c r="R164" i="6"/>
  <c r="R180" i="6"/>
  <c r="W3" i="6"/>
  <c r="R18" i="6"/>
  <c r="R34" i="6"/>
  <c r="R50" i="6"/>
  <c r="R104" i="6"/>
  <c r="R148" i="6"/>
  <c r="R192" i="6"/>
  <c r="R233" i="6"/>
  <c r="R265" i="6"/>
  <c r="R285" i="6"/>
  <c r="R55" i="6"/>
  <c r="R59" i="6"/>
  <c r="R63" i="6"/>
  <c r="R67" i="6"/>
  <c r="R71" i="6"/>
  <c r="R75" i="6"/>
  <c r="R87" i="6"/>
  <c r="R91" i="6"/>
  <c r="R95" i="6"/>
  <c r="R99" i="6"/>
  <c r="R103" i="6"/>
  <c r="R107" i="6"/>
  <c r="R111" i="6"/>
  <c r="R196" i="6"/>
  <c r="R197" i="6"/>
  <c r="R199" i="6"/>
  <c r="R217" i="6"/>
  <c r="R249" i="6"/>
  <c r="R281" i="6"/>
  <c r="R135" i="6"/>
  <c r="R204" i="6"/>
  <c r="R205" i="6"/>
  <c r="R207" i="6"/>
  <c r="R139" i="6"/>
  <c r="R143" i="6"/>
  <c r="R147" i="6"/>
  <c r="R151" i="6"/>
  <c r="R155" i="6"/>
  <c r="R159" i="6"/>
  <c r="R163" i="6"/>
  <c r="R167" i="6"/>
  <c r="R171" i="6"/>
  <c r="R175" i="6"/>
  <c r="R179" i="6"/>
  <c r="R212" i="6"/>
  <c r="R244" i="6"/>
  <c r="R248" i="6"/>
  <c r="R252" i="6"/>
  <c r="R256" i="6"/>
  <c r="R260" i="6"/>
  <c r="R264" i="6"/>
  <c r="R268" i="6"/>
  <c r="R272" i="6"/>
  <c r="R276" i="6"/>
  <c r="R280" i="6"/>
  <c r="R283" i="6"/>
  <c r="R291" i="6"/>
  <c r="R319" i="6"/>
  <c r="R325" i="6"/>
  <c r="R290" i="6"/>
  <c r="R303" i="6"/>
  <c r="R309" i="6"/>
  <c r="R335" i="6"/>
  <c r="R301" i="6"/>
  <c r="R311" i="6"/>
  <c r="R317" i="6"/>
  <c r="R327" i="6"/>
  <c r="R349" i="6"/>
  <c r="R352" i="6"/>
  <c r="R333" i="6"/>
  <c r="R332" i="6"/>
  <c r="R341" i="6"/>
  <c r="R351" i="6"/>
  <c r="R336" i="6"/>
  <c r="R340" i="6"/>
  <c r="R344" i="6"/>
  <c r="R348" i="6"/>
  <c r="R355" i="6"/>
  <c r="R367" i="6"/>
  <c r="R368" i="6"/>
  <c r="R370" i="6"/>
  <c r="R350" i="6"/>
  <c r="D430" i="6"/>
  <c r="R366" i="6"/>
  <c r="R430" i="6" l="1"/>
  <c r="F428" i="6"/>
  <c r="G428" i="6" s="1"/>
  <c r="E427" i="6"/>
  <c r="F424" i="6"/>
  <c r="G424" i="6" s="1"/>
  <c r="E423" i="6"/>
  <c r="F420" i="6"/>
  <c r="G420" i="6" s="1"/>
  <c r="E419" i="6"/>
  <c r="F425" i="6"/>
  <c r="G425" i="6" s="1"/>
  <c r="F421" i="6"/>
  <c r="G421" i="6" s="1"/>
  <c r="F417" i="6"/>
  <c r="G417" i="6" s="1"/>
  <c r="F413" i="6"/>
  <c r="G413" i="6" s="1"/>
  <c r="F409" i="6"/>
  <c r="G409" i="6" s="1"/>
  <c r="F405" i="6"/>
  <c r="G405" i="6" s="1"/>
  <c r="H428" i="6"/>
  <c r="E422" i="6"/>
  <c r="H421" i="6"/>
  <c r="H420" i="6"/>
  <c r="E426" i="6"/>
  <c r="F407" i="6"/>
  <c r="G407" i="6" s="1"/>
  <c r="F406" i="6"/>
  <c r="G406" i="6" s="1"/>
  <c r="F404" i="6"/>
  <c r="G404" i="6" s="1"/>
  <c r="F400" i="6"/>
  <c r="G400" i="6" s="1"/>
  <c r="F396" i="6"/>
  <c r="G396" i="6" s="1"/>
  <c r="E425" i="6"/>
  <c r="F416" i="6"/>
  <c r="G416" i="6" s="1"/>
  <c r="E415" i="6"/>
  <c r="H414" i="6"/>
  <c r="E413" i="6"/>
  <c r="F410" i="6"/>
  <c r="G410" i="6" s="1"/>
  <c r="F408" i="6"/>
  <c r="G408" i="6" s="1"/>
  <c r="F403" i="6"/>
  <c r="G403" i="6" s="1"/>
  <c r="E402" i="6"/>
  <c r="E401" i="6"/>
  <c r="E400" i="6"/>
  <c r="F393" i="6"/>
  <c r="G393" i="6" s="1"/>
  <c r="E392" i="6"/>
  <c r="F389" i="6"/>
  <c r="G389" i="6" s="1"/>
  <c r="E388" i="6"/>
  <c r="F385" i="6"/>
  <c r="G385" i="6" s="1"/>
  <c r="F427" i="6"/>
  <c r="G427" i="6" s="1"/>
  <c r="F419" i="6"/>
  <c r="G419" i="6" s="1"/>
  <c r="F414" i="6"/>
  <c r="G414" i="6" s="1"/>
  <c r="F412" i="6"/>
  <c r="G412" i="6" s="1"/>
  <c r="E407" i="6"/>
  <c r="F394" i="6"/>
  <c r="G394" i="6" s="1"/>
  <c r="F390" i="6"/>
  <c r="G390" i="6" s="1"/>
  <c r="F386" i="6"/>
  <c r="G386" i="6" s="1"/>
  <c r="F382" i="6"/>
  <c r="G382" i="6" s="1"/>
  <c r="F426" i="6"/>
  <c r="G426" i="6" s="1"/>
  <c r="F423" i="6"/>
  <c r="G423" i="6" s="1"/>
  <c r="E421" i="6"/>
  <c r="F418" i="6"/>
  <c r="G418" i="6" s="1"/>
  <c r="E414" i="6"/>
  <c r="H413" i="6"/>
  <c r="F411" i="6"/>
  <c r="G411" i="6" s="1"/>
  <c r="H405" i="6"/>
  <c r="H404" i="6"/>
  <c r="H408" i="6"/>
  <c r="F402" i="6"/>
  <c r="G402" i="6" s="1"/>
  <c r="F401" i="6"/>
  <c r="G401" i="6" s="1"/>
  <c r="H393" i="6"/>
  <c r="E387" i="6"/>
  <c r="H386" i="6"/>
  <c r="H385" i="6"/>
  <c r="F384" i="6"/>
  <c r="G384" i="6" s="1"/>
  <c r="F383" i="6"/>
  <c r="G383" i="6" s="1"/>
  <c r="F388" i="6"/>
  <c r="G388" i="6" s="1"/>
  <c r="H382" i="6"/>
  <c r="H416" i="6"/>
  <c r="F415" i="6"/>
  <c r="G415" i="6" s="1"/>
  <c r="F392" i="6"/>
  <c r="G392" i="6" s="1"/>
  <c r="F391" i="6"/>
  <c r="G391" i="6" s="1"/>
  <c r="E384" i="6"/>
  <c r="F422" i="6"/>
  <c r="G422" i="6" s="1"/>
  <c r="F398" i="6"/>
  <c r="G398" i="6" s="1"/>
  <c r="F397" i="6"/>
  <c r="G397" i="6" s="1"/>
  <c r="F395" i="6"/>
  <c r="G395" i="6" s="1"/>
  <c r="E391" i="6"/>
  <c r="E411" i="6"/>
  <c r="E409" i="6"/>
  <c r="E405" i="6"/>
  <c r="H401" i="6"/>
  <c r="H400" i="6"/>
  <c r="F399" i="6"/>
  <c r="G399" i="6" s="1"/>
  <c r="E398" i="6"/>
  <c r="E397" i="6"/>
  <c r="E396" i="6"/>
  <c r="E390" i="6"/>
  <c r="F387" i="6"/>
  <c r="G387" i="6" s="1"/>
  <c r="H383" i="6"/>
  <c r="E416" i="6"/>
  <c r="E428" i="6"/>
  <c r="H415" i="6"/>
  <c r="H422" i="6"/>
  <c r="H395" i="6"/>
  <c r="E385" i="6"/>
  <c r="E383" i="6"/>
  <c r="H397" i="6"/>
  <c r="E406" i="6"/>
  <c r="H417" i="6"/>
  <c r="H388" i="6"/>
  <c r="E403" i="6"/>
  <c r="H391" i="6"/>
  <c r="H409" i="6"/>
  <c r="E420" i="6"/>
  <c r="E424" i="6"/>
  <c r="H419" i="6"/>
  <c r="H426" i="6"/>
  <c r="H389" i="6"/>
  <c r="H394" i="6"/>
  <c r="E394" i="6"/>
  <c r="H399" i="6"/>
  <c r="H410" i="6"/>
  <c r="H392" i="6"/>
  <c r="E408" i="6"/>
  <c r="E399" i="6"/>
  <c r="H398" i="6"/>
  <c r="H424" i="6"/>
  <c r="H407" i="6"/>
  <c r="H423" i="6"/>
  <c r="E386" i="6"/>
  <c r="H418" i="6"/>
  <c r="H390" i="6"/>
  <c r="E389" i="6"/>
  <c r="E412" i="6"/>
  <c r="E417" i="6"/>
  <c r="E410" i="6"/>
  <c r="E404" i="6"/>
  <c r="H402" i="6"/>
  <c r="H425" i="6"/>
  <c r="H411" i="6"/>
  <c r="H427" i="6"/>
  <c r="E395" i="6"/>
  <c r="E418" i="6"/>
  <c r="E393" i="6"/>
  <c r="E382" i="6"/>
  <c r="H396" i="6"/>
  <c r="H406" i="6"/>
  <c r="H412" i="6"/>
  <c r="H384" i="6"/>
  <c r="H403" i="6"/>
  <c r="H387" i="6"/>
  <c r="H339" i="6"/>
  <c r="I339" i="6" s="1"/>
  <c r="F121" i="6"/>
  <c r="G121" i="6" s="1"/>
  <c r="H121" i="6"/>
  <c r="E121" i="6"/>
  <c r="E364" i="6"/>
  <c r="H377" i="6"/>
  <c r="I377" i="6" s="1"/>
  <c r="H46" i="6"/>
  <c r="I46" i="6" s="1"/>
  <c r="H44" i="6"/>
  <c r="I44" i="6" s="1"/>
  <c r="E28" i="6"/>
  <c r="H60" i="6"/>
  <c r="I60" i="6" s="1"/>
  <c r="H21" i="6"/>
  <c r="I21" i="6" s="1"/>
  <c r="H69" i="6"/>
  <c r="I69" i="6" s="1"/>
  <c r="H101" i="6"/>
  <c r="I101" i="6" s="1"/>
  <c r="E233" i="6"/>
  <c r="E197" i="6"/>
  <c r="H66" i="6"/>
  <c r="I66" i="6" s="1"/>
  <c r="E135" i="6"/>
  <c r="E188" i="6"/>
  <c r="E150" i="6"/>
  <c r="E182" i="6"/>
  <c r="H273" i="6"/>
  <c r="I273" i="6" s="1"/>
  <c r="H147" i="6"/>
  <c r="I147" i="6" s="1"/>
  <c r="H179" i="6"/>
  <c r="I179" i="6" s="1"/>
  <c r="H287" i="6"/>
  <c r="I287" i="6" s="1"/>
  <c r="H182" i="6"/>
  <c r="I182" i="6" s="1"/>
  <c r="H210" i="6"/>
  <c r="I210" i="6" s="1"/>
  <c r="H242" i="6"/>
  <c r="I242" i="6" s="1"/>
  <c r="H278" i="6"/>
  <c r="I278" i="6" s="1"/>
  <c r="H228" i="6"/>
  <c r="I228" i="6" s="1"/>
  <c r="H252" i="6"/>
  <c r="I252" i="6" s="1"/>
  <c r="H215" i="6"/>
  <c r="I215" i="6" s="1"/>
  <c r="H279" i="6"/>
  <c r="I279" i="6" s="1"/>
  <c r="H301" i="6"/>
  <c r="I301" i="6" s="1"/>
  <c r="E331" i="6"/>
  <c r="H300" i="6"/>
  <c r="I300" i="6" s="1"/>
  <c r="H314" i="6"/>
  <c r="I314" i="6" s="1"/>
  <c r="E347" i="6"/>
  <c r="H344" i="6"/>
  <c r="I344" i="6" s="1"/>
  <c r="H353" i="6"/>
  <c r="I353" i="6" s="1"/>
  <c r="H361" i="6"/>
  <c r="I361" i="6" s="1"/>
  <c r="H381" i="6"/>
  <c r="I381" i="6" s="1"/>
  <c r="H85" i="6"/>
  <c r="I85" i="6" s="1"/>
  <c r="E176" i="6"/>
  <c r="H199" i="6"/>
  <c r="I199" i="6" s="1"/>
  <c r="E134" i="6"/>
  <c r="H225" i="6"/>
  <c r="I225" i="6" s="1"/>
  <c r="H191" i="6"/>
  <c r="I191" i="6" s="1"/>
  <c r="E257" i="6"/>
  <c r="H258" i="6"/>
  <c r="I258" i="6" s="1"/>
  <c r="H247" i="6"/>
  <c r="I247" i="6" s="1"/>
  <c r="E317" i="6"/>
  <c r="H349" i="6"/>
  <c r="I349" i="6" s="1"/>
  <c r="E363" i="6"/>
  <c r="H369" i="6"/>
  <c r="I369" i="6" s="1"/>
  <c r="H19" i="6"/>
  <c r="I19" i="6" s="1"/>
  <c r="H61" i="6"/>
  <c r="I61" i="6" s="1"/>
  <c r="H286" i="6"/>
  <c r="I286" i="6" s="1"/>
  <c r="E142" i="6"/>
  <c r="E205" i="6"/>
  <c r="E253" i="6"/>
  <c r="H234" i="6"/>
  <c r="I234" i="6" s="1"/>
  <c r="H303" i="6"/>
  <c r="I303" i="6" s="1"/>
  <c r="E299" i="6"/>
  <c r="E339" i="6"/>
  <c r="E131" i="6"/>
  <c r="E10" i="6"/>
  <c r="E42" i="6"/>
  <c r="E56" i="6"/>
  <c r="E20" i="6"/>
  <c r="E80" i="6"/>
  <c r="E38" i="6"/>
  <c r="E32" i="6"/>
  <c r="E71" i="6"/>
  <c r="E148" i="6"/>
  <c r="H37" i="6"/>
  <c r="I37" i="6" s="1"/>
  <c r="H77" i="6"/>
  <c r="I77" i="6" s="1"/>
  <c r="H109" i="6"/>
  <c r="I109" i="6" s="1"/>
  <c r="E144" i="6"/>
  <c r="E155" i="6"/>
  <c r="E252" i="6"/>
  <c r="H82" i="6"/>
  <c r="I82" i="6" s="1"/>
  <c r="E126" i="6"/>
  <c r="E158" i="6"/>
  <c r="E190" i="6"/>
  <c r="H139" i="6"/>
  <c r="I139" i="6" s="1"/>
  <c r="H171" i="6"/>
  <c r="I171" i="6" s="1"/>
  <c r="H134" i="6"/>
  <c r="I134" i="6" s="1"/>
  <c r="E212" i="6"/>
  <c r="H218" i="6"/>
  <c r="I218" i="6" s="1"/>
  <c r="H250" i="6"/>
  <c r="I250" i="6" s="1"/>
  <c r="H244" i="6"/>
  <c r="I244" i="6" s="1"/>
  <c r="H276" i="6"/>
  <c r="I276" i="6" s="1"/>
  <c r="H231" i="6"/>
  <c r="I231" i="6" s="1"/>
  <c r="H284" i="6"/>
  <c r="I284" i="6" s="1"/>
  <c r="E344" i="6"/>
  <c r="H316" i="6"/>
  <c r="I316" i="6" s="1"/>
  <c r="H330" i="6"/>
  <c r="I330" i="6" s="1"/>
  <c r="H336" i="6"/>
  <c r="I336" i="6" s="1"/>
  <c r="H360" i="6"/>
  <c r="I360" i="6" s="1"/>
  <c r="H356" i="6"/>
  <c r="I356" i="6" s="1"/>
  <c r="E362" i="6"/>
  <c r="H374" i="6"/>
  <c r="I374" i="6" s="1"/>
  <c r="H365" i="6"/>
  <c r="I365" i="6" s="1"/>
  <c r="E75" i="6"/>
  <c r="E132" i="6"/>
  <c r="H108" i="6"/>
  <c r="I108" i="6" s="1"/>
  <c r="E103" i="6"/>
  <c r="H53" i="6"/>
  <c r="I53" i="6" s="1"/>
  <c r="H117" i="6"/>
  <c r="I117" i="6" s="1"/>
  <c r="H265" i="6"/>
  <c r="I265" i="6" s="1"/>
  <c r="H98" i="6"/>
  <c r="I98" i="6" s="1"/>
  <c r="E143" i="6"/>
  <c r="E166" i="6"/>
  <c r="H163" i="6"/>
  <c r="I163" i="6" s="1"/>
  <c r="H150" i="6"/>
  <c r="I150" i="6" s="1"/>
  <c r="H226" i="6"/>
  <c r="I226" i="6" s="1"/>
  <c r="H268" i="6"/>
  <c r="I268" i="6" s="1"/>
  <c r="E325" i="6"/>
  <c r="E295" i="6"/>
  <c r="E341" i="6"/>
  <c r="E337" i="6"/>
  <c r="E378" i="6"/>
  <c r="E14" i="6"/>
  <c r="E63" i="6"/>
  <c r="E36" i="6"/>
  <c r="H164" i="6"/>
  <c r="I164" i="6" s="1"/>
  <c r="E48" i="6"/>
  <c r="H172" i="6"/>
  <c r="I172" i="6" s="1"/>
  <c r="H93" i="6"/>
  <c r="I93" i="6" s="1"/>
  <c r="H114" i="6"/>
  <c r="I114" i="6" s="1"/>
  <c r="H168" i="6"/>
  <c r="I168" i="6" s="1"/>
  <c r="E174" i="6"/>
  <c r="E248" i="6"/>
  <c r="H155" i="6"/>
  <c r="I155" i="6" s="1"/>
  <c r="H166" i="6"/>
  <c r="I166" i="6" s="1"/>
  <c r="H194" i="6"/>
  <c r="I194" i="6" s="1"/>
  <c r="H266" i="6"/>
  <c r="I266" i="6" s="1"/>
  <c r="H260" i="6"/>
  <c r="I260" i="6" s="1"/>
  <c r="H263" i="6"/>
  <c r="I263" i="6" s="1"/>
  <c r="E329" i="6"/>
  <c r="H298" i="6"/>
  <c r="I298" i="6" s="1"/>
  <c r="E379" i="6"/>
  <c r="H357" i="6"/>
  <c r="H354" i="6"/>
  <c r="E358" i="6"/>
  <c r="H370" i="6"/>
  <c r="E368" i="6"/>
  <c r="H343" i="6"/>
  <c r="E355" i="6"/>
  <c r="H342" i="6"/>
  <c r="H351" i="6"/>
  <c r="E345" i="6"/>
  <c r="H318" i="6"/>
  <c r="H302" i="6"/>
  <c r="E340" i="6"/>
  <c r="H320" i="6"/>
  <c r="H304" i="6"/>
  <c r="H341" i="6"/>
  <c r="H332" i="6"/>
  <c r="E307" i="6"/>
  <c r="H359" i="6"/>
  <c r="H333" i="6"/>
  <c r="E305" i="6"/>
  <c r="H327" i="6"/>
  <c r="E311" i="6"/>
  <c r="H295" i="6"/>
  <c r="H335" i="6"/>
  <c r="H294" i="6"/>
  <c r="H288" i="6"/>
  <c r="E309" i="6"/>
  <c r="H289" i="6"/>
  <c r="H267" i="6"/>
  <c r="H251" i="6"/>
  <c r="H235" i="6"/>
  <c r="H219" i="6"/>
  <c r="E319" i="6"/>
  <c r="H291" i="6"/>
  <c r="H232" i="6"/>
  <c r="H216" i="6"/>
  <c r="H282" i="6"/>
  <c r="E267" i="6"/>
  <c r="E259" i="6"/>
  <c r="E251" i="6"/>
  <c r="E243" i="6"/>
  <c r="E235" i="6"/>
  <c r="E227" i="6"/>
  <c r="E219" i="6"/>
  <c r="E211" i="6"/>
  <c r="H198" i="6"/>
  <c r="E260" i="6"/>
  <c r="E225" i="6"/>
  <c r="H186" i="6"/>
  <c r="H170" i="6"/>
  <c r="H154" i="6"/>
  <c r="H138" i="6"/>
  <c r="E256" i="6"/>
  <c r="E195" i="6"/>
  <c r="E277" i="6"/>
  <c r="H257" i="6"/>
  <c r="E229" i="6"/>
  <c r="E203" i="6"/>
  <c r="H185" i="6"/>
  <c r="H177" i="6"/>
  <c r="H169" i="6"/>
  <c r="H161" i="6"/>
  <c r="H153" i="6"/>
  <c r="H145" i="6"/>
  <c r="H137" i="6"/>
  <c r="H129" i="6"/>
  <c r="H205" i="6"/>
  <c r="E172" i="6"/>
  <c r="H152" i="6"/>
  <c r="H118" i="6"/>
  <c r="H102" i="6"/>
  <c r="H86" i="6"/>
  <c r="H70" i="6"/>
  <c r="H54" i="6"/>
  <c r="E281" i="6"/>
  <c r="E249" i="6"/>
  <c r="H204" i="6"/>
  <c r="H197" i="6"/>
  <c r="E196" i="6"/>
  <c r="E168" i="6"/>
  <c r="E136" i="6"/>
  <c r="H115" i="6"/>
  <c r="H107" i="6"/>
  <c r="H99" i="6"/>
  <c r="H91" i="6"/>
  <c r="H79" i="6"/>
  <c r="H71" i="6"/>
  <c r="H63" i="6"/>
  <c r="H55" i="6"/>
  <c r="H285" i="6"/>
  <c r="H233" i="6"/>
  <c r="E179" i="6"/>
  <c r="E147" i="6"/>
  <c r="E118" i="6"/>
  <c r="E110" i="6"/>
  <c r="E102" i="6"/>
  <c r="E94" i="6"/>
  <c r="E86" i="6"/>
  <c r="E78" i="6"/>
  <c r="E70" i="6"/>
  <c r="E62" i="6"/>
  <c r="E54" i="6"/>
  <c r="H41" i="6"/>
  <c r="H25" i="6"/>
  <c r="H9" i="6"/>
  <c r="H148" i="6"/>
  <c r="E84" i="6"/>
  <c r="E180" i="6"/>
  <c r="E112" i="6"/>
  <c r="H92" i="6"/>
  <c r="E64" i="6"/>
  <c r="E50" i="6"/>
  <c r="H140" i="6"/>
  <c r="E76" i="6"/>
  <c r="H156" i="6"/>
  <c r="H100" i="6"/>
  <c r="H84" i="6"/>
  <c r="E59" i="6"/>
  <c r="E43" i="6"/>
  <c r="H35" i="6"/>
  <c r="H20" i="6"/>
  <c r="E11" i="6"/>
  <c r="E15" i="6"/>
  <c r="F379" i="6"/>
  <c r="G379" i="6" s="1"/>
  <c r="F375" i="6"/>
  <c r="G375" i="6" s="1"/>
  <c r="F371" i="6"/>
  <c r="G371" i="6" s="1"/>
  <c r="F367" i="6"/>
  <c r="G367" i="6" s="1"/>
  <c r="F363" i="6"/>
  <c r="G363" i="6" s="1"/>
  <c r="F359" i="6"/>
  <c r="G359" i="6" s="1"/>
  <c r="E430" i="6"/>
  <c r="E381" i="6"/>
  <c r="F369" i="6"/>
  <c r="G369" i="6" s="1"/>
  <c r="F368" i="6"/>
  <c r="G368" i="6" s="1"/>
  <c r="F366" i="6"/>
  <c r="G366" i="6" s="1"/>
  <c r="E365" i="6"/>
  <c r="F355" i="6"/>
  <c r="G355" i="6" s="1"/>
  <c r="E354" i="6"/>
  <c r="F351" i="6"/>
  <c r="G351" i="6" s="1"/>
  <c r="F373" i="6"/>
  <c r="G373" i="6" s="1"/>
  <c r="F372" i="6"/>
  <c r="G372" i="6" s="1"/>
  <c r="F370" i="6"/>
  <c r="G370" i="6" s="1"/>
  <c r="E369" i="6"/>
  <c r="H362" i="6"/>
  <c r="F356" i="6"/>
  <c r="G356" i="6" s="1"/>
  <c r="F352" i="6"/>
  <c r="G352" i="6" s="1"/>
  <c r="F381" i="6"/>
  <c r="G381" i="6" s="1"/>
  <c r="F380" i="6"/>
  <c r="G380" i="6" s="1"/>
  <c r="F378" i="6"/>
  <c r="G378" i="6" s="1"/>
  <c r="E377" i="6"/>
  <c r="E376" i="6"/>
  <c r="E375" i="6"/>
  <c r="F365" i="6"/>
  <c r="G365" i="6" s="1"/>
  <c r="F364" i="6"/>
  <c r="G364" i="6" s="1"/>
  <c r="F362" i="6"/>
  <c r="G362" i="6" s="1"/>
  <c r="E361" i="6"/>
  <c r="E360" i="6"/>
  <c r="E359" i="6"/>
  <c r="E357" i="6"/>
  <c r="F354" i="6"/>
  <c r="G354" i="6" s="1"/>
  <c r="E353" i="6"/>
  <c r="F374" i="6"/>
  <c r="G374" i="6" s="1"/>
  <c r="F353" i="6"/>
  <c r="G353" i="6" s="1"/>
  <c r="F349" i="6"/>
  <c r="G349" i="6" s="1"/>
  <c r="F345" i="6"/>
  <c r="G345" i="6" s="1"/>
  <c r="F341" i="6"/>
  <c r="G341" i="6" s="1"/>
  <c r="F337" i="6"/>
  <c r="G337" i="6" s="1"/>
  <c r="H380" i="6"/>
  <c r="H379" i="6"/>
  <c r="F376" i="6"/>
  <c r="G376" i="6" s="1"/>
  <c r="E373" i="6"/>
  <c r="F361" i="6"/>
  <c r="G361" i="6" s="1"/>
  <c r="E356" i="6"/>
  <c r="F350" i="6"/>
  <c r="G350" i="6" s="1"/>
  <c r="F346" i="6"/>
  <c r="G346" i="6" s="1"/>
  <c r="F342" i="6"/>
  <c r="G342" i="6" s="1"/>
  <c r="F338" i="6"/>
  <c r="G338" i="6" s="1"/>
  <c r="F377" i="6"/>
  <c r="G377" i="6" s="1"/>
  <c r="E371" i="6"/>
  <c r="H366" i="6"/>
  <c r="H364" i="6"/>
  <c r="H363" i="6"/>
  <c r="F360" i="6"/>
  <c r="G360" i="6" s="1"/>
  <c r="F357" i="6"/>
  <c r="G357" i="6" s="1"/>
  <c r="F348" i="6"/>
  <c r="G348" i="6" s="1"/>
  <c r="F344" i="6"/>
  <c r="G344" i="6" s="1"/>
  <c r="F340" i="6"/>
  <c r="G340" i="6" s="1"/>
  <c r="F336" i="6"/>
  <c r="G336" i="6" s="1"/>
  <c r="F332" i="6"/>
  <c r="G332" i="6" s="1"/>
  <c r="F347" i="6"/>
  <c r="G347" i="6" s="1"/>
  <c r="E338" i="6"/>
  <c r="F328" i="6"/>
  <c r="G328" i="6" s="1"/>
  <c r="F324" i="6"/>
  <c r="G324" i="6" s="1"/>
  <c r="F320" i="6"/>
  <c r="G320" i="6" s="1"/>
  <c r="F316" i="6"/>
  <c r="G316" i="6" s="1"/>
  <c r="F312" i="6"/>
  <c r="G312" i="6" s="1"/>
  <c r="F308" i="6"/>
  <c r="G308" i="6" s="1"/>
  <c r="F304" i="6"/>
  <c r="G304" i="6" s="1"/>
  <c r="F300" i="6"/>
  <c r="G300" i="6" s="1"/>
  <c r="F296" i="6"/>
  <c r="G296" i="6" s="1"/>
  <c r="F358" i="6"/>
  <c r="G358" i="6" s="1"/>
  <c r="E346" i="6"/>
  <c r="F339" i="6"/>
  <c r="G339" i="6" s="1"/>
  <c r="F335" i="6"/>
  <c r="G335" i="6" s="1"/>
  <c r="E334" i="6"/>
  <c r="F330" i="6"/>
  <c r="G330" i="6" s="1"/>
  <c r="F326" i="6"/>
  <c r="G326" i="6" s="1"/>
  <c r="F322" i="6"/>
  <c r="G322" i="6" s="1"/>
  <c r="F318" i="6"/>
  <c r="G318" i="6" s="1"/>
  <c r="F314" i="6"/>
  <c r="G314" i="6" s="1"/>
  <c r="F310" i="6"/>
  <c r="G310" i="6" s="1"/>
  <c r="F306" i="6"/>
  <c r="G306" i="6" s="1"/>
  <c r="F302" i="6"/>
  <c r="G302" i="6" s="1"/>
  <c r="F298" i="6"/>
  <c r="G298" i="6" s="1"/>
  <c r="E372" i="6"/>
  <c r="F343" i="6"/>
  <c r="G343" i="6" s="1"/>
  <c r="E342" i="6"/>
  <c r="F333" i="6"/>
  <c r="G333" i="6" s="1"/>
  <c r="E330" i="6"/>
  <c r="F329" i="6"/>
  <c r="G329" i="6" s="1"/>
  <c r="E322" i="6"/>
  <c r="F321" i="6"/>
  <c r="G321" i="6" s="1"/>
  <c r="E314" i="6"/>
  <c r="F313" i="6"/>
  <c r="G313" i="6" s="1"/>
  <c r="E306" i="6"/>
  <c r="F305" i="6"/>
  <c r="G305" i="6" s="1"/>
  <c r="E298" i="6"/>
  <c r="H345" i="6"/>
  <c r="F334" i="6"/>
  <c r="G334" i="6" s="1"/>
  <c r="E328" i="6"/>
  <c r="F327" i="6"/>
  <c r="G327" i="6" s="1"/>
  <c r="E320" i="6"/>
  <c r="F319" i="6"/>
  <c r="G319" i="6" s="1"/>
  <c r="E312" i="6"/>
  <c r="F311" i="6"/>
  <c r="G311" i="6" s="1"/>
  <c r="E304" i="6"/>
  <c r="F303" i="6"/>
  <c r="G303" i="6" s="1"/>
  <c r="H355" i="6"/>
  <c r="E326" i="6"/>
  <c r="H323" i="6"/>
  <c r="H321" i="6"/>
  <c r="E310" i="6"/>
  <c r="H307" i="6"/>
  <c r="H305" i="6"/>
  <c r="E297" i="6"/>
  <c r="E296" i="6"/>
  <c r="E294" i="6"/>
  <c r="F325" i="6"/>
  <c r="G325" i="6" s="1"/>
  <c r="F323" i="6"/>
  <c r="G323" i="6" s="1"/>
  <c r="E316" i="6"/>
  <c r="F309" i="6"/>
  <c r="G309" i="6" s="1"/>
  <c r="F307" i="6"/>
  <c r="G307" i="6" s="1"/>
  <c r="E300" i="6"/>
  <c r="F292" i="6"/>
  <c r="G292" i="6" s="1"/>
  <c r="H337" i="6"/>
  <c r="F331" i="6"/>
  <c r="G331" i="6" s="1"/>
  <c r="E324" i="6"/>
  <c r="F317" i="6"/>
  <c r="G317" i="6" s="1"/>
  <c r="F315" i="6"/>
  <c r="G315" i="6" s="1"/>
  <c r="E308" i="6"/>
  <c r="F301" i="6"/>
  <c r="G301" i="6" s="1"/>
  <c r="F299" i="6"/>
  <c r="G299" i="6" s="1"/>
  <c r="F297" i="6"/>
  <c r="G297" i="6" s="1"/>
  <c r="F295" i="6"/>
  <c r="G295" i="6" s="1"/>
  <c r="F294" i="6"/>
  <c r="G294" i="6" s="1"/>
  <c r="F290" i="6"/>
  <c r="G290" i="6" s="1"/>
  <c r="F286" i="6"/>
  <c r="G286" i="6" s="1"/>
  <c r="H313" i="6"/>
  <c r="H299" i="6"/>
  <c r="F284" i="6"/>
  <c r="G284" i="6" s="1"/>
  <c r="F281" i="6"/>
  <c r="G281" i="6" s="1"/>
  <c r="F277" i="6"/>
  <c r="G277" i="6" s="1"/>
  <c r="F273" i="6"/>
  <c r="G273" i="6" s="1"/>
  <c r="F269" i="6"/>
  <c r="G269" i="6" s="1"/>
  <c r="F265" i="6"/>
  <c r="G265" i="6" s="1"/>
  <c r="F261" i="6"/>
  <c r="G261" i="6" s="1"/>
  <c r="F257" i="6"/>
  <c r="G257" i="6" s="1"/>
  <c r="F253" i="6"/>
  <c r="G253" i="6" s="1"/>
  <c r="F249" i="6"/>
  <c r="G249" i="6" s="1"/>
  <c r="F245" i="6"/>
  <c r="G245" i="6" s="1"/>
  <c r="F241" i="6"/>
  <c r="G241" i="6" s="1"/>
  <c r="E240" i="6"/>
  <c r="F237" i="6"/>
  <c r="G237" i="6" s="1"/>
  <c r="E236" i="6"/>
  <c r="F233" i="6"/>
  <c r="G233" i="6" s="1"/>
  <c r="E232" i="6"/>
  <c r="F229" i="6"/>
  <c r="G229" i="6" s="1"/>
  <c r="E228" i="6"/>
  <c r="F225" i="6"/>
  <c r="G225" i="6" s="1"/>
  <c r="E224" i="6"/>
  <c r="F221" i="6"/>
  <c r="G221" i="6" s="1"/>
  <c r="E220" i="6"/>
  <c r="F217" i="6"/>
  <c r="G217" i="6" s="1"/>
  <c r="E216" i="6"/>
  <c r="F213" i="6"/>
  <c r="G213" i="6" s="1"/>
  <c r="H329" i="6"/>
  <c r="H315" i="6"/>
  <c r="F288" i="6"/>
  <c r="G288" i="6" s="1"/>
  <c r="F287" i="6"/>
  <c r="G287" i="6" s="1"/>
  <c r="F285" i="6"/>
  <c r="G285" i="6" s="1"/>
  <c r="E284" i="6"/>
  <c r="F282" i="6"/>
  <c r="G282" i="6" s="1"/>
  <c r="F278" i="6"/>
  <c r="G278" i="6" s="1"/>
  <c r="F274" i="6"/>
  <c r="G274" i="6" s="1"/>
  <c r="F270" i="6"/>
  <c r="G270" i="6" s="1"/>
  <c r="F266" i="6"/>
  <c r="G266" i="6" s="1"/>
  <c r="F262" i="6"/>
  <c r="G262" i="6" s="1"/>
  <c r="F258" i="6"/>
  <c r="G258" i="6" s="1"/>
  <c r="F254" i="6"/>
  <c r="G254" i="6" s="1"/>
  <c r="F250" i="6"/>
  <c r="G250" i="6" s="1"/>
  <c r="F246" i="6"/>
  <c r="G246" i="6" s="1"/>
  <c r="F242" i="6"/>
  <c r="G242" i="6" s="1"/>
  <c r="F238" i="6"/>
  <c r="G238" i="6" s="1"/>
  <c r="F234" i="6"/>
  <c r="G234" i="6" s="1"/>
  <c r="F230" i="6"/>
  <c r="G230" i="6" s="1"/>
  <c r="F226" i="6"/>
  <c r="G226" i="6" s="1"/>
  <c r="F222" i="6"/>
  <c r="G222" i="6" s="1"/>
  <c r="F218" i="6"/>
  <c r="G218" i="6" s="1"/>
  <c r="F214" i="6"/>
  <c r="G214" i="6" s="1"/>
  <c r="E318" i="6"/>
  <c r="F293" i="6"/>
  <c r="G293" i="6" s="1"/>
  <c r="E290" i="6"/>
  <c r="E283" i="6"/>
  <c r="F280" i="6"/>
  <c r="G280" i="6" s="1"/>
  <c r="E279" i="6"/>
  <c r="F276" i="6"/>
  <c r="G276" i="6" s="1"/>
  <c r="E275" i="6"/>
  <c r="F272" i="6"/>
  <c r="G272" i="6" s="1"/>
  <c r="E271" i="6"/>
  <c r="F268" i="6"/>
  <c r="G268" i="6" s="1"/>
  <c r="F264" i="6"/>
  <c r="G264" i="6" s="1"/>
  <c r="F260" i="6"/>
  <c r="G260" i="6" s="1"/>
  <c r="F256" i="6"/>
  <c r="G256" i="6" s="1"/>
  <c r="F252" i="6"/>
  <c r="G252" i="6" s="1"/>
  <c r="F248" i="6"/>
  <c r="G248" i="6" s="1"/>
  <c r="F244" i="6"/>
  <c r="G244" i="6" s="1"/>
  <c r="F240" i="6"/>
  <c r="G240" i="6" s="1"/>
  <c r="F236" i="6"/>
  <c r="G236" i="6" s="1"/>
  <c r="F232" i="6"/>
  <c r="G232" i="6" s="1"/>
  <c r="F228" i="6"/>
  <c r="G228" i="6" s="1"/>
  <c r="F224" i="6"/>
  <c r="G224" i="6" s="1"/>
  <c r="F220" i="6"/>
  <c r="G220" i="6" s="1"/>
  <c r="F216" i="6"/>
  <c r="G216" i="6" s="1"/>
  <c r="F212" i="6"/>
  <c r="G212" i="6" s="1"/>
  <c r="F208" i="6"/>
  <c r="G208" i="6" s="1"/>
  <c r="F204" i="6"/>
  <c r="G204" i="6" s="1"/>
  <c r="F200" i="6"/>
  <c r="G200" i="6" s="1"/>
  <c r="F196" i="6"/>
  <c r="G196" i="6" s="1"/>
  <c r="E302" i="6"/>
  <c r="E287" i="6"/>
  <c r="E282" i="6"/>
  <c r="F275" i="6"/>
  <c r="G275" i="6" s="1"/>
  <c r="H269" i="6"/>
  <c r="E266" i="6"/>
  <c r="F259" i="6"/>
  <c r="G259" i="6" s="1"/>
  <c r="H253" i="6"/>
  <c r="E250" i="6"/>
  <c r="F243" i="6"/>
  <c r="G243" i="6" s="1"/>
  <c r="H237" i="6"/>
  <c r="E234" i="6"/>
  <c r="F227" i="6"/>
  <c r="G227" i="6" s="1"/>
  <c r="H221" i="6"/>
  <c r="E218" i="6"/>
  <c r="F211" i="6"/>
  <c r="G211" i="6" s="1"/>
  <c r="E210" i="6"/>
  <c r="E209" i="6"/>
  <c r="E208" i="6"/>
  <c r="H203" i="6"/>
  <c r="H201" i="6"/>
  <c r="H200" i="6"/>
  <c r="F198" i="6"/>
  <c r="G198" i="6" s="1"/>
  <c r="F197" i="6"/>
  <c r="G197" i="6" s="1"/>
  <c r="F195" i="6"/>
  <c r="G195" i="6" s="1"/>
  <c r="E194" i="6"/>
  <c r="E193" i="6"/>
  <c r="F192" i="6"/>
  <c r="G192" i="6" s="1"/>
  <c r="E191" i="6"/>
  <c r="F188" i="6"/>
  <c r="G188" i="6" s="1"/>
  <c r="E187" i="6"/>
  <c r="F184" i="6"/>
  <c r="G184" i="6" s="1"/>
  <c r="E183" i="6"/>
  <c r="F180" i="6"/>
  <c r="G180" i="6" s="1"/>
  <c r="F176" i="6"/>
  <c r="G176" i="6" s="1"/>
  <c r="F172" i="6"/>
  <c r="G172" i="6" s="1"/>
  <c r="F168" i="6"/>
  <c r="G168" i="6" s="1"/>
  <c r="F164" i="6"/>
  <c r="G164" i="6" s="1"/>
  <c r="F160" i="6"/>
  <c r="G160" i="6" s="1"/>
  <c r="F156" i="6"/>
  <c r="G156" i="6" s="1"/>
  <c r="F152" i="6"/>
  <c r="G152" i="6" s="1"/>
  <c r="F148" i="6"/>
  <c r="G148" i="6" s="1"/>
  <c r="F144" i="6"/>
  <c r="G144" i="6" s="1"/>
  <c r="F140" i="6"/>
  <c r="G140" i="6" s="1"/>
  <c r="F136" i="6"/>
  <c r="G136" i="6" s="1"/>
  <c r="F132" i="6"/>
  <c r="G132" i="6" s="1"/>
  <c r="F128" i="6"/>
  <c r="G128" i="6" s="1"/>
  <c r="E292" i="6"/>
  <c r="F291" i="6"/>
  <c r="G291" i="6" s="1"/>
  <c r="E286" i="6"/>
  <c r="E278" i="6"/>
  <c r="F271" i="6"/>
  <c r="G271" i="6" s="1"/>
  <c r="E262" i="6"/>
  <c r="F255" i="6"/>
  <c r="G255" i="6" s="1"/>
  <c r="E246" i="6"/>
  <c r="F239" i="6"/>
  <c r="G239" i="6" s="1"/>
  <c r="E230" i="6"/>
  <c r="F223" i="6"/>
  <c r="G223" i="6" s="1"/>
  <c r="E214" i="6"/>
  <c r="F202" i="6"/>
  <c r="G202" i="6" s="1"/>
  <c r="F201" i="6"/>
  <c r="G201" i="6" s="1"/>
  <c r="F199" i="6"/>
  <c r="G199" i="6" s="1"/>
  <c r="E198" i="6"/>
  <c r="F189" i="6"/>
  <c r="G189" i="6" s="1"/>
  <c r="F185" i="6"/>
  <c r="G185" i="6" s="1"/>
  <c r="F181" i="6"/>
  <c r="G181" i="6" s="1"/>
  <c r="F177" i="6"/>
  <c r="G177" i="6" s="1"/>
  <c r="F173" i="6"/>
  <c r="G173" i="6" s="1"/>
  <c r="F169" i="6"/>
  <c r="G169" i="6" s="1"/>
  <c r="F165" i="6"/>
  <c r="G165" i="6" s="1"/>
  <c r="F161" i="6"/>
  <c r="G161" i="6" s="1"/>
  <c r="F157" i="6"/>
  <c r="G157" i="6" s="1"/>
  <c r="F153" i="6"/>
  <c r="G153" i="6" s="1"/>
  <c r="F149" i="6"/>
  <c r="G149" i="6" s="1"/>
  <c r="F145" i="6"/>
  <c r="G145" i="6" s="1"/>
  <c r="F141" i="6"/>
  <c r="G141" i="6" s="1"/>
  <c r="F137" i="6"/>
  <c r="G137" i="6" s="1"/>
  <c r="E288" i="6"/>
  <c r="F279" i="6"/>
  <c r="G279" i="6" s="1"/>
  <c r="E270" i="6"/>
  <c r="F263" i="6"/>
  <c r="G263" i="6" s="1"/>
  <c r="E254" i="6"/>
  <c r="F247" i="6"/>
  <c r="G247" i="6" s="1"/>
  <c r="E238" i="6"/>
  <c r="F231" i="6"/>
  <c r="G231" i="6" s="1"/>
  <c r="E222" i="6"/>
  <c r="F215" i="6"/>
  <c r="G215" i="6" s="1"/>
  <c r="F210" i="6"/>
  <c r="G210" i="6" s="1"/>
  <c r="F209" i="6"/>
  <c r="G209" i="6" s="1"/>
  <c r="F207" i="6"/>
  <c r="G207" i="6" s="1"/>
  <c r="E206" i="6"/>
  <c r="F194" i="6"/>
  <c r="G194" i="6" s="1"/>
  <c r="F193" i="6"/>
  <c r="G193" i="6" s="1"/>
  <c r="F191" i="6"/>
  <c r="G191" i="6" s="1"/>
  <c r="F187" i="6"/>
  <c r="G187" i="6" s="1"/>
  <c r="F183" i="6"/>
  <c r="G183" i="6" s="1"/>
  <c r="F179" i="6"/>
  <c r="G179" i="6" s="1"/>
  <c r="F175" i="6"/>
  <c r="G175" i="6" s="1"/>
  <c r="F171" i="6"/>
  <c r="G171" i="6" s="1"/>
  <c r="F167" i="6"/>
  <c r="G167" i="6" s="1"/>
  <c r="F163" i="6"/>
  <c r="G163" i="6" s="1"/>
  <c r="F159" i="6"/>
  <c r="G159" i="6" s="1"/>
  <c r="F155" i="6"/>
  <c r="G155" i="6" s="1"/>
  <c r="F151" i="6"/>
  <c r="G151" i="6" s="1"/>
  <c r="F147" i="6"/>
  <c r="G147" i="6" s="1"/>
  <c r="F143" i="6"/>
  <c r="G143" i="6" s="1"/>
  <c r="F139" i="6"/>
  <c r="G139" i="6" s="1"/>
  <c r="F135" i="6"/>
  <c r="G135" i="6" s="1"/>
  <c r="F131" i="6"/>
  <c r="G131" i="6" s="1"/>
  <c r="F127" i="6"/>
  <c r="G127" i="6" s="1"/>
  <c r="F124" i="6"/>
  <c r="G124" i="6" s="1"/>
  <c r="E258" i="6"/>
  <c r="E226" i="6"/>
  <c r="H209" i="6"/>
  <c r="E200" i="6"/>
  <c r="F190" i="6"/>
  <c r="G190" i="6" s="1"/>
  <c r="E181" i="6"/>
  <c r="F174" i="6"/>
  <c r="G174" i="6" s="1"/>
  <c r="E165" i="6"/>
  <c r="F158" i="6"/>
  <c r="G158" i="6" s="1"/>
  <c r="E149" i="6"/>
  <c r="F142" i="6"/>
  <c r="G142" i="6" s="1"/>
  <c r="E133" i="6"/>
  <c r="H125" i="6"/>
  <c r="H124" i="6"/>
  <c r="E123" i="6"/>
  <c r="E119" i="6"/>
  <c r="F116" i="6"/>
  <c r="G116" i="6" s="1"/>
  <c r="E115" i="6"/>
  <c r="F112" i="6"/>
  <c r="G112" i="6" s="1"/>
  <c r="F108" i="6"/>
  <c r="G108" i="6" s="1"/>
  <c r="F104" i="6"/>
  <c r="G104" i="6" s="1"/>
  <c r="F100" i="6"/>
  <c r="G100" i="6" s="1"/>
  <c r="F96" i="6"/>
  <c r="G96" i="6" s="1"/>
  <c r="F92" i="6"/>
  <c r="G92" i="6" s="1"/>
  <c r="F88" i="6"/>
  <c r="G88" i="6" s="1"/>
  <c r="F84" i="6"/>
  <c r="G84" i="6" s="1"/>
  <c r="E83" i="6"/>
  <c r="F80" i="6"/>
  <c r="G80" i="6" s="1"/>
  <c r="E79" i="6"/>
  <c r="F76" i="6"/>
  <c r="G76" i="6" s="1"/>
  <c r="F72" i="6"/>
  <c r="G72" i="6" s="1"/>
  <c r="F68" i="6"/>
  <c r="G68" i="6" s="1"/>
  <c r="F64" i="6"/>
  <c r="G64" i="6" s="1"/>
  <c r="F60" i="6"/>
  <c r="G60" i="6" s="1"/>
  <c r="F56" i="6"/>
  <c r="G56" i="6" s="1"/>
  <c r="H277" i="6"/>
  <c r="F267" i="6"/>
  <c r="G267" i="6" s="1"/>
  <c r="H245" i="6"/>
  <c r="F235" i="6"/>
  <c r="G235" i="6" s="1"/>
  <c r="H213" i="6"/>
  <c r="H208" i="6"/>
  <c r="F203" i="6"/>
  <c r="G203" i="6" s="1"/>
  <c r="H195" i="6"/>
  <c r="F186" i="6"/>
  <c r="G186" i="6" s="1"/>
  <c r="E177" i="6"/>
  <c r="F170" i="6"/>
  <c r="G170" i="6" s="1"/>
  <c r="E161" i="6"/>
  <c r="F154" i="6"/>
  <c r="G154" i="6" s="1"/>
  <c r="E145" i="6"/>
  <c r="F138" i="6"/>
  <c r="G138" i="6" s="1"/>
  <c r="F130" i="6"/>
  <c r="G130" i="6" s="1"/>
  <c r="F129" i="6"/>
  <c r="G129" i="6" s="1"/>
  <c r="F125" i="6"/>
  <c r="G125" i="6" s="1"/>
  <c r="F120" i="6"/>
  <c r="G120" i="6" s="1"/>
  <c r="F117" i="6"/>
  <c r="G117" i="6" s="1"/>
  <c r="F113" i="6"/>
  <c r="G113" i="6" s="1"/>
  <c r="F109" i="6"/>
  <c r="G109" i="6" s="1"/>
  <c r="F105" i="6"/>
  <c r="G105" i="6" s="1"/>
  <c r="F101" i="6"/>
  <c r="G101" i="6" s="1"/>
  <c r="F97" i="6"/>
  <c r="G97" i="6" s="1"/>
  <c r="F93" i="6"/>
  <c r="G93" i="6" s="1"/>
  <c r="F89" i="6"/>
  <c r="G89" i="6" s="1"/>
  <c r="F85" i="6"/>
  <c r="G85" i="6" s="1"/>
  <c r="F81" i="6"/>
  <c r="G81" i="6" s="1"/>
  <c r="F77" i="6"/>
  <c r="G77" i="6" s="1"/>
  <c r="F73" i="6"/>
  <c r="G73" i="6" s="1"/>
  <c r="F69" i="6"/>
  <c r="G69" i="6" s="1"/>
  <c r="F65" i="6"/>
  <c r="G65" i="6" s="1"/>
  <c r="F61" i="6"/>
  <c r="G61" i="6" s="1"/>
  <c r="F57" i="6"/>
  <c r="G57" i="6" s="1"/>
  <c r="F53" i="6"/>
  <c r="G53" i="6" s="1"/>
  <c r="F289" i="6"/>
  <c r="G289" i="6" s="1"/>
  <c r="F283" i="6"/>
  <c r="G283" i="6" s="1"/>
  <c r="H261" i="6"/>
  <c r="F251" i="6"/>
  <c r="G251" i="6" s="1"/>
  <c r="H229" i="6"/>
  <c r="F219" i="6"/>
  <c r="G219" i="6" s="1"/>
  <c r="F205" i="6"/>
  <c r="G205" i="6" s="1"/>
  <c r="E201" i="6"/>
  <c r="E185" i="6"/>
  <c r="F178" i="6"/>
  <c r="G178" i="6" s="1"/>
  <c r="E169" i="6"/>
  <c r="F162" i="6"/>
  <c r="G162" i="6" s="1"/>
  <c r="E153" i="6"/>
  <c r="F146" i="6"/>
  <c r="G146" i="6" s="1"/>
  <c r="E137" i="6"/>
  <c r="F134" i="6"/>
  <c r="G134" i="6" s="1"/>
  <c r="F133" i="6"/>
  <c r="G133" i="6" s="1"/>
  <c r="F126" i="6"/>
  <c r="G126" i="6" s="1"/>
  <c r="F123" i="6"/>
  <c r="G123" i="6" s="1"/>
  <c r="F119" i="6"/>
  <c r="G119" i="6" s="1"/>
  <c r="F115" i="6"/>
  <c r="G115" i="6" s="1"/>
  <c r="F111" i="6"/>
  <c r="G111" i="6" s="1"/>
  <c r="F107" i="6"/>
  <c r="G107" i="6" s="1"/>
  <c r="F103" i="6"/>
  <c r="G103" i="6" s="1"/>
  <c r="F99" i="6"/>
  <c r="G99" i="6" s="1"/>
  <c r="F95" i="6"/>
  <c r="G95" i="6" s="1"/>
  <c r="F91" i="6"/>
  <c r="G91" i="6" s="1"/>
  <c r="F87" i="6"/>
  <c r="G87" i="6" s="1"/>
  <c r="F83" i="6"/>
  <c r="G83" i="6" s="1"/>
  <c r="F79" i="6"/>
  <c r="G79" i="6" s="1"/>
  <c r="F75" i="6"/>
  <c r="G75" i="6" s="1"/>
  <c r="F71" i="6"/>
  <c r="G71" i="6" s="1"/>
  <c r="F67" i="6"/>
  <c r="G67" i="6" s="1"/>
  <c r="F63" i="6"/>
  <c r="G63" i="6" s="1"/>
  <c r="F59" i="6"/>
  <c r="G59" i="6" s="1"/>
  <c r="F55" i="6"/>
  <c r="G55" i="6" s="1"/>
  <c r="F51" i="6"/>
  <c r="G51" i="6" s="1"/>
  <c r="F47" i="6"/>
  <c r="G47" i="6" s="1"/>
  <c r="F43" i="6"/>
  <c r="G43" i="6" s="1"/>
  <c r="F39" i="6"/>
  <c r="G39" i="6" s="1"/>
  <c r="F35" i="6"/>
  <c r="G35" i="6" s="1"/>
  <c r="F31" i="6"/>
  <c r="G31" i="6" s="1"/>
  <c r="F27" i="6"/>
  <c r="G27" i="6" s="1"/>
  <c r="F23" i="6"/>
  <c r="G23" i="6" s="1"/>
  <c r="F19" i="6"/>
  <c r="G19" i="6" s="1"/>
  <c r="F15" i="6"/>
  <c r="G15" i="6" s="1"/>
  <c r="F11" i="6"/>
  <c r="G11" i="6" s="1"/>
  <c r="F7" i="6"/>
  <c r="G7" i="6" s="1"/>
  <c r="E242" i="6"/>
  <c r="F206" i="6"/>
  <c r="G206" i="6" s="1"/>
  <c r="E202" i="6"/>
  <c r="H193" i="6"/>
  <c r="E189" i="6"/>
  <c r="F182" i="6"/>
  <c r="G182" i="6" s="1"/>
  <c r="H144" i="6"/>
  <c r="E129" i="6"/>
  <c r="H128" i="6"/>
  <c r="H127" i="6"/>
  <c r="E125" i="6"/>
  <c r="F118" i="6"/>
  <c r="G118" i="6" s="1"/>
  <c r="H112" i="6"/>
  <c r="E109" i="6"/>
  <c r="F102" i="6"/>
  <c r="G102" i="6" s="1"/>
  <c r="H96" i="6"/>
  <c r="E93" i="6"/>
  <c r="F86" i="6"/>
  <c r="G86" i="6" s="1"/>
  <c r="H80" i="6"/>
  <c r="E77" i="6"/>
  <c r="F70" i="6"/>
  <c r="G70" i="6" s="1"/>
  <c r="H64" i="6"/>
  <c r="E61" i="6"/>
  <c r="F54" i="6"/>
  <c r="G54" i="6" s="1"/>
  <c r="F52" i="6"/>
  <c r="G52" i="6" s="1"/>
  <c r="F50" i="6"/>
  <c r="G50" i="6" s="1"/>
  <c r="E49" i="6"/>
  <c r="H42" i="6"/>
  <c r="H40" i="6"/>
  <c r="H39" i="6"/>
  <c r="F37" i="6"/>
  <c r="G37" i="6" s="1"/>
  <c r="F36" i="6"/>
  <c r="G36" i="6" s="1"/>
  <c r="F34" i="6"/>
  <c r="G34" i="6" s="1"/>
  <c r="E33" i="6"/>
  <c r="H23" i="6"/>
  <c r="H7" i="6"/>
  <c r="H12" i="6"/>
  <c r="H11" i="6"/>
  <c r="F9" i="6"/>
  <c r="G9" i="6" s="1"/>
  <c r="H331" i="6"/>
  <c r="E157" i="6"/>
  <c r="F150" i="6"/>
  <c r="G150" i="6" s="1"/>
  <c r="F110" i="6"/>
  <c r="G110" i="6" s="1"/>
  <c r="F94" i="6"/>
  <c r="G94" i="6" s="1"/>
  <c r="F62" i="6"/>
  <c r="G62" i="6" s="1"/>
  <c r="H50" i="6"/>
  <c r="F42" i="6"/>
  <c r="G42" i="6" s="1"/>
  <c r="E41" i="6"/>
  <c r="E40" i="6"/>
  <c r="E39" i="6"/>
  <c r="H34" i="6"/>
  <c r="H160" i="6"/>
  <c r="E141" i="6"/>
  <c r="E124" i="6"/>
  <c r="E120" i="6"/>
  <c r="F114" i="6"/>
  <c r="G114" i="6" s="1"/>
  <c r="E105" i="6"/>
  <c r="F98" i="6"/>
  <c r="G98" i="6" s="1"/>
  <c r="E89" i="6"/>
  <c r="F82" i="6"/>
  <c r="G82" i="6" s="1"/>
  <c r="E73" i="6"/>
  <c r="F66" i="6"/>
  <c r="G66" i="6" s="1"/>
  <c r="E57" i="6"/>
  <c r="F41" i="6"/>
  <c r="G41" i="6" s="1"/>
  <c r="F40" i="6"/>
  <c r="G40" i="6" s="1"/>
  <c r="F38" i="6"/>
  <c r="G38" i="6" s="1"/>
  <c r="E37" i="6"/>
  <c r="H30" i="6"/>
  <c r="H28" i="6"/>
  <c r="H27" i="6"/>
  <c r="F25" i="6"/>
  <c r="G25" i="6" s="1"/>
  <c r="F24" i="6"/>
  <c r="G24" i="6" s="1"/>
  <c r="F22" i="6"/>
  <c r="G22" i="6" s="1"/>
  <c r="E21" i="6"/>
  <c r="H14" i="6"/>
  <c r="F8" i="6"/>
  <c r="G8" i="6" s="1"/>
  <c r="H88" i="6"/>
  <c r="F78" i="6"/>
  <c r="G78" i="6" s="1"/>
  <c r="H48" i="6"/>
  <c r="H31" i="6"/>
  <c r="F28" i="6"/>
  <c r="G28" i="6" s="1"/>
  <c r="F26" i="6"/>
  <c r="G26" i="6" s="1"/>
  <c r="E25" i="6"/>
  <c r="E24" i="6"/>
  <c r="E23" i="6"/>
  <c r="H18" i="6"/>
  <c r="H16" i="6"/>
  <c r="F10" i="6"/>
  <c r="G10" i="6" s="1"/>
  <c r="E9" i="6"/>
  <c r="E8" i="6"/>
  <c r="E7" i="6"/>
  <c r="E274" i="6"/>
  <c r="H192" i="6"/>
  <c r="E173" i="6"/>
  <c r="F166" i="6"/>
  <c r="G166" i="6" s="1"/>
  <c r="H135" i="6"/>
  <c r="F122" i="6"/>
  <c r="G122" i="6" s="1"/>
  <c r="H116" i="6"/>
  <c r="E113" i="6"/>
  <c r="F106" i="6"/>
  <c r="G106" i="6" s="1"/>
  <c r="E97" i="6"/>
  <c r="F90" i="6"/>
  <c r="G90" i="6" s="1"/>
  <c r="E81" i="6"/>
  <c r="F74" i="6"/>
  <c r="G74" i="6" s="1"/>
  <c r="E65" i="6"/>
  <c r="F58" i="6"/>
  <c r="G58" i="6" s="1"/>
  <c r="E53" i="6"/>
  <c r="F49" i="6"/>
  <c r="G49" i="6" s="1"/>
  <c r="F48" i="6"/>
  <c r="G48" i="6" s="1"/>
  <c r="F46" i="6"/>
  <c r="G46" i="6" s="1"/>
  <c r="E45" i="6"/>
  <c r="F33" i="6"/>
  <c r="G33" i="6" s="1"/>
  <c r="F32" i="6"/>
  <c r="G32" i="6" s="1"/>
  <c r="F30" i="6"/>
  <c r="G30" i="6" s="1"/>
  <c r="E29" i="6"/>
  <c r="F17" i="6"/>
  <c r="G17" i="6" s="1"/>
  <c r="F16" i="6"/>
  <c r="G16" i="6" s="1"/>
  <c r="F14" i="6"/>
  <c r="G14" i="6" s="1"/>
  <c r="E13" i="6"/>
  <c r="H26" i="6"/>
  <c r="H24" i="6"/>
  <c r="F21" i="6"/>
  <c r="G21" i="6" s="1"/>
  <c r="F20" i="6"/>
  <c r="G20" i="6" s="1"/>
  <c r="F18" i="6"/>
  <c r="G18" i="6" s="1"/>
  <c r="E17" i="6"/>
  <c r="H10" i="6"/>
  <c r="H8" i="6"/>
  <c r="H176" i="6"/>
  <c r="E117" i="6"/>
  <c r="H104" i="6"/>
  <c r="E101" i="6"/>
  <c r="E85" i="6"/>
  <c r="H72" i="6"/>
  <c r="E69" i="6"/>
  <c r="H56" i="6"/>
  <c r="H47" i="6"/>
  <c r="F45" i="6"/>
  <c r="G45" i="6" s="1"/>
  <c r="F44" i="6"/>
  <c r="G44" i="6" s="1"/>
  <c r="H32" i="6"/>
  <c r="F29" i="6"/>
  <c r="G29" i="6" s="1"/>
  <c r="H15" i="6"/>
  <c r="F13" i="6"/>
  <c r="G13" i="6" s="1"/>
  <c r="F12" i="6"/>
  <c r="G12" i="6" s="1"/>
  <c r="H350" i="6"/>
  <c r="H375" i="6"/>
  <c r="E370" i="6"/>
  <c r="H367" i="6"/>
  <c r="H378" i="6"/>
  <c r="H346" i="6"/>
  <c r="H338" i="6"/>
  <c r="E351" i="6"/>
  <c r="H326" i="6"/>
  <c r="H310" i="6"/>
  <c r="H328" i="6"/>
  <c r="H312" i="6"/>
  <c r="E350" i="6"/>
  <c r="E332" i="6"/>
  <c r="E323" i="6"/>
  <c r="E333" i="6"/>
  <c r="E321" i="6"/>
  <c r="E352" i="6"/>
  <c r="E349" i="6"/>
  <c r="E327" i="6"/>
  <c r="H311" i="6"/>
  <c r="H293" i="6"/>
  <c r="H297" i="6"/>
  <c r="E293" i="6"/>
  <c r="H309" i="6"/>
  <c r="H290" i="6"/>
  <c r="H275" i="6"/>
  <c r="H259" i="6"/>
  <c r="H243" i="6"/>
  <c r="H227" i="6"/>
  <c r="H211" i="6"/>
  <c r="H319" i="6"/>
  <c r="H240" i="6"/>
  <c r="H224" i="6"/>
  <c r="H212" i="6"/>
  <c r="E291" i="6"/>
  <c r="H274" i="6"/>
  <c r="E263" i="6"/>
  <c r="E255" i="6"/>
  <c r="E247" i="6"/>
  <c r="E239" i="6"/>
  <c r="E231" i="6"/>
  <c r="E223" i="6"/>
  <c r="E215" i="6"/>
  <c r="H206" i="6"/>
  <c r="E276" i="6"/>
  <c r="E244" i="6"/>
  <c r="E207" i="6"/>
  <c r="H178" i="6"/>
  <c r="H162" i="6"/>
  <c r="H146" i="6"/>
  <c r="H130" i="6"/>
  <c r="E272" i="6"/>
  <c r="E237" i="6"/>
  <c r="H187" i="6"/>
  <c r="H283" i="6"/>
  <c r="E264" i="6"/>
  <c r="E245" i="6"/>
  <c r="E213" i="6"/>
  <c r="H189" i="6"/>
  <c r="H181" i="6"/>
  <c r="H173" i="6"/>
  <c r="H165" i="6"/>
  <c r="H157" i="6"/>
  <c r="H149" i="6"/>
  <c r="H141" i="6"/>
  <c r="H133" i="6"/>
  <c r="H184" i="6"/>
  <c r="E159" i="6"/>
  <c r="E140" i="6"/>
  <c r="E127" i="6"/>
  <c r="H110" i="6"/>
  <c r="H94" i="6"/>
  <c r="H78" i="6"/>
  <c r="H62" i="6"/>
  <c r="H217" i="6"/>
  <c r="E184" i="6"/>
  <c r="E152" i="6"/>
  <c r="H123" i="6"/>
  <c r="H111" i="6"/>
  <c r="H103" i="6"/>
  <c r="H95" i="6"/>
  <c r="H87" i="6"/>
  <c r="H75" i="6"/>
  <c r="H67" i="6"/>
  <c r="H59" i="6"/>
  <c r="E285" i="6"/>
  <c r="E265" i="6"/>
  <c r="E192" i="6"/>
  <c r="E163" i="6"/>
  <c r="E122" i="6"/>
  <c r="E114" i="6"/>
  <c r="E106" i="6"/>
  <c r="E98" i="6"/>
  <c r="E90" i="6"/>
  <c r="E82" i="6"/>
  <c r="E74" i="6"/>
  <c r="E66" i="6"/>
  <c r="E58" i="6"/>
  <c r="H49" i="6"/>
  <c r="H33" i="6"/>
  <c r="H17" i="6"/>
  <c r="E151" i="6"/>
  <c r="E100" i="6"/>
  <c r="E68" i="6"/>
  <c r="E47" i="6"/>
  <c r="E31" i="6"/>
  <c r="H188" i="6"/>
  <c r="E164" i="6"/>
  <c r="E99" i="6"/>
  <c r="H76" i="6"/>
  <c r="E52" i="6"/>
  <c r="E35" i="6"/>
  <c r="E19" i="6"/>
  <c r="E111" i="6"/>
  <c r="E60" i="6"/>
  <c r="H132" i="6"/>
  <c r="E107" i="6"/>
  <c r="E91" i="6"/>
  <c r="E72" i="6"/>
  <c r="H52" i="6"/>
  <c r="E44" i="6"/>
  <c r="H38" i="6"/>
  <c r="E27" i="6"/>
  <c r="H207" i="6"/>
  <c r="E108" i="6"/>
  <c r="H43" i="6"/>
  <c r="H373" i="6"/>
  <c r="E380" i="6"/>
  <c r="H358" i="6"/>
  <c r="E366" i="6"/>
  <c r="E374" i="6"/>
  <c r="H371" i="6"/>
  <c r="H368" i="6"/>
  <c r="E367" i="6"/>
  <c r="H347" i="6"/>
  <c r="H348" i="6"/>
  <c r="H340" i="6"/>
  <c r="H372" i="6"/>
  <c r="E343" i="6"/>
  <c r="H334" i="6"/>
  <c r="E348" i="6"/>
  <c r="H322" i="6"/>
  <c r="H306" i="6"/>
  <c r="H324" i="6"/>
  <c r="H308" i="6"/>
  <c r="E315" i="6"/>
  <c r="H376" i="6"/>
  <c r="E313" i="6"/>
  <c r="H352" i="6"/>
  <c r="H317" i="6"/>
  <c r="E301" i="6"/>
  <c r="E335" i="6"/>
  <c r="H296" i="6"/>
  <c r="H292" i="6"/>
  <c r="E303" i="6"/>
  <c r="H271" i="6"/>
  <c r="H255" i="6"/>
  <c r="H239" i="6"/>
  <c r="H223" i="6"/>
  <c r="H325" i="6"/>
  <c r="H280" i="6"/>
  <c r="H272" i="6"/>
  <c r="H264" i="6"/>
  <c r="H256" i="6"/>
  <c r="H248" i="6"/>
  <c r="H236" i="6"/>
  <c r="H220" i="6"/>
  <c r="E336" i="6"/>
  <c r="E289" i="6"/>
  <c r="H270" i="6"/>
  <c r="H262" i="6"/>
  <c r="H254" i="6"/>
  <c r="H246" i="6"/>
  <c r="H238" i="6"/>
  <c r="H230" i="6"/>
  <c r="H222" i="6"/>
  <c r="H214" i="6"/>
  <c r="H202" i="6"/>
  <c r="E273" i="6"/>
  <c r="E241" i="6"/>
  <c r="H190" i="6"/>
  <c r="H174" i="6"/>
  <c r="H158" i="6"/>
  <c r="H142" i="6"/>
  <c r="H126" i="6"/>
  <c r="E269" i="6"/>
  <c r="E221" i="6"/>
  <c r="H183" i="6"/>
  <c r="H175" i="6"/>
  <c r="H167" i="6"/>
  <c r="H159" i="6"/>
  <c r="H151" i="6"/>
  <c r="H143" i="6"/>
  <c r="E280" i="6"/>
  <c r="E261" i="6"/>
  <c r="H241" i="6"/>
  <c r="E204" i="6"/>
  <c r="E186" i="6"/>
  <c r="E178" i="6"/>
  <c r="E170" i="6"/>
  <c r="E162" i="6"/>
  <c r="E154" i="6"/>
  <c r="E146" i="6"/>
  <c r="E138" i="6"/>
  <c r="E130" i="6"/>
  <c r="E175" i="6"/>
  <c r="E156" i="6"/>
  <c r="H136" i="6"/>
  <c r="H122" i="6"/>
  <c r="H106" i="6"/>
  <c r="H90" i="6"/>
  <c r="H74" i="6"/>
  <c r="H58" i="6"/>
  <c r="H281" i="6"/>
  <c r="H249" i="6"/>
  <c r="E217" i="6"/>
  <c r="E199" i="6"/>
  <c r="H196" i="6"/>
  <c r="E171" i="6"/>
  <c r="E139" i="6"/>
  <c r="H119" i="6"/>
  <c r="H83" i="6"/>
  <c r="E268" i="6"/>
  <c r="E160" i="6"/>
  <c r="H120" i="6"/>
  <c r="H113" i="6"/>
  <c r="H105" i="6"/>
  <c r="H97" i="6"/>
  <c r="H89" i="6"/>
  <c r="H81" i="6"/>
  <c r="H73" i="6"/>
  <c r="H65" i="6"/>
  <c r="H57" i="6"/>
  <c r="H45" i="6"/>
  <c r="H29" i="6"/>
  <c r="H13" i="6"/>
  <c r="E116" i="6"/>
  <c r="E87" i="6"/>
  <c r="E55" i="6"/>
  <c r="E46" i="6"/>
  <c r="E30" i="6"/>
  <c r="H180" i="6"/>
  <c r="E167" i="6"/>
  <c r="E128" i="6"/>
  <c r="E96" i="6"/>
  <c r="E67" i="6"/>
  <c r="E51" i="6"/>
  <c r="E34" i="6"/>
  <c r="E18" i="6"/>
  <c r="E95" i="6"/>
  <c r="E22" i="6"/>
  <c r="E104" i="6"/>
  <c r="E88" i="6"/>
  <c r="H68" i="6"/>
  <c r="H51" i="6"/>
  <c r="H36" i="6"/>
  <c r="E26" i="6"/>
  <c r="E12" i="6"/>
  <c r="E16" i="6"/>
  <c r="H131" i="6"/>
  <c r="E92" i="6"/>
  <c r="H22" i="6"/>
  <c r="G430" i="6" l="1"/>
  <c r="I384" i="6"/>
  <c r="I427" i="6"/>
  <c r="I423" i="6"/>
  <c r="I399" i="6"/>
  <c r="I426" i="6"/>
  <c r="I409" i="6"/>
  <c r="I417" i="6"/>
  <c r="I382" i="6"/>
  <c r="I385" i="6"/>
  <c r="I405" i="6"/>
  <c r="I421" i="6"/>
  <c r="I412" i="6"/>
  <c r="I411" i="6"/>
  <c r="I390" i="6"/>
  <c r="I407" i="6"/>
  <c r="I419" i="6"/>
  <c r="I391" i="6"/>
  <c r="I395" i="6"/>
  <c r="I400" i="6"/>
  <c r="I386" i="6"/>
  <c r="I414" i="6"/>
  <c r="I387" i="6"/>
  <c r="I406" i="6"/>
  <c r="I425" i="6"/>
  <c r="I418" i="6"/>
  <c r="I424" i="6"/>
  <c r="I392" i="6"/>
  <c r="I394" i="6"/>
  <c r="I397" i="6"/>
  <c r="I422" i="6"/>
  <c r="I383" i="6"/>
  <c r="I401" i="6"/>
  <c r="I408" i="6"/>
  <c r="I413" i="6"/>
  <c r="I428" i="6"/>
  <c r="I403" i="6"/>
  <c r="I396" i="6"/>
  <c r="I402" i="6"/>
  <c r="I398" i="6"/>
  <c r="I410" i="6"/>
  <c r="I389" i="6"/>
  <c r="I388" i="6"/>
  <c r="I415" i="6"/>
  <c r="I416" i="6"/>
  <c r="I393" i="6"/>
  <c r="I404" i="6"/>
  <c r="I420" i="6"/>
  <c r="I121" i="6"/>
  <c r="I36" i="6"/>
  <c r="I65" i="6"/>
  <c r="I143" i="6"/>
  <c r="I246" i="6"/>
  <c r="I325" i="6"/>
  <c r="I352" i="6"/>
  <c r="I358" i="6"/>
  <c r="I49" i="6"/>
  <c r="I59" i="6"/>
  <c r="I206" i="6"/>
  <c r="I224" i="6"/>
  <c r="I32" i="6"/>
  <c r="I26" i="6"/>
  <c r="I28" i="6"/>
  <c r="I11" i="6"/>
  <c r="I144" i="6"/>
  <c r="I125" i="6"/>
  <c r="I209" i="6"/>
  <c r="I201" i="6"/>
  <c r="I299" i="6"/>
  <c r="I305" i="6"/>
  <c r="I25" i="6"/>
  <c r="I91" i="6"/>
  <c r="I152" i="6"/>
  <c r="I170" i="6"/>
  <c r="I267" i="6"/>
  <c r="I333" i="6"/>
  <c r="I357" i="6"/>
  <c r="I57" i="6"/>
  <c r="I89" i="6"/>
  <c r="I120" i="6"/>
  <c r="I119" i="6"/>
  <c r="I58" i="6"/>
  <c r="I122" i="6"/>
  <c r="I167" i="6"/>
  <c r="I174" i="6"/>
  <c r="I202" i="6"/>
  <c r="I238" i="6"/>
  <c r="I270" i="6"/>
  <c r="I248" i="6"/>
  <c r="I280" i="6"/>
  <c r="I255" i="6"/>
  <c r="I292" i="6"/>
  <c r="I296" i="6"/>
  <c r="I317" i="6"/>
  <c r="I308" i="6"/>
  <c r="I322" i="6"/>
  <c r="I372" i="6"/>
  <c r="I207" i="6"/>
  <c r="I52" i="6"/>
  <c r="I132" i="6"/>
  <c r="I33" i="6"/>
  <c r="I87" i="6"/>
  <c r="I123" i="6"/>
  <c r="I62" i="6"/>
  <c r="I157" i="6"/>
  <c r="I189" i="6"/>
  <c r="I283" i="6"/>
  <c r="I130" i="6"/>
  <c r="I212" i="6"/>
  <c r="I243" i="6"/>
  <c r="I309" i="6"/>
  <c r="I297" i="6"/>
  <c r="I312" i="6"/>
  <c r="I326" i="6"/>
  <c r="I378" i="6"/>
  <c r="I350" i="6"/>
  <c r="I47" i="6"/>
  <c r="I24" i="6"/>
  <c r="I18" i="6"/>
  <c r="I27" i="6"/>
  <c r="I50" i="6"/>
  <c r="I23" i="6"/>
  <c r="I80" i="6"/>
  <c r="I193" i="6"/>
  <c r="I229" i="6"/>
  <c r="I208" i="6"/>
  <c r="I124" i="6"/>
  <c r="I200" i="6"/>
  <c r="I221" i="6"/>
  <c r="I321" i="6"/>
  <c r="I363" i="6"/>
  <c r="I35" i="6"/>
  <c r="I100" i="6"/>
  <c r="I140" i="6"/>
  <c r="I9" i="6"/>
  <c r="I285" i="6"/>
  <c r="I79" i="6"/>
  <c r="I115" i="6"/>
  <c r="I197" i="6"/>
  <c r="I54" i="6"/>
  <c r="I118" i="6"/>
  <c r="I129" i="6"/>
  <c r="I161" i="6"/>
  <c r="I154" i="6"/>
  <c r="I282" i="6"/>
  <c r="I251" i="6"/>
  <c r="I320" i="6"/>
  <c r="I343" i="6"/>
  <c r="I354" i="6"/>
  <c r="I136" i="6"/>
  <c r="I175" i="6"/>
  <c r="I214" i="6"/>
  <c r="I256" i="6"/>
  <c r="I324" i="6"/>
  <c r="I368" i="6"/>
  <c r="I188" i="6"/>
  <c r="I95" i="6"/>
  <c r="I133" i="6"/>
  <c r="I146" i="6"/>
  <c r="I259" i="6"/>
  <c r="I328" i="6"/>
  <c r="I176" i="6"/>
  <c r="I64" i="6"/>
  <c r="I213" i="6"/>
  <c r="I337" i="6"/>
  <c r="I323" i="6"/>
  <c r="I204" i="6"/>
  <c r="I169" i="6"/>
  <c r="I327" i="6"/>
  <c r="I351" i="6"/>
  <c r="I105" i="6"/>
  <c r="I90" i="6"/>
  <c r="I183" i="6"/>
  <c r="I254" i="6"/>
  <c r="I264" i="6"/>
  <c r="I334" i="6"/>
  <c r="I76" i="6"/>
  <c r="I94" i="6"/>
  <c r="I141" i="6"/>
  <c r="I173" i="6"/>
  <c r="I162" i="6"/>
  <c r="I240" i="6"/>
  <c r="I211" i="6"/>
  <c r="I275" i="6"/>
  <c r="I338" i="6"/>
  <c r="I104" i="6"/>
  <c r="I8" i="6"/>
  <c r="I135" i="6"/>
  <c r="I31" i="6"/>
  <c r="I30" i="6"/>
  <c r="I160" i="6"/>
  <c r="I12" i="6"/>
  <c r="I40" i="6"/>
  <c r="I112" i="6"/>
  <c r="I127" i="6"/>
  <c r="I261" i="6"/>
  <c r="I195" i="6"/>
  <c r="I203" i="6"/>
  <c r="I253" i="6"/>
  <c r="I315" i="6"/>
  <c r="I313" i="6"/>
  <c r="I307" i="6"/>
  <c r="I366" i="6"/>
  <c r="I380" i="6"/>
  <c r="I362" i="6"/>
  <c r="I156" i="6"/>
  <c r="I41" i="6"/>
  <c r="I63" i="6"/>
  <c r="I99" i="6"/>
  <c r="I86" i="6"/>
  <c r="I145" i="6"/>
  <c r="I177" i="6"/>
  <c r="I257" i="6"/>
  <c r="I186" i="6"/>
  <c r="I232" i="6"/>
  <c r="I219" i="6"/>
  <c r="I289" i="6"/>
  <c r="I359" i="6"/>
  <c r="I341" i="6"/>
  <c r="I302" i="6"/>
  <c r="I342" i="6"/>
  <c r="I370" i="6"/>
  <c r="I131" i="6"/>
  <c r="I13" i="6"/>
  <c r="I97" i="6"/>
  <c r="I74" i="6"/>
  <c r="I126" i="6"/>
  <c r="I190" i="6"/>
  <c r="I271" i="6"/>
  <c r="I376" i="6"/>
  <c r="I340" i="6"/>
  <c r="I78" i="6"/>
  <c r="I165" i="6"/>
  <c r="I187" i="6"/>
  <c r="I274" i="6"/>
  <c r="I319" i="6"/>
  <c r="I293" i="6"/>
  <c r="I367" i="6"/>
  <c r="I56" i="6"/>
  <c r="I192" i="6"/>
  <c r="I88" i="6"/>
  <c r="I39" i="6"/>
  <c r="I277" i="6"/>
  <c r="I269" i="6"/>
  <c r="I364" i="6"/>
  <c r="I379" i="6"/>
  <c r="I55" i="6"/>
  <c r="I70" i="6"/>
  <c r="I137" i="6"/>
  <c r="I216" i="6"/>
  <c r="I288" i="6"/>
  <c r="I335" i="6"/>
  <c r="I332" i="6"/>
  <c r="I51" i="6"/>
  <c r="I29" i="6"/>
  <c r="I73" i="6"/>
  <c r="I249" i="6"/>
  <c r="I241" i="6"/>
  <c r="I151" i="6"/>
  <c r="I142" i="6"/>
  <c r="I222" i="6"/>
  <c r="I220" i="6"/>
  <c r="I223" i="6"/>
  <c r="I348" i="6"/>
  <c r="I371" i="6"/>
  <c r="I43" i="6"/>
  <c r="I38" i="6"/>
  <c r="I67" i="6"/>
  <c r="I103" i="6"/>
  <c r="I22" i="6"/>
  <c r="I68" i="6"/>
  <c r="I180" i="6"/>
  <c r="I45" i="6"/>
  <c r="I81" i="6"/>
  <c r="I113" i="6"/>
  <c r="I83" i="6"/>
  <c r="I196" i="6"/>
  <c r="I281" i="6"/>
  <c r="I106" i="6"/>
  <c r="I159" i="6"/>
  <c r="I158" i="6"/>
  <c r="I230" i="6"/>
  <c r="I262" i="6"/>
  <c r="I236" i="6"/>
  <c r="I272" i="6"/>
  <c r="I239" i="6"/>
  <c r="I306" i="6"/>
  <c r="I347" i="6"/>
  <c r="I373" i="6"/>
  <c r="I17" i="6"/>
  <c r="I75" i="6"/>
  <c r="I111" i="6"/>
  <c r="I217" i="6"/>
  <c r="I110" i="6"/>
  <c r="I184" i="6"/>
  <c r="I149" i="6"/>
  <c r="I181" i="6"/>
  <c r="I178" i="6"/>
  <c r="I227" i="6"/>
  <c r="I290" i="6"/>
  <c r="I311" i="6"/>
  <c r="I310" i="6"/>
  <c r="I346" i="6"/>
  <c r="I375" i="6"/>
  <c r="I15" i="6"/>
  <c r="I72" i="6"/>
  <c r="I10" i="6"/>
  <c r="I116" i="6"/>
  <c r="I16" i="6"/>
  <c r="I48" i="6"/>
  <c r="I14" i="6"/>
  <c r="I34" i="6"/>
  <c r="I331" i="6"/>
  <c r="I7" i="6"/>
  <c r="I42" i="6"/>
  <c r="I96" i="6"/>
  <c r="I128" i="6"/>
  <c r="I245" i="6"/>
  <c r="I237" i="6"/>
  <c r="I329" i="6"/>
  <c r="I355" i="6"/>
  <c r="I345" i="6"/>
  <c r="I20" i="6"/>
  <c r="I84" i="6"/>
  <c r="I92" i="6"/>
  <c r="I148" i="6"/>
  <c r="I233" i="6"/>
  <c r="I71" i="6"/>
  <c r="I107" i="6"/>
  <c r="I102" i="6"/>
  <c r="I205" i="6"/>
  <c r="I153" i="6"/>
  <c r="I185" i="6"/>
  <c r="I138" i="6"/>
  <c r="I198" i="6"/>
  <c r="I291" i="6"/>
  <c r="I235" i="6"/>
  <c r="I294" i="6"/>
  <c r="I295" i="6"/>
  <c r="I304" i="6"/>
  <c r="I318" i="6"/>
  <c r="I430" i="6" l="1"/>
  <c r="I432" i="6" l="1"/>
  <c r="J312" i="6" s="1"/>
  <c r="K312" i="6" s="1"/>
  <c r="L312" i="6" s="1"/>
  <c r="M312" i="6" s="1"/>
  <c r="N312" i="6" s="1"/>
  <c r="S312" i="6" s="1"/>
  <c r="I434" i="6"/>
  <c r="J35" i="6"/>
  <c r="K35" i="6" s="1"/>
  <c r="L35" i="6" s="1"/>
  <c r="M35" i="6" s="1"/>
  <c r="N35" i="6" s="1"/>
  <c r="S35" i="6" s="1"/>
  <c r="J205" i="6"/>
  <c r="K205" i="6" s="1"/>
  <c r="L205" i="6" s="1"/>
  <c r="M205" i="6" s="1"/>
  <c r="N205" i="6" s="1"/>
  <c r="S205" i="6" s="1"/>
  <c r="J182" i="6"/>
  <c r="K182" i="6" s="1"/>
  <c r="L182" i="6" s="1"/>
  <c r="M182" i="6" s="1"/>
  <c r="N182" i="6" s="1"/>
  <c r="S182" i="6" s="1"/>
  <c r="J87" i="6"/>
  <c r="K87" i="6" s="1"/>
  <c r="L87" i="6" s="1"/>
  <c r="M87" i="6" s="1"/>
  <c r="N87" i="6" s="1"/>
  <c r="S87" i="6" s="1"/>
  <c r="J293" i="6"/>
  <c r="K293" i="6" s="1"/>
  <c r="L293" i="6" s="1"/>
  <c r="M293" i="6" s="1"/>
  <c r="N293" i="6" s="1"/>
  <c r="S293" i="6" s="1"/>
  <c r="J284" i="6"/>
  <c r="K284" i="6" s="1"/>
  <c r="L284" i="6" s="1"/>
  <c r="M284" i="6" s="1"/>
  <c r="N284" i="6" s="1"/>
  <c r="S284" i="6" s="1"/>
  <c r="J21" i="6"/>
  <c r="K21" i="6" s="1"/>
  <c r="L21" i="6" s="1"/>
  <c r="M21" i="6" s="1"/>
  <c r="N21" i="6" s="1"/>
  <c r="S21" i="6" s="1"/>
  <c r="J287" i="6"/>
  <c r="K287" i="6" s="1"/>
  <c r="L287" i="6" s="1"/>
  <c r="M287" i="6" s="1"/>
  <c r="N287" i="6" s="1"/>
  <c r="S287" i="6" s="1"/>
  <c r="J54" i="6"/>
  <c r="K54" i="6" s="1"/>
  <c r="L54" i="6" s="1"/>
  <c r="M54" i="6" s="1"/>
  <c r="N54" i="6" s="1"/>
  <c r="S54" i="6" s="1"/>
  <c r="J331" i="6"/>
  <c r="K331" i="6" s="1"/>
  <c r="L331" i="6" s="1"/>
  <c r="M331" i="6" s="1"/>
  <c r="N331" i="6" s="1"/>
  <c r="S331" i="6" s="1"/>
  <c r="J26" i="6"/>
  <c r="K26" i="6" s="1"/>
  <c r="L26" i="6" s="1"/>
  <c r="M26" i="6" s="1"/>
  <c r="N26" i="6" s="1"/>
  <c r="S26" i="6" s="1"/>
  <c r="J351" i="6"/>
  <c r="K351" i="6" s="1"/>
  <c r="L351" i="6" s="1"/>
  <c r="M351" i="6" s="1"/>
  <c r="N351" i="6" s="1"/>
  <c r="S351" i="6" s="1"/>
  <c r="J343" i="6"/>
  <c r="K343" i="6" s="1"/>
  <c r="L343" i="6" s="1"/>
  <c r="M343" i="6" s="1"/>
  <c r="N343" i="6" s="1"/>
  <c r="S343" i="6" s="1"/>
  <c r="J44" i="6"/>
  <c r="K44" i="6" s="1"/>
  <c r="L44" i="6" s="1"/>
  <c r="M44" i="6" s="1"/>
  <c r="N44" i="6" s="1"/>
  <c r="S44" i="6" s="1"/>
  <c r="J114" i="6"/>
  <c r="K114" i="6" s="1"/>
  <c r="L114" i="6" s="1"/>
  <c r="M114" i="6" s="1"/>
  <c r="N114" i="6" s="1"/>
  <c r="S114" i="6" s="1"/>
  <c r="J219" i="6"/>
  <c r="K219" i="6" s="1"/>
  <c r="L219" i="6" s="1"/>
  <c r="M219" i="6" s="1"/>
  <c r="N219" i="6" s="1"/>
  <c r="S219" i="6" s="1"/>
  <c r="J292" i="6"/>
  <c r="K292" i="6" s="1"/>
  <c r="L292" i="6" s="1"/>
  <c r="M292" i="6" s="1"/>
  <c r="N292" i="6" s="1"/>
  <c r="S292" i="6" s="1"/>
  <c r="J18" i="6"/>
  <c r="K18" i="6" s="1"/>
  <c r="L18" i="6" s="1"/>
  <c r="M18" i="6" s="1"/>
  <c r="N18" i="6" s="1"/>
  <c r="S18" i="6" s="1"/>
  <c r="J310" i="6"/>
  <c r="K310" i="6" s="1"/>
  <c r="L310" i="6" s="1"/>
  <c r="M310" i="6" s="1"/>
  <c r="N310" i="6" s="1"/>
  <c r="S310" i="6" s="1"/>
  <c r="J123" i="6"/>
  <c r="K123" i="6" s="1"/>
  <c r="L123" i="6" s="1"/>
  <c r="M123" i="6" s="1"/>
  <c r="N123" i="6" s="1"/>
  <c r="S123" i="6" s="1"/>
  <c r="J288" i="6" l="1"/>
  <c r="K288" i="6" s="1"/>
  <c r="L288" i="6" s="1"/>
  <c r="M288" i="6" s="1"/>
  <c r="N288" i="6" s="1"/>
  <c r="S288" i="6" s="1"/>
  <c r="J116" i="6"/>
  <c r="K116" i="6" s="1"/>
  <c r="L116" i="6" s="1"/>
  <c r="M116" i="6" s="1"/>
  <c r="N116" i="6" s="1"/>
  <c r="S116" i="6" s="1"/>
  <c r="J202" i="6"/>
  <c r="K202" i="6" s="1"/>
  <c r="L202" i="6" s="1"/>
  <c r="M202" i="6" s="1"/>
  <c r="N202" i="6" s="1"/>
  <c r="S202" i="6" s="1"/>
  <c r="J307" i="6"/>
  <c r="K307" i="6" s="1"/>
  <c r="L307" i="6" s="1"/>
  <c r="M307" i="6" s="1"/>
  <c r="N307" i="6" s="1"/>
  <c r="S307" i="6" s="1"/>
  <c r="J176" i="6"/>
  <c r="K176" i="6" s="1"/>
  <c r="L176" i="6" s="1"/>
  <c r="M176" i="6" s="1"/>
  <c r="N176" i="6" s="1"/>
  <c r="S176" i="6" s="1"/>
  <c r="J218" i="6"/>
  <c r="K218" i="6" s="1"/>
  <c r="L218" i="6" s="1"/>
  <c r="M218" i="6" s="1"/>
  <c r="N218" i="6" s="1"/>
  <c r="S218" i="6" s="1"/>
  <c r="J45" i="6"/>
  <c r="K45" i="6" s="1"/>
  <c r="L45" i="6" s="1"/>
  <c r="M45" i="6" s="1"/>
  <c r="N45" i="6" s="1"/>
  <c r="S45" i="6" s="1"/>
  <c r="J199" i="6"/>
  <c r="K199" i="6" s="1"/>
  <c r="L199" i="6" s="1"/>
  <c r="M199" i="6" s="1"/>
  <c r="N199" i="6" s="1"/>
  <c r="S199" i="6" s="1"/>
  <c r="J152" i="6"/>
  <c r="K152" i="6" s="1"/>
  <c r="L152" i="6" s="1"/>
  <c r="M152" i="6" s="1"/>
  <c r="N152" i="6" s="1"/>
  <c r="S152" i="6" s="1"/>
  <c r="J119" i="6"/>
  <c r="K119" i="6" s="1"/>
  <c r="L119" i="6" s="1"/>
  <c r="M119" i="6" s="1"/>
  <c r="N119" i="6" s="1"/>
  <c r="S119" i="6" s="1"/>
  <c r="J129" i="6"/>
  <c r="K129" i="6" s="1"/>
  <c r="L129" i="6" s="1"/>
  <c r="M129" i="6" s="1"/>
  <c r="N129" i="6" s="1"/>
  <c r="S129" i="6" s="1"/>
  <c r="J306" i="6"/>
  <c r="K306" i="6" s="1"/>
  <c r="L306" i="6" s="1"/>
  <c r="M306" i="6" s="1"/>
  <c r="N306" i="6" s="1"/>
  <c r="S306" i="6" s="1"/>
  <c r="J274" i="6"/>
  <c r="K274" i="6" s="1"/>
  <c r="L274" i="6" s="1"/>
  <c r="M274" i="6" s="1"/>
  <c r="N274" i="6" s="1"/>
  <c r="S274" i="6" s="1"/>
  <c r="J196" i="6"/>
  <c r="K196" i="6" s="1"/>
  <c r="L196" i="6" s="1"/>
  <c r="M196" i="6" s="1"/>
  <c r="N196" i="6" s="1"/>
  <c r="S196" i="6" s="1"/>
  <c r="J407" i="6"/>
  <c r="K407" i="6" s="1"/>
  <c r="L407" i="6" s="1"/>
  <c r="M407" i="6" s="1"/>
  <c r="N407" i="6" s="1"/>
  <c r="J357" i="6"/>
  <c r="K357" i="6" s="1"/>
  <c r="L357" i="6" s="1"/>
  <c r="M357" i="6" s="1"/>
  <c r="N357" i="6" s="1"/>
  <c r="S357" i="6" s="1"/>
  <c r="J367" i="6"/>
  <c r="K367" i="6" s="1"/>
  <c r="L367" i="6" s="1"/>
  <c r="M367" i="6" s="1"/>
  <c r="N367" i="6" s="1"/>
  <c r="S367" i="6" s="1"/>
  <c r="J372" i="6"/>
  <c r="K372" i="6" s="1"/>
  <c r="L372" i="6" s="1"/>
  <c r="M372" i="6" s="1"/>
  <c r="N372" i="6" s="1"/>
  <c r="S372" i="6" s="1"/>
  <c r="J49" i="6"/>
  <c r="K49" i="6" s="1"/>
  <c r="L49" i="6" s="1"/>
  <c r="M49" i="6" s="1"/>
  <c r="N49" i="6" s="1"/>
  <c r="S49" i="6" s="1"/>
  <c r="J256" i="6"/>
  <c r="K256" i="6" s="1"/>
  <c r="L256" i="6" s="1"/>
  <c r="M256" i="6" s="1"/>
  <c r="N256" i="6" s="1"/>
  <c r="S256" i="6" s="1"/>
  <c r="J101" i="6"/>
  <c r="K101" i="6" s="1"/>
  <c r="L101" i="6" s="1"/>
  <c r="M101" i="6" s="1"/>
  <c r="N101" i="6" s="1"/>
  <c r="S101" i="6" s="1"/>
  <c r="J179" i="6"/>
  <c r="K179" i="6" s="1"/>
  <c r="L179" i="6" s="1"/>
  <c r="M179" i="6" s="1"/>
  <c r="N179" i="6" s="1"/>
  <c r="S179" i="6" s="1"/>
  <c r="J72" i="6"/>
  <c r="K72" i="6" s="1"/>
  <c r="L72" i="6" s="1"/>
  <c r="M72" i="6" s="1"/>
  <c r="N72" i="6" s="1"/>
  <c r="S72" i="6" s="1"/>
  <c r="J214" i="6"/>
  <c r="K214" i="6" s="1"/>
  <c r="L214" i="6" s="1"/>
  <c r="M214" i="6" s="1"/>
  <c r="N214" i="6" s="1"/>
  <c r="S214" i="6" s="1"/>
  <c r="J22" i="6"/>
  <c r="K22" i="6" s="1"/>
  <c r="L22" i="6" s="1"/>
  <c r="M22" i="6" s="1"/>
  <c r="N22" i="6" s="1"/>
  <c r="S22" i="6" s="1"/>
  <c r="J220" i="6"/>
  <c r="K220" i="6" s="1"/>
  <c r="L220" i="6" s="1"/>
  <c r="M220" i="6" s="1"/>
  <c r="N220" i="6" s="1"/>
  <c r="S220" i="6" s="1"/>
  <c r="J296" i="6"/>
  <c r="K296" i="6" s="1"/>
  <c r="L296" i="6" s="1"/>
  <c r="M296" i="6" s="1"/>
  <c r="N296" i="6" s="1"/>
  <c r="S296" i="6" s="1"/>
  <c r="J265" i="6"/>
  <c r="K265" i="6" s="1"/>
  <c r="L265" i="6" s="1"/>
  <c r="M265" i="6" s="1"/>
  <c r="N265" i="6" s="1"/>
  <c r="S265" i="6" s="1"/>
  <c r="J369" i="6"/>
  <c r="K369" i="6" s="1"/>
  <c r="L369" i="6" s="1"/>
  <c r="M369" i="6" s="1"/>
  <c r="N369" i="6" s="1"/>
  <c r="S369" i="6" s="1"/>
  <c r="J247" i="6"/>
  <c r="K247" i="6" s="1"/>
  <c r="L247" i="6" s="1"/>
  <c r="M247" i="6" s="1"/>
  <c r="N247" i="6" s="1"/>
  <c r="S247" i="6" s="1"/>
  <c r="J178" i="6"/>
  <c r="K178" i="6" s="1"/>
  <c r="L178" i="6" s="1"/>
  <c r="M178" i="6" s="1"/>
  <c r="N178" i="6" s="1"/>
  <c r="S178" i="6" s="1"/>
  <c r="J141" i="6"/>
  <c r="K141" i="6" s="1"/>
  <c r="L141" i="6" s="1"/>
  <c r="M141" i="6" s="1"/>
  <c r="N141" i="6" s="1"/>
  <c r="S141" i="6" s="1"/>
  <c r="J147" i="6"/>
  <c r="K147" i="6" s="1"/>
  <c r="L147" i="6" s="1"/>
  <c r="M147" i="6" s="1"/>
  <c r="N147" i="6" s="1"/>
  <c r="S147" i="6" s="1"/>
  <c r="J79" i="6"/>
  <c r="K79" i="6" s="1"/>
  <c r="L79" i="6" s="1"/>
  <c r="M79" i="6" s="1"/>
  <c r="N79" i="6" s="1"/>
  <c r="S79" i="6" s="1"/>
  <c r="J7" i="6"/>
  <c r="K7" i="6" s="1"/>
  <c r="J57" i="6"/>
  <c r="K57" i="6" s="1"/>
  <c r="L57" i="6" s="1"/>
  <c r="M57" i="6" s="1"/>
  <c r="N57" i="6" s="1"/>
  <c r="S57" i="6" s="1"/>
  <c r="J16" i="6"/>
  <c r="K16" i="6" s="1"/>
  <c r="L16" i="6" s="1"/>
  <c r="M16" i="6" s="1"/>
  <c r="N16" i="6" s="1"/>
  <c r="S16" i="6" s="1"/>
  <c r="J271" i="6"/>
  <c r="K271" i="6" s="1"/>
  <c r="L271" i="6" s="1"/>
  <c r="M271" i="6" s="1"/>
  <c r="N271" i="6" s="1"/>
  <c r="S271" i="6" s="1"/>
  <c r="J20" i="6"/>
  <c r="K20" i="6" s="1"/>
  <c r="L20" i="6" s="1"/>
  <c r="M20" i="6" s="1"/>
  <c r="N20" i="6" s="1"/>
  <c r="S20" i="6" s="1"/>
  <c r="J366" i="6"/>
  <c r="K366" i="6" s="1"/>
  <c r="L366" i="6" s="1"/>
  <c r="M366" i="6" s="1"/>
  <c r="N366" i="6" s="1"/>
  <c r="S366" i="6" s="1"/>
  <c r="J417" i="6"/>
  <c r="K417" i="6" s="1"/>
  <c r="L417" i="6" s="1"/>
  <c r="M417" i="6" s="1"/>
  <c r="N417" i="6" s="1"/>
  <c r="J299" i="6"/>
  <c r="K299" i="6" s="1"/>
  <c r="L299" i="6" s="1"/>
  <c r="M299" i="6" s="1"/>
  <c r="N299" i="6" s="1"/>
  <c r="S299" i="6" s="1"/>
  <c r="J212" i="6"/>
  <c r="K212" i="6" s="1"/>
  <c r="L212" i="6" s="1"/>
  <c r="M212" i="6" s="1"/>
  <c r="N212" i="6" s="1"/>
  <c r="S212" i="6" s="1"/>
  <c r="J318" i="6"/>
  <c r="K318" i="6" s="1"/>
  <c r="L318" i="6" s="1"/>
  <c r="M318" i="6" s="1"/>
  <c r="N318" i="6" s="1"/>
  <c r="S318" i="6" s="1"/>
  <c r="J227" i="6"/>
  <c r="K227" i="6" s="1"/>
  <c r="L227" i="6" s="1"/>
  <c r="M227" i="6" s="1"/>
  <c r="N227" i="6" s="1"/>
  <c r="S227" i="6" s="1"/>
  <c r="J194" i="6"/>
  <c r="K194" i="6" s="1"/>
  <c r="L194" i="6" s="1"/>
  <c r="M194" i="6" s="1"/>
  <c r="N194" i="6" s="1"/>
  <c r="S194" i="6" s="1"/>
  <c r="J50" i="6"/>
  <c r="K50" i="6" s="1"/>
  <c r="L50" i="6" s="1"/>
  <c r="M50" i="6" s="1"/>
  <c r="N50" i="6" s="1"/>
  <c r="S50" i="6" s="1"/>
  <c r="J355" i="6"/>
  <c r="K355" i="6" s="1"/>
  <c r="L355" i="6" s="1"/>
  <c r="M355" i="6" s="1"/>
  <c r="N355" i="6" s="1"/>
  <c r="S355" i="6" s="1"/>
  <c r="J206" i="6"/>
  <c r="K206" i="6" s="1"/>
  <c r="L206" i="6" s="1"/>
  <c r="M206" i="6" s="1"/>
  <c r="N206" i="6" s="1"/>
  <c r="S206" i="6" s="1"/>
  <c r="J257" i="6"/>
  <c r="K257" i="6" s="1"/>
  <c r="L257" i="6" s="1"/>
  <c r="M257" i="6" s="1"/>
  <c r="N257" i="6" s="1"/>
  <c r="S257" i="6" s="1"/>
  <c r="J58" i="6"/>
  <c r="K58" i="6" s="1"/>
  <c r="L58" i="6" s="1"/>
  <c r="M58" i="6" s="1"/>
  <c r="N58" i="6" s="1"/>
  <c r="S58" i="6" s="1"/>
  <c r="J291" i="6"/>
  <c r="K291" i="6" s="1"/>
  <c r="L291" i="6" s="1"/>
  <c r="M291" i="6" s="1"/>
  <c r="N291" i="6" s="1"/>
  <c r="S291" i="6" s="1"/>
  <c r="J154" i="6"/>
  <c r="K154" i="6" s="1"/>
  <c r="L154" i="6" s="1"/>
  <c r="M154" i="6" s="1"/>
  <c r="N154" i="6" s="1"/>
  <c r="S154" i="6" s="1"/>
  <c r="J381" i="6"/>
  <c r="K381" i="6" s="1"/>
  <c r="L381" i="6" s="1"/>
  <c r="M381" i="6" s="1"/>
  <c r="N381" i="6" s="1"/>
  <c r="S381" i="6" s="1"/>
  <c r="J303" i="6"/>
  <c r="K303" i="6" s="1"/>
  <c r="L303" i="6" s="1"/>
  <c r="M303" i="6" s="1"/>
  <c r="N303" i="6" s="1"/>
  <c r="S303" i="6" s="1"/>
  <c r="J181" i="6"/>
  <c r="K181" i="6" s="1"/>
  <c r="L181" i="6" s="1"/>
  <c r="M181" i="6" s="1"/>
  <c r="N181" i="6" s="1"/>
  <c r="S181" i="6" s="1"/>
  <c r="J282" i="6"/>
  <c r="K282" i="6" s="1"/>
  <c r="L282" i="6" s="1"/>
  <c r="M282" i="6" s="1"/>
  <c r="N282" i="6" s="1"/>
  <c r="S282" i="6" s="1"/>
  <c r="J319" i="6"/>
  <c r="K319" i="6" s="1"/>
  <c r="L319" i="6" s="1"/>
  <c r="M319" i="6" s="1"/>
  <c r="N319" i="6" s="1"/>
  <c r="S319" i="6" s="1"/>
  <c r="J55" i="6"/>
  <c r="K55" i="6" s="1"/>
  <c r="L55" i="6" s="1"/>
  <c r="M55" i="6" s="1"/>
  <c r="N55" i="6" s="1"/>
  <c r="S55" i="6" s="1"/>
  <c r="J333" i="6"/>
  <c r="K333" i="6" s="1"/>
  <c r="L333" i="6" s="1"/>
  <c r="M333" i="6" s="1"/>
  <c r="N333" i="6" s="1"/>
  <c r="S333" i="6" s="1"/>
  <c r="J231" i="6"/>
  <c r="K231" i="6" s="1"/>
  <c r="L231" i="6" s="1"/>
  <c r="M231" i="6" s="1"/>
  <c r="N231" i="6" s="1"/>
  <c r="S231" i="6" s="1"/>
  <c r="J121" i="6"/>
  <c r="K121" i="6" s="1"/>
  <c r="L121" i="6" s="1"/>
  <c r="M121" i="6" s="1"/>
  <c r="N121" i="6" s="1"/>
  <c r="S121" i="6" s="1"/>
  <c r="J37" i="6"/>
  <c r="K37" i="6" s="1"/>
  <c r="L37" i="6" s="1"/>
  <c r="M37" i="6" s="1"/>
  <c r="N37" i="6" s="1"/>
  <c r="S37" i="6" s="1"/>
  <c r="J329" i="6"/>
  <c r="K329" i="6" s="1"/>
  <c r="L329" i="6" s="1"/>
  <c r="M329" i="6" s="1"/>
  <c r="N329" i="6" s="1"/>
  <c r="S329" i="6" s="1"/>
  <c r="J359" i="6"/>
  <c r="K359" i="6" s="1"/>
  <c r="L359" i="6" s="1"/>
  <c r="M359" i="6" s="1"/>
  <c r="N359" i="6" s="1"/>
  <c r="S359" i="6" s="1"/>
  <c r="J353" i="6"/>
  <c r="K353" i="6" s="1"/>
  <c r="L353" i="6" s="1"/>
  <c r="M353" i="6" s="1"/>
  <c r="N353" i="6" s="1"/>
  <c r="S353" i="6" s="1"/>
  <c r="J70" i="6"/>
  <c r="K70" i="6" s="1"/>
  <c r="L70" i="6" s="1"/>
  <c r="M70" i="6" s="1"/>
  <c r="N70" i="6" s="1"/>
  <c r="S70" i="6" s="1"/>
  <c r="J184" i="6"/>
  <c r="K184" i="6" s="1"/>
  <c r="L184" i="6" s="1"/>
  <c r="M184" i="6" s="1"/>
  <c r="N184" i="6" s="1"/>
  <c r="S184" i="6" s="1"/>
  <c r="J155" i="6"/>
  <c r="K155" i="6" s="1"/>
  <c r="L155" i="6" s="1"/>
  <c r="M155" i="6" s="1"/>
  <c r="N155" i="6" s="1"/>
  <c r="S155" i="6" s="1"/>
  <c r="J113" i="6"/>
  <c r="K113" i="6" s="1"/>
  <c r="L113" i="6" s="1"/>
  <c r="M113" i="6" s="1"/>
  <c r="N113" i="6" s="1"/>
  <c r="S113" i="6" s="1"/>
  <c r="J11" i="6"/>
  <c r="K11" i="6" s="1"/>
  <c r="L11" i="6" s="1"/>
  <c r="M11" i="6" s="1"/>
  <c r="N11" i="6" s="1"/>
  <c r="S11" i="6" s="1"/>
  <c r="J9" i="6"/>
  <c r="K9" i="6" s="1"/>
  <c r="L9" i="6" s="1"/>
  <c r="M9" i="6" s="1"/>
  <c r="N9" i="6" s="1"/>
  <c r="S9" i="6" s="1"/>
  <c r="J208" i="6"/>
  <c r="K208" i="6" s="1"/>
  <c r="L208" i="6" s="1"/>
  <c r="M208" i="6" s="1"/>
  <c r="N208" i="6" s="1"/>
  <c r="S208" i="6" s="1"/>
  <c r="J387" i="6"/>
  <c r="K387" i="6" s="1"/>
  <c r="L387" i="6" s="1"/>
  <c r="M387" i="6" s="1"/>
  <c r="N387" i="6" s="1"/>
  <c r="J185" i="6"/>
  <c r="K185" i="6" s="1"/>
  <c r="L185" i="6" s="1"/>
  <c r="M185" i="6" s="1"/>
  <c r="N185" i="6" s="1"/>
  <c r="S185" i="6" s="1"/>
  <c r="J396" i="6"/>
  <c r="K396" i="6" s="1"/>
  <c r="L396" i="6" s="1"/>
  <c r="M396" i="6" s="1"/>
  <c r="N396" i="6" s="1"/>
  <c r="J217" i="6"/>
  <c r="K217" i="6" s="1"/>
  <c r="L217" i="6" s="1"/>
  <c r="M217" i="6" s="1"/>
  <c r="N217" i="6" s="1"/>
  <c r="S217" i="6" s="1"/>
  <c r="J108" i="6"/>
  <c r="K108" i="6" s="1"/>
  <c r="L108" i="6" s="1"/>
  <c r="M108" i="6" s="1"/>
  <c r="N108" i="6" s="1"/>
  <c r="S108" i="6" s="1"/>
  <c r="J325" i="6"/>
  <c r="K325" i="6" s="1"/>
  <c r="L325" i="6" s="1"/>
  <c r="M325" i="6" s="1"/>
  <c r="N325" i="6" s="1"/>
  <c r="S325" i="6" s="1"/>
  <c r="J47" i="6"/>
  <c r="K47" i="6" s="1"/>
  <c r="L47" i="6" s="1"/>
  <c r="M47" i="6" s="1"/>
  <c r="N47" i="6" s="1"/>
  <c r="S47" i="6" s="1"/>
  <c r="J201" i="6"/>
  <c r="K201" i="6" s="1"/>
  <c r="L201" i="6" s="1"/>
  <c r="M201" i="6" s="1"/>
  <c r="N201" i="6" s="1"/>
  <c r="S201" i="6" s="1"/>
  <c r="J336" i="6"/>
  <c r="K336" i="6" s="1"/>
  <c r="L336" i="6" s="1"/>
  <c r="M336" i="6" s="1"/>
  <c r="N336" i="6" s="1"/>
  <c r="S336" i="6" s="1"/>
  <c r="J363" i="6"/>
  <c r="K363" i="6" s="1"/>
  <c r="L363" i="6" s="1"/>
  <c r="M363" i="6" s="1"/>
  <c r="N363" i="6" s="1"/>
  <c r="S363" i="6" s="1"/>
  <c r="J225" i="6"/>
  <c r="K225" i="6" s="1"/>
  <c r="L225" i="6" s="1"/>
  <c r="M225" i="6" s="1"/>
  <c r="N225" i="6" s="1"/>
  <c r="S225" i="6" s="1"/>
  <c r="B4" i="6"/>
  <c r="J90" i="6"/>
  <c r="K90" i="6" s="1"/>
  <c r="L90" i="6" s="1"/>
  <c r="M90" i="6" s="1"/>
  <c r="N90" i="6" s="1"/>
  <c r="S90" i="6" s="1"/>
  <c r="J308" i="6"/>
  <c r="K308" i="6" s="1"/>
  <c r="L308" i="6" s="1"/>
  <c r="M308" i="6" s="1"/>
  <c r="N308" i="6" s="1"/>
  <c r="S308" i="6" s="1"/>
  <c r="J73" i="6"/>
  <c r="K73" i="6" s="1"/>
  <c r="L73" i="6" s="1"/>
  <c r="M73" i="6" s="1"/>
  <c r="N73" i="6" s="1"/>
  <c r="S73" i="6" s="1"/>
  <c r="J266" i="6"/>
  <c r="K266" i="6" s="1"/>
  <c r="L266" i="6" s="1"/>
  <c r="M266" i="6" s="1"/>
  <c r="N266" i="6" s="1"/>
  <c r="S266" i="6" s="1"/>
  <c r="J61" i="6"/>
  <c r="K61" i="6" s="1"/>
  <c r="L61" i="6" s="1"/>
  <c r="M61" i="6" s="1"/>
  <c r="N61" i="6" s="1"/>
  <c r="S61" i="6" s="1"/>
  <c r="J370" i="6"/>
  <c r="K370" i="6" s="1"/>
  <c r="L370" i="6" s="1"/>
  <c r="M370" i="6" s="1"/>
  <c r="N370" i="6" s="1"/>
  <c r="S370" i="6" s="1"/>
  <c r="J76" i="6"/>
  <c r="K76" i="6" s="1"/>
  <c r="L76" i="6" s="1"/>
  <c r="M76" i="6" s="1"/>
  <c r="N76" i="6" s="1"/>
  <c r="S76" i="6" s="1"/>
  <c r="J326" i="6"/>
  <c r="K326" i="6" s="1"/>
  <c r="L326" i="6" s="1"/>
  <c r="M326" i="6" s="1"/>
  <c r="N326" i="6" s="1"/>
  <c r="S326" i="6" s="1"/>
  <c r="J215" i="6"/>
  <c r="K215" i="6" s="1"/>
  <c r="L215" i="6" s="1"/>
  <c r="M215" i="6" s="1"/>
  <c r="N215" i="6" s="1"/>
  <c r="S215" i="6" s="1"/>
  <c r="J117" i="6"/>
  <c r="K117" i="6" s="1"/>
  <c r="L117" i="6" s="1"/>
  <c r="M117" i="6" s="1"/>
  <c r="N117" i="6" s="1"/>
  <c r="S117" i="6" s="1"/>
  <c r="J43" i="6"/>
  <c r="K43" i="6" s="1"/>
  <c r="L43" i="6" s="1"/>
  <c r="M43" i="6" s="1"/>
  <c r="N43" i="6" s="1"/>
  <c r="S43" i="6" s="1"/>
  <c r="J229" i="6"/>
  <c r="K229" i="6" s="1"/>
  <c r="L229" i="6" s="1"/>
  <c r="M229" i="6" s="1"/>
  <c r="N229" i="6" s="1"/>
  <c r="S229" i="6" s="1"/>
  <c r="J89" i="6"/>
  <c r="K89" i="6" s="1"/>
  <c r="L89" i="6" s="1"/>
  <c r="M89" i="6" s="1"/>
  <c r="N89" i="6" s="1"/>
  <c r="S89" i="6" s="1"/>
  <c r="J86" i="6"/>
  <c r="K86" i="6" s="1"/>
  <c r="L86" i="6" s="1"/>
  <c r="M86" i="6" s="1"/>
  <c r="N86" i="6" s="1"/>
  <c r="S86" i="6" s="1"/>
  <c r="J85" i="6"/>
  <c r="K85" i="6" s="1"/>
  <c r="L85" i="6" s="1"/>
  <c r="M85" i="6" s="1"/>
  <c r="N85" i="6" s="1"/>
  <c r="S85" i="6" s="1"/>
  <c r="J300" i="6"/>
  <c r="K300" i="6" s="1"/>
  <c r="L300" i="6" s="1"/>
  <c r="M300" i="6" s="1"/>
  <c r="N300" i="6" s="1"/>
  <c r="S300" i="6" s="1"/>
  <c r="J279" i="6"/>
  <c r="K279" i="6" s="1"/>
  <c r="L279" i="6" s="1"/>
  <c r="M279" i="6" s="1"/>
  <c r="N279" i="6" s="1"/>
  <c r="S279" i="6" s="1"/>
  <c r="J238" i="6"/>
  <c r="K238" i="6" s="1"/>
  <c r="L238" i="6" s="1"/>
  <c r="M238" i="6" s="1"/>
  <c r="N238" i="6" s="1"/>
  <c r="S238" i="6" s="1"/>
  <c r="J376" i="6"/>
  <c r="K376" i="6" s="1"/>
  <c r="L376" i="6" s="1"/>
  <c r="M376" i="6" s="1"/>
  <c r="N376" i="6" s="1"/>
  <c r="S376" i="6" s="1"/>
  <c r="J281" i="6"/>
  <c r="K281" i="6" s="1"/>
  <c r="L281" i="6" s="1"/>
  <c r="M281" i="6" s="1"/>
  <c r="N281" i="6" s="1"/>
  <c r="S281" i="6" s="1"/>
  <c r="J115" i="6"/>
  <c r="K115" i="6" s="1"/>
  <c r="L115" i="6" s="1"/>
  <c r="M115" i="6" s="1"/>
  <c r="N115" i="6" s="1"/>
  <c r="S115" i="6" s="1"/>
  <c r="J338" i="6"/>
  <c r="K338" i="6" s="1"/>
  <c r="L338" i="6" s="1"/>
  <c r="M338" i="6" s="1"/>
  <c r="N338" i="6" s="1"/>
  <c r="S338" i="6" s="1"/>
  <c r="J350" i="6"/>
  <c r="K350" i="6" s="1"/>
  <c r="L350" i="6" s="1"/>
  <c r="M350" i="6" s="1"/>
  <c r="N350" i="6" s="1"/>
  <c r="S350" i="6" s="1"/>
  <c r="J166" i="6"/>
  <c r="K166" i="6" s="1"/>
  <c r="L166" i="6" s="1"/>
  <c r="M166" i="6" s="1"/>
  <c r="N166" i="6" s="1"/>
  <c r="S166" i="6" s="1"/>
  <c r="J200" i="6"/>
  <c r="K200" i="6" s="1"/>
  <c r="L200" i="6" s="1"/>
  <c r="M200" i="6" s="1"/>
  <c r="N200" i="6" s="1"/>
  <c r="S200" i="6" s="1"/>
  <c r="J361" i="6"/>
  <c r="K361" i="6" s="1"/>
  <c r="L361" i="6" s="1"/>
  <c r="M361" i="6" s="1"/>
  <c r="N361" i="6" s="1"/>
  <c r="S361" i="6" s="1"/>
  <c r="J156" i="6"/>
  <c r="K156" i="6" s="1"/>
  <c r="L156" i="6" s="1"/>
  <c r="M156" i="6" s="1"/>
  <c r="N156" i="6" s="1"/>
  <c r="S156" i="6" s="1"/>
  <c r="J102" i="6"/>
  <c r="K102" i="6" s="1"/>
  <c r="L102" i="6" s="1"/>
  <c r="M102" i="6" s="1"/>
  <c r="N102" i="6" s="1"/>
  <c r="S102" i="6" s="1"/>
  <c r="J409" i="6"/>
  <c r="K409" i="6" s="1"/>
  <c r="L409" i="6" s="1"/>
  <c r="M409" i="6" s="1"/>
  <c r="N409" i="6" s="1"/>
  <c r="J228" i="6"/>
  <c r="K228" i="6" s="1"/>
  <c r="L228" i="6" s="1"/>
  <c r="M228" i="6" s="1"/>
  <c r="N228" i="6" s="1"/>
  <c r="S228" i="6" s="1"/>
  <c r="J157" i="6"/>
  <c r="K157" i="6" s="1"/>
  <c r="L157" i="6" s="1"/>
  <c r="M157" i="6" s="1"/>
  <c r="N157" i="6" s="1"/>
  <c r="S157" i="6" s="1"/>
  <c r="J12" i="6"/>
  <c r="K12" i="6" s="1"/>
  <c r="L12" i="6" s="1"/>
  <c r="M12" i="6" s="1"/>
  <c r="N12" i="6" s="1"/>
  <c r="S12" i="6" s="1"/>
  <c r="J285" i="6"/>
  <c r="K285" i="6" s="1"/>
  <c r="L285" i="6" s="1"/>
  <c r="M285" i="6" s="1"/>
  <c r="N285" i="6" s="1"/>
  <c r="S285" i="6" s="1"/>
  <c r="J377" i="6"/>
  <c r="K377" i="6" s="1"/>
  <c r="L377" i="6" s="1"/>
  <c r="M377" i="6" s="1"/>
  <c r="N377" i="6" s="1"/>
  <c r="S377" i="6" s="1"/>
  <c r="J193" i="6"/>
  <c r="K193" i="6" s="1"/>
  <c r="L193" i="6" s="1"/>
  <c r="M193" i="6" s="1"/>
  <c r="N193" i="6" s="1"/>
  <c r="S193" i="6" s="1"/>
  <c r="J126" i="6"/>
  <c r="K126" i="6" s="1"/>
  <c r="L126" i="6" s="1"/>
  <c r="M126" i="6" s="1"/>
  <c r="N126" i="6" s="1"/>
  <c r="S126" i="6" s="1"/>
  <c r="J46" i="6"/>
  <c r="K46" i="6" s="1"/>
  <c r="L46" i="6" s="1"/>
  <c r="M46" i="6" s="1"/>
  <c r="N46" i="6" s="1"/>
  <c r="S46" i="6" s="1"/>
  <c r="J330" i="6"/>
  <c r="K330" i="6" s="1"/>
  <c r="L330" i="6" s="1"/>
  <c r="M330" i="6" s="1"/>
  <c r="N330" i="6" s="1"/>
  <c r="S330" i="6" s="1"/>
  <c r="J379" i="6"/>
  <c r="K379" i="6" s="1"/>
  <c r="L379" i="6" s="1"/>
  <c r="M379" i="6" s="1"/>
  <c r="N379" i="6" s="1"/>
  <c r="S379" i="6" s="1"/>
  <c r="J40" i="6"/>
  <c r="K40" i="6" s="1"/>
  <c r="L40" i="6" s="1"/>
  <c r="M40" i="6" s="1"/>
  <c r="N40" i="6" s="1"/>
  <c r="S40" i="6" s="1"/>
  <c r="J173" i="6"/>
  <c r="K173" i="6" s="1"/>
  <c r="L173" i="6" s="1"/>
  <c r="M173" i="6" s="1"/>
  <c r="N173" i="6" s="1"/>
  <c r="S173" i="6" s="1"/>
  <c r="J140" i="6"/>
  <c r="K140" i="6" s="1"/>
  <c r="L140" i="6" s="1"/>
  <c r="M140" i="6" s="1"/>
  <c r="N140" i="6" s="1"/>
  <c r="S140" i="6" s="1"/>
  <c r="J405" i="6"/>
  <c r="K405" i="6" s="1"/>
  <c r="L405" i="6" s="1"/>
  <c r="M405" i="6" s="1"/>
  <c r="N405" i="6" s="1"/>
  <c r="S405" i="6" s="1"/>
  <c r="J345" i="6"/>
  <c r="K345" i="6" s="1"/>
  <c r="L345" i="6" s="1"/>
  <c r="M345" i="6" s="1"/>
  <c r="N345" i="6" s="1"/>
  <c r="S345" i="6" s="1"/>
  <c r="J59" i="6"/>
  <c r="K59" i="6" s="1"/>
  <c r="L59" i="6" s="1"/>
  <c r="M59" i="6" s="1"/>
  <c r="N59" i="6" s="1"/>
  <c r="S59" i="6" s="1"/>
  <c r="J103" i="6"/>
  <c r="K103" i="6" s="1"/>
  <c r="L103" i="6" s="1"/>
  <c r="M103" i="6" s="1"/>
  <c r="N103" i="6" s="1"/>
  <c r="S103" i="6" s="1"/>
  <c r="J237" i="6"/>
  <c r="K237" i="6" s="1"/>
  <c r="L237" i="6" s="1"/>
  <c r="M237" i="6" s="1"/>
  <c r="N237" i="6" s="1"/>
  <c r="S237" i="6" s="1"/>
  <c r="J204" i="6"/>
  <c r="K204" i="6" s="1"/>
  <c r="L204" i="6" s="1"/>
  <c r="M204" i="6" s="1"/>
  <c r="N204" i="6" s="1"/>
  <c r="S204" i="6" s="1"/>
  <c r="J315" i="6"/>
  <c r="K315" i="6" s="1"/>
  <c r="L315" i="6" s="1"/>
  <c r="M315" i="6" s="1"/>
  <c r="N315" i="6" s="1"/>
  <c r="S315" i="6" s="1"/>
  <c r="J29" i="6"/>
  <c r="K29" i="6" s="1"/>
  <c r="L29" i="6" s="1"/>
  <c r="M29" i="6" s="1"/>
  <c r="N29" i="6" s="1"/>
  <c r="S29" i="6" s="1"/>
  <c r="J52" i="6"/>
  <c r="K52" i="6" s="1"/>
  <c r="L52" i="6" s="1"/>
  <c r="M52" i="6" s="1"/>
  <c r="N52" i="6" s="1"/>
  <c r="S52" i="6" s="1"/>
  <c r="J252" i="6"/>
  <c r="K252" i="6" s="1"/>
  <c r="L252" i="6" s="1"/>
  <c r="M252" i="6" s="1"/>
  <c r="N252" i="6" s="1"/>
  <c r="S252" i="6" s="1"/>
  <c r="J67" i="6"/>
  <c r="K67" i="6" s="1"/>
  <c r="L67" i="6" s="1"/>
  <c r="M67" i="6" s="1"/>
  <c r="N67" i="6" s="1"/>
  <c r="S67" i="6" s="1"/>
  <c r="J51" i="6"/>
  <c r="K51" i="6" s="1"/>
  <c r="L51" i="6" s="1"/>
  <c r="M51" i="6" s="1"/>
  <c r="N51" i="6" s="1"/>
  <c r="S51" i="6" s="1"/>
  <c r="J248" i="6"/>
  <c r="K248" i="6" s="1"/>
  <c r="L248" i="6" s="1"/>
  <c r="M248" i="6" s="1"/>
  <c r="N248" i="6" s="1"/>
  <c r="S248" i="6" s="1"/>
  <c r="J28" i="6"/>
  <c r="K28" i="6" s="1"/>
  <c r="L28" i="6" s="1"/>
  <c r="M28" i="6" s="1"/>
  <c r="N28" i="6" s="1"/>
  <c r="S28" i="6" s="1"/>
  <c r="J127" i="6"/>
  <c r="K127" i="6" s="1"/>
  <c r="L127" i="6" s="1"/>
  <c r="M127" i="6" s="1"/>
  <c r="N127" i="6" s="1"/>
  <c r="S127" i="6" s="1"/>
  <c r="J164" i="6"/>
  <c r="K164" i="6" s="1"/>
  <c r="L164" i="6" s="1"/>
  <c r="M164" i="6" s="1"/>
  <c r="N164" i="6" s="1"/>
  <c r="S164" i="6" s="1"/>
  <c r="J163" i="6"/>
  <c r="K163" i="6" s="1"/>
  <c r="L163" i="6" s="1"/>
  <c r="M163" i="6" s="1"/>
  <c r="N163" i="6" s="1"/>
  <c r="S163" i="6" s="1"/>
  <c r="J250" i="6"/>
  <c r="K250" i="6" s="1"/>
  <c r="L250" i="6" s="1"/>
  <c r="M250" i="6" s="1"/>
  <c r="N250" i="6" s="1"/>
  <c r="S250" i="6" s="1"/>
  <c r="J183" i="6"/>
  <c r="K183" i="6" s="1"/>
  <c r="L183" i="6" s="1"/>
  <c r="M183" i="6" s="1"/>
  <c r="N183" i="6" s="1"/>
  <c r="S183" i="6" s="1"/>
  <c r="J143" i="6"/>
  <c r="K143" i="6" s="1"/>
  <c r="L143" i="6" s="1"/>
  <c r="M143" i="6" s="1"/>
  <c r="N143" i="6" s="1"/>
  <c r="S143" i="6" s="1"/>
  <c r="J234" i="6"/>
  <c r="K234" i="6" s="1"/>
  <c r="L234" i="6" s="1"/>
  <c r="M234" i="6" s="1"/>
  <c r="N234" i="6" s="1"/>
  <c r="S234" i="6" s="1"/>
  <c r="J151" i="6"/>
  <c r="K151" i="6" s="1"/>
  <c r="L151" i="6" s="1"/>
  <c r="M151" i="6" s="1"/>
  <c r="N151" i="6" s="1"/>
  <c r="S151" i="6" s="1"/>
  <c r="J169" i="6"/>
  <c r="K169" i="6" s="1"/>
  <c r="L169" i="6" s="1"/>
  <c r="M169" i="6" s="1"/>
  <c r="N169" i="6" s="1"/>
  <c r="S169" i="6" s="1"/>
  <c r="J170" i="6"/>
  <c r="K170" i="6" s="1"/>
  <c r="L170" i="6" s="1"/>
  <c r="M170" i="6" s="1"/>
  <c r="N170" i="6" s="1"/>
  <c r="S170" i="6" s="1"/>
  <c r="J190" i="6"/>
  <c r="K190" i="6" s="1"/>
  <c r="L190" i="6" s="1"/>
  <c r="M190" i="6" s="1"/>
  <c r="N190" i="6" s="1"/>
  <c r="S190" i="6" s="1"/>
  <c r="J309" i="6"/>
  <c r="K309" i="6" s="1"/>
  <c r="L309" i="6" s="1"/>
  <c r="M309" i="6" s="1"/>
  <c r="N309" i="6" s="1"/>
  <c r="S309" i="6" s="1"/>
  <c r="J258" i="6"/>
  <c r="K258" i="6" s="1"/>
  <c r="L258" i="6" s="1"/>
  <c r="M258" i="6" s="1"/>
  <c r="N258" i="6" s="1"/>
  <c r="S258" i="6" s="1"/>
  <c r="J139" i="6"/>
  <c r="K139" i="6" s="1"/>
  <c r="L139" i="6" s="1"/>
  <c r="M139" i="6" s="1"/>
  <c r="N139" i="6" s="1"/>
  <c r="S139" i="6" s="1"/>
  <c r="J30" i="6"/>
  <c r="K30" i="6" s="1"/>
  <c r="L30" i="6" s="1"/>
  <c r="M30" i="6" s="1"/>
  <c r="N30" i="6" s="1"/>
  <c r="S30" i="6" s="1"/>
  <c r="J414" i="6"/>
  <c r="K414" i="6" s="1"/>
  <c r="L414" i="6" s="1"/>
  <c r="M414" i="6" s="1"/>
  <c r="N414" i="6" s="1"/>
  <c r="J25" i="6"/>
  <c r="K25" i="6" s="1"/>
  <c r="L25" i="6" s="1"/>
  <c r="M25" i="6" s="1"/>
  <c r="N25" i="6" s="1"/>
  <c r="S25" i="6" s="1"/>
  <c r="J209" i="6"/>
  <c r="K209" i="6" s="1"/>
  <c r="L209" i="6" s="1"/>
  <c r="M209" i="6" s="1"/>
  <c r="N209" i="6" s="1"/>
  <c r="S209" i="6" s="1"/>
  <c r="J286" i="6"/>
  <c r="K286" i="6" s="1"/>
  <c r="L286" i="6" s="1"/>
  <c r="M286" i="6" s="1"/>
  <c r="N286" i="6" s="1"/>
  <c r="S286" i="6" s="1"/>
  <c r="J272" i="6"/>
  <c r="K272" i="6" s="1"/>
  <c r="L272" i="6" s="1"/>
  <c r="M272" i="6" s="1"/>
  <c r="N272" i="6" s="1"/>
  <c r="S272" i="6" s="1"/>
  <c r="J230" i="6"/>
  <c r="K230" i="6" s="1"/>
  <c r="L230" i="6" s="1"/>
  <c r="M230" i="6" s="1"/>
  <c r="N230" i="6" s="1"/>
  <c r="S230" i="6" s="1"/>
  <c r="J378" i="6"/>
  <c r="K378" i="6" s="1"/>
  <c r="L378" i="6" s="1"/>
  <c r="M378" i="6" s="1"/>
  <c r="N378" i="6" s="1"/>
  <c r="S378" i="6" s="1"/>
  <c r="J48" i="6"/>
  <c r="K48" i="6" s="1"/>
  <c r="L48" i="6" s="1"/>
  <c r="M48" i="6" s="1"/>
  <c r="N48" i="6" s="1"/>
  <c r="S48" i="6" s="1"/>
  <c r="J188" i="6"/>
  <c r="K188" i="6" s="1"/>
  <c r="L188" i="6" s="1"/>
  <c r="M188" i="6" s="1"/>
  <c r="N188" i="6" s="1"/>
  <c r="S188" i="6" s="1"/>
  <c r="J118" i="6"/>
  <c r="K118" i="6" s="1"/>
  <c r="L118" i="6" s="1"/>
  <c r="M118" i="6" s="1"/>
  <c r="N118" i="6" s="1"/>
  <c r="S118" i="6" s="1"/>
  <c r="J340" i="6"/>
  <c r="K340" i="6" s="1"/>
  <c r="L340" i="6" s="1"/>
  <c r="M340" i="6" s="1"/>
  <c r="N340" i="6" s="1"/>
  <c r="S340" i="6" s="1"/>
  <c r="J120" i="6"/>
  <c r="K120" i="6" s="1"/>
  <c r="L120" i="6" s="1"/>
  <c r="M120" i="6" s="1"/>
  <c r="N120" i="6" s="1"/>
  <c r="S120" i="6" s="1"/>
  <c r="J226" i="6"/>
  <c r="K226" i="6" s="1"/>
  <c r="L226" i="6" s="1"/>
  <c r="M226" i="6" s="1"/>
  <c r="N226" i="6" s="1"/>
  <c r="S226" i="6" s="1"/>
  <c r="J74" i="6"/>
  <c r="K74" i="6" s="1"/>
  <c r="L74" i="6" s="1"/>
  <c r="M74" i="6" s="1"/>
  <c r="N74" i="6" s="1"/>
  <c r="S74" i="6" s="1"/>
  <c r="J39" i="6"/>
  <c r="K39" i="6" s="1"/>
  <c r="L39" i="6" s="1"/>
  <c r="M39" i="6" s="1"/>
  <c r="N39" i="6" s="1"/>
  <c r="S39" i="6" s="1"/>
  <c r="J91" i="6"/>
  <c r="K91" i="6" s="1"/>
  <c r="L91" i="6" s="1"/>
  <c r="M91" i="6" s="1"/>
  <c r="N91" i="6" s="1"/>
  <c r="S91" i="6" s="1"/>
  <c r="J107" i="6"/>
  <c r="K107" i="6" s="1"/>
  <c r="L107" i="6" s="1"/>
  <c r="M107" i="6" s="1"/>
  <c r="N107" i="6" s="1"/>
  <c r="S107" i="6" s="1"/>
  <c r="J264" i="6"/>
  <c r="K264" i="6" s="1"/>
  <c r="L264" i="6" s="1"/>
  <c r="M264" i="6" s="1"/>
  <c r="N264" i="6" s="1"/>
  <c r="S264" i="6" s="1"/>
  <c r="J210" i="6"/>
  <c r="K210" i="6" s="1"/>
  <c r="L210" i="6" s="1"/>
  <c r="M210" i="6" s="1"/>
  <c r="N210" i="6" s="1"/>
  <c r="S210" i="6" s="1"/>
  <c r="J98" i="6"/>
  <c r="K98" i="6" s="1"/>
  <c r="L98" i="6" s="1"/>
  <c r="M98" i="6" s="1"/>
  <c r="N98" i="6" s="1"/>
  <c r="S98" i="6" s="1"/>
  <c r="J260" i="6"/>
  <c r="K260" i="6" s="1"/>
  <c r="L260" i="6" s="1"/>
  <c r="M260" i="6" s="1"/>
  <c r="N260" i="6" s="1"/>
  <c r="S260" i="6" s="1"/>
  <c r="J63" i="6"/>
  <c r="K63" i="6" s="1"/>
  <c r="L63" i="6" s="1"/>
  <c r="M63" i="6" s="1"/>
  <c r="N63" i="6" s="1"/>
  <c r="S63" i="6" s="1"/>
  <c r="J305" i="6"/>
  <c r="K305" i="6" s="1"/>
  <c r="L305" i="6" s="1"/>
  <c r="M305" i="6" s="1"/>
  <c r="N305" i="6" s="1"/>
  <c r="S305" i="6" s="1"/>
  <c r="J374" i="6"/>
  <c r="K374" i="6" s="1"/>
  <c r="L374" i="6" s="1"/>
  <c r="M374" i="6" s="1"/>
  <c r="N374" i="6" s="1"/>
  <c r="S374" i="6" s="1"/>
  <c r="J111" i="6"/>
  <c r="K111" i="6" s="1"/>
  <c r="L111" i="6" s="1"/>
  <c r="M111" i="6" s="1"/>
  <c r="N111" i="6" s="1"/>
  <c r="S111" i="6" s="1"/>
  <c r="J368" i="6"/>
  <c r="K368" i="6" s="1"/>
  <c r="L368" i="6" s="1"/>
  <c r="M368" i="6" s="1"/>
  <c r="N368" i="6" s="1"/>
  <c r="S368" i="6" s="1"/>
  <c r="J348" i="6"/>
  <c r="K348" i="6" s="1"/>
  <c r="L348" i="6" s="1"/>
  <c r="M348" i="6" s="1"/>
  <c r="N348" i="6" s="1"/>
  <c r="S348" i="6" s="1"/>
  <c r="J313" i="6"/>
  <c r="K313" i="6" s="1"/>
  <c r="L313" i="6" s="1"/>
  <c r="M313" i="6" s="1"/>
  <c r="N313" i="6" s="1"/>
  <c r="S313" i="6" s="1"/>
  <c r="J187" i="6"/>
  <c r="K187" i="6" s="1"/>
  <c r="L187" i="6" s="1"/>
  <c r="M187" i="6" s="1"/>
  <c r="N187" i="6" s="1"/>
  <c r="S187" i="6" s="1"/>
  <c r="J180" i="6"/>
  <c r="K180" i="6" s="1"/>
  <c r="L180" i="6" s="1"/>
  <c r="M180" i="6" s="1"/>
  <c r="N180" i="6" s="1"/>
  <c r="S180" i="6" s="1"/>
  <c r="J38" i="6"/>
  <c r="K38" i="6" s="1"/>
  <c r="L38" i="6" s="1"/>
  <c r="M38" i="6" s="1"/>
  <c r="N38" i="6" s="1"/>
  <c r="S38" i="6" s="1"/>
  <c r="J223" i="6"/>
  <c r="K223" i="6" s="1"/>
  <c r="L223" i="6" s="1"/>
  <c r="M223" i="6" s="1"/>
  <c r="N223" i="6" s="1"/>
  <c r="S223" i="6" s="1"/>
  <c r="J335" i="6"/>
  <c r="K335" i="6" s="1"/>
  <c r="L335" i="6" s="1"/>
  <c r="M335" i="6" s="1"/>
  <c r="N335" i="6" s="1"/>
  <c r="S335" i="6" s="1"/>
  <c r="J81" i="6"/>
  <c r="K81" i="6" s="1"/>
  <c r="L81" i="6" s="1"/>
  <c r="M81" i="6" s="1"/>
  <c r="N81" i="6" s="1"/>
  <c r="S81" i="6" s="1"/>
  <c r="J197" i="6"/>
  <c r="K197" i="6" s="1"/>
  <c r="L197" i="6" s="1"/>
  <c r="M197" i="6" s="1"/>
  <c r="N197" i="6" s="1"/>
  <c r="S197" i="6" s="1"/>
  <c r="J142" i="6"/>
  <c r="K142" i="6" s="1"/>
  <c r="L142" i="6" s="1"/>
  <c r="M142" i="6" s="1"/>
  <c r="N142" i="6" s="1"/>
  <c r="S142" i="6" s="1"/>
  <c r="J10" i="6"/>
  <c r="K10" i="6" s="1"/>
  <c r="L10" i="6" s="1"/>
  <c r="M10" i="6" s="1"/>
  <c r="N10" i="6" s="1"/>
  <c r="S10" i="6" s="1"/>
  <c r="J240" i="6"/>
  <c r="K240" i="6" s="1"/>
  <c r="L240" i="6" s="1"/>
  <c r="M240" i="6" s="1"/>
  <c r="N240" i="6" s="1"/>
  <c r="S240" i="6" s="1"/>
  <c r="J36" i="6"/>
  <c r="K36" i="6" s="1"/>
  <c r="L36" i="6" s="1"/>
  <c r="M36" i="6" s="1"/>
  <c r="N36" i="6" s="1"/>
  <c r="S36" i="6" s="1"/>
  <c r="J172" i="6"/>
  <c r="K172" i="6" s="1"/>
  <c r="L172" i="6" s="1"/>
  <c r="M172" i="6" s="1"/>
  <c r="N172" i="6" s="1"/>
  <c r="S172" i="6" s="1"/>
  <c r="J109" i="6"/>
  <c r="K109" i="6" s="1"/>
  <c r="L109" i="6" s="1"/>
  <c r="M109" i="6" s="1"/>
  <c r="N109" i="6" s="1"/>
  <c r="S109" i="6" s="1"/>
  <c r="J148" i="6"/>
  <c r="K148" i="6" s="1"/>
  <c r="L148" i="6" s="1"/>
  <c r="M148" i="6" s="1"/>
  <c r="N148" i="6" s="1"/>
  <c r="S148" i="6" s="1"/>
  <c r="J302" i="6"/>
  <c r="K302" i="6" s="1"/>
  <c r="L302" i="6" s="1"/>
  <c r="M302" i="6" s="1"/>
  <c r="N302" i="6" s="1"/>
  <c r="S302" i="6" s="1"/>
  <c r="J297" i="6"/>
  <c r="K297" i="6" s="1"/>
  <c r="L297" i="6" s="1"/>
  <c r="M297" i="6" s="1"/>
  <c r="N297" i="6" s="1"/>
  <c r="S297" i="6" s="1"/>
  <c r="J99" i="6"/>
  <c r="K99" i="6" s="1"/>
  <c r="L99" i="6" s="1"/>
  <c r="M99" i="6" s="1"/>
  <c r="N99" i="6" s="1"/>
  <c r="S99" i="6" s="1"/>
  <c r="J347" i="6"/>
  <c r="K347" i="6" s="1"/>
  <c r="L347" i="6" s="1"/>
  <c r="M347" i="6" s="1"/>
  <c r="N347" i="6" s="1"/>
  <c r="S347" i="6" s="1"/>
  <c r="J146" i="6"/>
  <c r="K146" i="6" s="1"/>
  <c r="L146" i="6" s="1"/>
  <c r="M146" i="6" s="1"/>
  <c r="N146" i="6" s="1"/>
  <c r="S146" i="6" s="1"/>
  <c r="J134" i="6"/>
  <c r="K134" i="6" s="1"/>
  <c r="L134" i="6" s="1"/>
  <c r="M134" i="6" s="1"/>
  <c r="N134" i="6" s="1"/>
  <c r="S134" i="6" s="1"/>
  <c r="J242" i="6"/>
  <c r="K242" i="6" s="1"/>
  <c r="L242" i="6" s="1"/>
  <c r="M242" i="6" s="1"/>
  <c r="N242" i="6" s="1"/>
  <c r="S242" i="6" s="1"/>
  <c r="J356" i="6"/>
  <c r="K356" i="6" s="1"/>
  <c r="L356" i="6" s="1"/>
  <c r="M356" i="6" s="1"/>
  <c r="N356" i="6" s="1"/>
  <c r="S356" i="6" s="1"/>
  <c r="J244" i="6"/>
  <c r="K244" i="6" s="1"/>
  <c r="L244" i="6" s="1"/>
  <c r="M244" i="6" s="1"/>
  <c r="N244" i="6" s="1"/>
  <c r="S244" i="6" s="1"/>
  <c r="J80" i="6"/>
  <c r="K80" i="6" s="1"/>
  <c r="L80" i="6" s="1"/>
  <c r="M80" i="6" s="1"/>
  <c r="N80" i="6" s="1"/>
  <c r="S80" i="6" s="1"/>
  <c r="J32" i="6"/>
  <c r="K32" i="6" s="1"/>
  <c r="L32" i="6" s="1"/>
  <c r="M32" i="6" s="1"/>
  <c r="N32" i="6" s="1"/>
  <c r="S32" i="6" s="1"/>
  <c r="J161" i="6"/>
  <c r="K161" i="6" s="1"/>
  <c r="L161" i="6" s="1"/>
  <c r="M161" i="6" s="1"/>
  <c r="N161" i="6" s="1"/>
  <c r="S161" i="6" s="1"/>
  <c r="J344" i="6"/>
  <c r="K344" i="6" s="1"/>
  <c r="L344" i="6" s="1"/>
  <c r="M344" i="6" s="1"/>
  <c r="N344" i="6" s="1"/>
  <c r="S344" i="6" s="1"/>
  <c r="J323" i="6"/>
  <c r="K323" i="6" s="1"/>
  <c r="L323" i="6" s="1"/>
  <c r="M323" i="6" s="1"/>
  <c r="N323" i="6" s="1"/>
  <c r="S323" i="6" s="1"/>
  <c r="J224" i="6"/>
  <c r="K224" i="6" s="1"/>
  <c r="L224" i="6" s="1"/>
  <c r="M224" i="6" s="1"/>
  <c r="N224" i="6" s="1"/>
  <c r="S224" i="6" s="1"/>
  <c r="J295" i="6"/>
  <c r="K295" i="6" s="1"/>
  <c r="L295" i="6" s="1"/>
  <c r="M295" i="6" s="1"/>
  <c r="N295" i="6" s="1"/>
  <c r="S295" i="6" s="1"/>
  <c r="J246" i="6"/>
  <c r="K246" i="6" s="1"/>
  <c r="L246" i="6" s="1"/>
  <c r="M246" i="6" s="1"/>
  <c r="N246" i="6" s="1"/>
  <c r="S246" i="6" s="1"/>
  <c r="J191" i="6"/>
  <c r="K191" i="6" s="1"/>
  <c r="L191" i="6" s="1"/>
  <c r="M191" i="6" s="1"/>
  <c r="N191" i="6" s="1"/>
  <c r="S191" i="6" s="1"/>
  <c r="J137" i="6"/>
  <c r="K137" i="6" s="1"/>
  <c r="L137" i="6" s="1"/>
  <c r="M137" i="6" s="1"/>
  <c r="N137" i="6" s="1"/>
  <c r="S137" i="6" s="1"/>
  <c r="J243" i="6"/>
  <c r="K243" i="6" s="1"/>
  <c r="L243" i="6" s="1"/>
  <c r="M243" i="6" s="1"/>
  <c r="N243" i="6" s="1"/>
  <c r="S243" i="6" s="1"/>
  <c r="J93" i="6"/>
  <c r="K93" i="6" s="1"/>
  <c r="L93" i="6" s="1"/>
  <c r="M93" i="6" s="1"/>
  <c r="N93" i="6" s="1"/>
  <c r="S93" i="6" s="1"/>
  <c r="J195" i="6"/>
  <c r="K195" i="6" s="1"/>
  <c r="L195" i="6" s="1"/>
  <c r="M195" i="6" s="1"/>
  <c r="N195" i="6" s="1"/>
  <c r="S195" i="6" s="1"/>
  <c r="J324" i="6"/>
  <c r="K324" i="6" s="1"/>
  <c r="L324" i="6" s="1"/>
  <c r="M324" i="6" s="1"/>
  <c r="N324" i="6" s="1"/>
  <c r="S324" i="6" s="1"/>
  <c r="J14" i="6"/>
  <c r="K14" i="6" s="1"/>
  <c r="L14" i="6" s="1"/>
  <c r="M14" i="6" s="1"/>
  <c r="N14" i="6" s="1"/>
  <c r="S14" i="6" s="1"/>
  <c r="J427" i="6"/>
  <c r="K427" i="6" s="1"/>
  <c r="L427" i="6" s="1"/>
  <c r="M427" i="6" s="1"/>
  <c r="N427" i="6" s="1"/>
  <c r="J365" i="6"/>
  <c r="K365" i="6" s="1"/>
  <c r="L365" i="6" s="1"/>
  <c r="M365" i="6" s="1"/>
  <c r="N365" i="6" s="1"/>
  <c r="S365" i="6" s="1"/>
  <c r="J66" i="6"/>
  <c r="K66" i="6" s="1"/>
  <c r="L66" i="6" s="1"/>
  <c r="M66" i="6" s="1"/>
  <c r="N66" i="6" s="1"/>
  <c r="S66" i="6" s="1"/>
  <c r="J64" i="6"/>
  <c r="K64" i="6" s="1"/>
  <c r="L64" i="6" s="1"/>
  <c r="M64" i="6" s="1"/>
  <c r="N64" i="6" s="1"/>
  <c r="S64" i="6" s="1"/>
  <c r="J122" i="6"/>
  <c r="K122" i="6" s="1"/>
  <c r="L122" i="6" s="1"/>
  <c r="M122" i="6" s="1"/>
  <c r="N122" i="6" s="1"/>
  <c r="S122" i="6" s="1"/>
  <c r="J394" i="6"/>
  <c r="K394" i="6" s="1"/>
  <c r="L394" i="6" s="1"/>
  <c r="M394" i="6" s="1"/>
  <c r="N394" i="6" s="1"/>
  <c r="J203" i="6"/>
  <c r="K203" i="6" s="1"/>
  <c r="L203" i="6" s="1"/>
  <c r="M203" i="6" s="1"/>
  <c r="N203" i="6" s="1"/>
  <c r="S203" i="6" s="1"/>
  <c r="J241" i="6"/>
  <c r="K241" i="6" s="1"/>
  <c r="L241" i="6" s="1"/>
  <c r="M241" i="6" s="1"/>
  <c r="N241" i="6" s="1"/>
  <c r="S241" i="6" s="1"/>
  <c r="J221" i="6"/>
  <c r="K221" i="6" s="1"/>
  <c r="L221" i="6" s="1"/>
  <c r="M221" i="6" s="1"/>
  <c r="N221" i="6" s="1"/>
  <c r="S221" i="6" s="1"/>
  <c r="J232" i="6"/>
  <c r="K232" i="6" s="1"/>
  <c r="L232" i="6" s="1"/>
  <c r="M232" i="6" s="1"/>
  <c r="N232" i="6" s="1"/>
  <c r="S232" i="6" s="1"/>
  <c r="J110" i="6"/>
  <c r="K110" i="6" s="1"/>
  <c r="L110" i="6" s="1"/>
  <c r="M110" i="6" s="1"/>
  <c r="N110" i="6" s="1"/>
  <c r="S110" i="6" s="1"/>
  <c r="J327" i="6"/>
  <c r="K327" i="6" s="1"/>
  <c r="L327" i="6" s="1"/>
  <c r="M327" i="6" s="1"/>
  <c r="N327" i="6" s="1"/>
  <c r="S327" i="6" s="1"/>
  <c r="J150" i="6"/>
  <c r="K150" i="6" s="1"/>
  <c r="L150" i="6" s="1"/>
  <c r="M150" i="6" s="1"/>
  <c r="N150" i="6" s="1"/>
  <c r="S150" i="6" s="1"/>
  <c r="J314" i="6"/>
  <c r="K314" i="6" s="1"/>
  <c r="L314" i="6" s="1"/>
  <c r="M314" i="6" s="1"/>
  <c r="N314" i="6" s="1"/>
  <c r="S314" i="6" s="1"/>
  <c r="J349" i="6"/>
  <c r="K349" i="6" s="1"/>
  <c r="L349" i="6" s="1"/>
  <c r="M349" i="6" s="1"/>
  <c r="N349" i="6" s="1"/>
  <c r="S349" i="6" s="1"/>
  <c r="J96" i="6"/>
  <c r="K96" i="6" s="1"/>
  <c r="L96" i="6" s="1"/>
  <c r="M96" i="6" s="1"/>
  <c r="N96" i="6" s="1"/>
  <c r="S96" i="6" s="1"/>
  <c r="J261" i="6"/>
  <c r="K261" i="6" s="1"/>
  <c r="L261" i="6" s="1"/>
  <c r="M261" i="6" s="1"/>
  <c r="N261" i="6" s="1"/>
  <c r="S261" i="6" s="1"/>
  <c r="J62" i="6"/>
  <c r="K62" i="6" s="1"/>
  <c r="L62" i="6" s="1"/>
  <c r="M62" i="6" s="1"/>
  <c r="N62" i="6" s="1"/>
  <c r="S62" i="6" s="1"/>
  <c r="J211" i="6"/>
  <c r="K211" i="6" s="1"/>
  <c r="L211" i="6" s="1"/>
  <c r="M211" i="6" s="1"/>
  <c r="N211" i="6" s="1"/>
  <c r="S211" i="6" s="1"/>
  <c r="J106" i="6"/>
  <c r="K106" i="6" s="1"/>
  <c r="L106" i="6" s="1"/>
  <c r="M106" i="6" s="1"/>
  <c r="N106" i="6" s="1"/>
  <c r="S106" i="6" s="1"/>
  <c r="J354" i="6"/>
  <c r="K354" i="6" s="1"/>
  <c r="L354" i="6" s="1"/>
  <c r="M354" i="6" s="1"/>
  <c r="N354" i="6" s="1"/>
  <c r="S354" i="6" s="1"/>
  <c r="J263" i="6"/>
  <c r="K263" i="6" s="1"/>
  <c r="L263" i="6" s="1"/>
  <c r="M263" i="6" s="1"/>
  <c r="N263" i="6" s="1"/>
  <c r="S263" i="6" s="1"/>
  <c r="J171" i="6"/>
  <c r="K171" i="6" s="1"/>
  <c r="L171" i="6" s="1"/>
  <c r="M171" i="6" s="1"/>
  <c r="N171" i="6" s="1"/>
  <c r="S171" i="6" s="1"/>
  <c r="J268" i="6"/>
  <c r="K268" i="6" s="1"/>
  <c r="L268" i="6" s="1"/>
  <c r="M268" i="6" s="1"/>
  <c r="N268" i="6" s="1"/>
  <c r="S268" i="6" s="1"/>
  <c r="J60" i="6"/>
  <c r="K60" i="6" s="1"/>
  <c r="L60" i="6" s="1"/>
  <c r="M60" i="6" s="1"/>
  <c r="N60" i="6" s="1"/>
  <c r="S60" i="6" s="1"/>
  <c r="J251" i="6"/>
  <c r="K251" i="6" s="1"/>
  <c r="L251" i="6" s="1"/>
  <c r="M251" i="6" s="1"/>
  <c r="N251" i="6" s="1"/>
  <c r="S251" i="6" s="1"/>
  <c r="J322" i="6"/>
  <c r="K322" i="6" s="1"/>
  <c r="L322" i="6" s="1"/>
  <c r="M322" i="6" s="1"/>
  <c r="N322" i="6" s="1"/>
  <c r="S322" i="6" s="1"/>
  <c r="J133" i="6"/>
  <c r="K133" i="6" s="1"/>
  <c r="L133" i="6" s="1"/>
  <c r="M133" i="6" s="1"/>
  <c r="N133" i="6" s="1"/>
  <c r="S133" i="6" s="1"/>
  <c r="J82" i="6"/>
  <c r="K82" i="6" s="1"/>
  <c r="L82" i="6" s="1"/>
  <c r="M82" i="6" s="1"/>
  <c r="N82" i="6" s="1"/>
  <c r="S82" i="6" s="1"/>
  <c r="J186" i="6"/>
  <c r="K186" i="6" s="1"/>
  <c r="L186" i="6" s="1"/>
  <c r="M186" i="6" s="1"/>
  <c r="N186" i="6" s="1"/>
  <c r="S186" i="6" s="1"/>
  <c r="J255" i="6"/>
  <c r="K255" i="6" s="1"/>
  <c r="L255" i="6" s="1"/>
  <c r="M255" i="6" s="1"/>
  <c r="N255" i="6" s="1"/>
  <c r="S255" i="6" s="1"/>
  <c r="J23" i="6"/>
  <c r="K23" i="6" s="1"/>
  <c r="L23" i="6" s="1"/>
  <c r="M23" i="6" s="1"/>
  <c r="N23" i="6" s="1"/>
  <c r="S23" i="6" s="1"/>
  <c r="J311" i="6"/>
  <c r="K311" i="6" s="1"/>
  <c r="L311" i="6" s="1"/>
  <c r="M311" i="6" s="1"/>
  <c r="N311" i="6" s="1"/>
  <c r="S311" i="6" s="1"/>
  <c r="J83" i="6"/>
  <c r="K83" i="6" s="1"/>
  <c r="L83" i="6" s="1"/>
  <c r="M83" i="6" s="1"/>
  <c r="N83" i="6" s="1"/>
  <c r="S83" i="6" s="1"/>
  <c r="J97" i="6"/>
  <c r="K97" i="6" s="1"/>
  <c r="L97" i="6" s="1"/>
  <c r="M97" i="6" s="1"/>
  <c r="N97" i="6" s="1"/>
  <c r="S97" i="6" s="1"/>
  <c r="J125" i="6"/>
  <c r="K125" i="6" s="1"/>
  <c r="L125" i="6" s="1"/>
  <c r="M125" i="6" s="1"/>
  <c r="N125" i="6" s="1"/>
  <c r="S125" i="6" s="1"/>
  <c r="J358" i="6"/>
  <c r="K358" i="6" s="1"/>
  <c r="L358" i="6" s="1"/>
  <c r="M358" i="6" s="1"/>
  <c r="N358" i="6" s="1"/>
  <c r="S358" i="6" s="1"/>
  <c r="J136" i="6"/>
  <c r="K136" i="6" s="1"/>
  <c r="L136" i="6" s="1"/>
  <c r="M136" i="6" s="1"/>
  <c r="N136" i="6" s="1"/>
  <c r="S136" i="6" s="1"/>
  <c r="J56" i="6"/>
  <c r="K56" i="6" s="1"/>
  <c r="L56" i="6" s="1"/>
  <c r="M56" i="6" s="1"/>
  <c r="N56" i="6" s="1"/>
  <c r="S56" i="6" s="1"/>
  <c r="J78" i="6"/>
  <c r="K78" i="6" s="1"/>
  <c r="L78" i="6" s="1"/>
  <c r="M78" i="6" s="1"/>
  <c r="N78" i="6" s="1"/>
  <c r="S78" i="6" s="1"/>
  <c r="J410" i="6"/>
  <c r="K410" i="6" s="1"/>
  <c r="L410" i="6" s="1"/>
  <c r="M410" i="6" s="1"/>
  <c r="N410" i="6" s="1"/>
  <c r="J317" i="6"/>
  <c r="K317" i="6" s="1"/>
  <c r="L317" i="6" s="1"/>
  <c r="M317" i="6" s="1"/>
  <c r="N317" i="6" s="1"/>
  <c r="S317" i="6" s="1"/>
  <c r="J84" i="6"/>
  <c r="K84" i="6" s="1"/>
  <c r="L84" i="6" s="1"/>
  <c r="M84" i="6" s="1"/>
  <c r="N84" i="6" s="1"/>
  <c r="S84" i="6" s="1"/>
  <c r="J145" i="6"/>
  <c r="K145" i="6" s="1"/>
  <c r="L145" i="6" s="1"/>
  <c r="M145" i="6" s="1"/>
  <c r="N145" i="6" s="1"/>
  <c r="S145" i="6" s="1"/>
  <c r="J27" i="6"/>
  <c r="K27" i="6" s="1"/>
  <c r="L27" i="6" s="1"/>
  <c r="M27" i="6" s="1"/>
  <c r="N27" i="6" s="1"/>
  <c r="S27" i="6" s="1"/>
  <c r="J275" i="6"/>
  <c r="K275" i="6" s="1"/>
  <c r="L275" i="6" s="1"/>
  <c r="M275" i="6" s="1"/>
  <c r="N275" i="6" s="1"/>
  <c r="S275" i="6" s="1"/>
  <c r="J278" i="6"/>
  <c r="K278" i="6" s="1"/>
  <c r="L278" i="6" s="1"/>
  <c r="M278" i="6" s="1"/>
  <c r="N278" i="6" s="1"/>
  <c r="S278" i="6" s="1"/>
  <c r="J34" i="6"/>
  <c r="K34" i="6" s="1"/>
  <c r="L34" i="6" s="1"/>
  <c r="M34" i="6" s="1"/>
  <c r="N34" i="6" s="1"/>
  <c r="S34" i="6" s="1"/>
  <c r="J132" i="6"/>
  <c r="K132" i="6" s="1"/>
  <c r="L132" i="6" s="1"/>
  <c r="M132" i="6" s="1"/>
  <c r="N132" i="6" s="1"/>
  <c r="S132" i="6" s="1"/>
  <c r="J149" i="6"/>
  <c r="K149" i="6" s="1"/>
  <c r="L149" i="6" s="1"/>
  <c r="M149" i="6" s="1"/>
  <c r="N149" i="6" s="1"/>
  <c r="S149" i="6" s="1"/>
  <c r="J160" i="6"/>
  <c r="K160" i="6" s="1"/>
  <c r="L160" i="6" s="1"/>
  <c r="M160" i="6" s="1"/>
  <c r="N160" i="6" s="1"/>
  <c r="S160" i="6" s="1"/>
  <c r="J267" i="6"/>
  <c r="K267" i="6" s="1"/>
  <c r="L267" i="6" s="1"/>
  <c r="M267" i="6" s="1"/>
  <c r="N267" i="6" s="1"/>
  <c r="S267" i="6" s="1"/>
  <c r="J100" i="6"/>
  <c r="K100" i="6" s="1"/>
  <c r="L100" i="6" s="1"/>
  <c r="M100" i="6" s="1"/>
  <c r="N100" i="6" s="1"/>
  <c r="S100" i="6" s="1"/>
  <c r="J94" i="6"/>
  <c r="K94" i="6" s="1"/>
  <c r="L94" i="6" s="1"/>
  <c r="M94" i="6" s="1"/>
  <c r="N94" i="6" s="1"/>
  <c r="S94" i="6" s="1"/>
  <c r="J69" i="6"/>
  <c r="K69" i="6" s="1"/>
  <c r="L69" i="6" s="1"/>
  <c r="M69" i="6" s="1"/>
  <c r="N69" i="6" s="1"/>
  <c r="S69" i="6" s="1"/>
  <c r="J270" i="6"/>
  <c r="K270" i="6" s="1"/>
  <c r="L270" i="6" s="1"/>
  <c r="M270" i="6" s="1"/>
  <c r="N270" i="6" s="1"/>
  <c r="S270" i="6" s="1"/>
  <c r="J253" i="6"/>
  <c r="K253" i="6" s="1"/>
  <c r="L253" i="6" s="1"/>
  <c r="M253" i="6" s="1"/>
  <c r="N253" i="6" s="1"/>
  <c r="S253" i="6" s="1"/>
  <c r="J41" i="6"/>
  <c r="K41" i="6" s="1"/>
  <c r="L41" i="6" s="1"/>
  <c r="M41" i="6" s="1"/>
  <c r="N41" i="6" s="1"/>
  <c r="S41" i="6" s="1"/>
  <c r="J373" i="6"/>
  <c r="K373" i="6" s="1"/>
  <c r="L373" i="6" s="1"/>
  <c r="M373" i="6" s="1"/>
  <c r="N373" i="6" s="1"/>
  <c r="S373" i="6" s="1"/>
  <c r="J273" i="6"/>
  <c r="K273" i="6" s="1"/>
  <c r="L273" i="6" s="1"/>
  <c r="M273" i="6" s="1"/>
  <c r="N273" i="6" s="1"/>
  <c r="S273" i="6" s="1"/>
  <c r="J222" i="6"/>
  <c r="K222" i="6" s="1"/>
  <c r="L222" i="6" s="1"/>
  <c r="M222" i="6" s="1"/>
  <c r="N222" i="6" s="1"/>
  <c r="S222" i="6" s="1"/>
  <c r="J175" i="6"/>
  <c r="K175" i="6" s="1"/>
  <c r="L175" i="6" s="1"/>
  <c r="M175" i="6" s="1"/>
  <c r="N175" i="6" s="1"/>
  <c r="S175" i="6" s="1"/>
  <c r="J239" i="6"/>
  <c r="K239" i="6" s="1"/>
  <c r="L239" i="6" s="1"/>
  <c r="M239" i="6" s="1"/>
  <c r="N239" i="6" s="1"/>
  <c r="S239" i="6" s="1"/>
  <c r="J105" i="6"/>
  <c r="K105" i="6" s="1"/>
  <c r="L105" i="6" s="1"/>
  <c r="M105" i="6" s="1"/>
  <c r="N105" i="6" s="1"/>
  <c r="S105" i="6" s="1"/>
  <c r="J389" i="6"/>
  <c r="K389" i="6" s="1"/>
  <c r="L389" i="6" s="1"/>
  <c r="M389" i="6" s="1"/>
  <c r="N389" i="6" s="1"/>
  <c r="J416" i="6"/>
  <c r="K416" i="6" s="1"/>
  <c r="L416" i="6" s="1"/>
  <c r="M416" i="6" s="1"/>
  <c r="N416" i="6" s="1"/>
  <c r="S416" i="6" s="1"/>
  <c r="J403" i="6"/>
  <c r="K403" i="6" s="1"/>
  <c r="L403" i="6" s="1"/>
  <c r="M403" i="6" s="1"/>
  <c r="N403" i="6" s="1"/>
  <c r="S403" i="6" s="1"/>
  <c r="J397" i="6"/>
  <c r="K397" i="6" s="1"/>
  <c r="L397" i="6" s="1"/>
  <c r="M397" i="6" s="1"/>
  <c r="N397" i="6" s="1"/>
  <c r="S397" i="6" s="1"/>
  <c r="J423" i="6"/>
  <c r="K423" i="6" s="1"/>
  <c r="L423" i="6" s="1"/>
  <c r="M423" i="6" s="1"/>
  <c r="N423" i="6" s="1"/>
  <c r="J320" i="6"/>
  <c r="K320" i="6" s="1"/>
  <c r="L320" i="6" s="1"/>
  <c r="M320" i="6" s="1"/>
  <c r="N320" i="6" s="1"/>
  <c r="S320" i="6" s="1"/>
  <c r="J138" i="6"/>
  <c r="K138" i="6" s="1"/>
  <c r="L138" i="6" s="1"/>
  <c r="M138" i="6" s="1"/>
  <c r="N138" i="6" s="1"/>
  <c r="S138" i="6" s="1"/>
  <c r="J112" i="6"/>
  <c r="K112" i="6" s="1"/>
  <c r="L112" i="6" s="1"/>
  <c r="M112" i="6" s="1"/>
  <c r="N112" i="6" s="1"/>
  <c r="S112" i="6" s="1"/>
  <c r="J294" i="6"/>
  <c r="K294" i="6" s="1"/>
  <c r="L294" i="6" s="1"/>
  <c r="M294" i="6" s="1"/>
  <c r="N294" i="6" s="1"/>
  <c r="S294" i="6" s="1"/>
  <c r="J276" i="6"/>
  <c r="K276" i="6" s="1"/>
  <c r="L276" i="6" s="1"/>
  <c r="M276" i="6" s="1"/>
  <c r="N276" i="6" s="1"/>
  <c r="S276" i="6" s="1"/>
  <c r="J339" i="6"/>
  <c r="K339" i="6" s="1"/>
  <c r="L339" i="6" s="1"/>
  <c r="M339" i="6" s="1"/>
  <c r="N339" i="6" s="1"/>
  <c r="S339" i="6" s="1"/>
  <c r="J158" i="6"/>
  <c r="K158" i="6" s="1"/>
  <c r="L158" i="6" s="1"/>
  <c r="M158" i="6" s="1"/>
  <c r="N158" i="6" s="1"/>
  <c r="S158" i="6" s="1"/>
  <c r="J362" i="6"/>
  <c r="K362" i="6" s="1"/>
  <c r="L362" i="6" s="1"/>
  <c r="M362" i="6" s="1"/>
  <c r="N362" i="6" s="1"/>
  <c r="S362" i="6" s="1"/>
  <c r="J262" i="6"/>
  <c r="K262" i="6" s="1"/>
  <c r="L262" i="6" s="1"/>
  <c r="M262" i="6" s="1"/>
  <c r="N262" i="6" s="1"/>
  <c r="S262" i="6" s="1"/>
  <c r="J298" i="6"/>
  <c r="K298" i="6" s="1"/>
  <c r="L298" i="6" s="1"/>
  <c r="M298" i="6" s="1"/>
  <c r="N298" i="6" s="1"/>
  <c r="S298" i="6" s="1"/>
  <c r="J192" i="6"/>
  <c r="K192" i="6" s="1"/>
  <c r="L192" i="6" s="1"/>
  <c r="M192" i="6" s="1"/>
  <c r="N192" i="6" s="1"/>
  <c r="S192" i="6" s="1"/>
  <c r="J165" i="6"/>
  <c r="K165" i="6" s="1"/>
  <c r="L165" i="6" s="1"/>
  <c r="M165" i="6" s="1"/>
  <c r="N165" i="6" s="1"/>
  <c r="S165" i="6" s="1"/>
  <c r="J254" i="6"/>
  <c r="K254" i="6" s="1"/>
  <c r="L254" i="6" s="1"/>
  <c r="M254" i="6" s="1"/>
  <c r="N254" i="6" s="1"/>
  <c r="S254" i="6" s="1"/>
  <c r="J144" i="6"/>
  <c r="K144" i="6" s="1"/>
  <c r="L144" i="6" s="1"/>
  <c r="M144" i="6" s="1"/>
  <c r="N144" i="6" s="1"/>
  <c r="S144" i="6" s="1"/>
  <c r="J233" i="6"/>
  <c r="K233" i="6" s="1"/>
  <c r="L233" i="6" s="1"/>
  <c r="M233" i="6" s="1"/>
  <c r="N233" i="6" s="1"/>
  <c r="S233" i="6" s="1"/>
  <c r="J269" i="6"/>
  <c r="K269" i="6" s="1"/>
  <c r="L269" i="6" s="1"/>
  <c r="M269" i="6" s="1"/>
  <c r="N269" i="6" s="1"/>
  <c r="S269" i="6" s="1"/>
  <c r="J360" i="6"/>
  <c r="K360" i="6" s="1"/>
  <c r="L360" i="6" s="1"/>
  <c r="M360" i="6" s="1"/>
  <c r="N360" i="6" s="1"/>
  <c r="S360" i="6" s="1"/>
  <c r="J124" i="6"/>
  <c r="K124" i="6" s="1"/>
  <c r="L124" i="6" s="1"/>
  <c r="M124" i="6" s="1"/>
  <c r="N124" i="6" s="1"/>
  <c r="S124" i="6" s="1"/>
  <c r="J393" i="6"/>
  <c r="K393" i="6" s="1"/>
  <c r="L393" i="6" s="1"/>
  <c r="M393" i="6" s="1"/>
  <c r="N393" i="6" s="1"/>
  <c r="S393" i="6" s="1"/>
  <c r="J421" i="6"/>
  <c r="K421" i="6" s="1"/>
  <c r="L421" i="6" s="1"/>
  <c r="M421" i="6" s="1"/>
  <c r="N421" i="6" s="1"/>
  <c r="J395" i="6"/>
  <c r="K395" i="6" s="1"/>
  <c r="L395" i="6" s="1"/>
  <c r="M395" i="6" s="1"/>
  <c r="N395" i="6" s="1"/>
  <c r="S395" i="6" s="1"/>
  <c r="J425" i="6"/>
  <c r="K425" i="6" s="1"/>
  <c r="L425" i="6" s="1"/>
  <c r="M425" i="6" s="1"/>
  <c r="N425" i="6" s="1"/>
  <c r="S425" i="6" s="1"/>
  <c r="J408" i="6"/>
  <c r="K408" i="6" s="1"/>
  <c r="L408" i="6" s="1"/>
  <c r="M408" i="6" s="1"/>
  <c r="N408" i="6" s="1"/>
  <c r="S408" i="6" s="1"/>
  <c r="J426" i="6"/>
  <c r="K426" i="6" s="1"/>
  <c r="L426" i="6" s="1"/>
  <c r="M426" i="6" s="1"/>
  <c r="N426" i="6" s="1"/>
  <c r="S426" i="6" s="1"/>
  <c r="J334" i="6"/>
  <c r="K334" i="6" s="1"/>
  <c r="L334" i="6" s="1"/>
  <c r="M334" i="6" s="1"/>
  <c r="N334" i="6" s="1"/>
  <c r="S334" i="6" s="1"/>
  <c r="J15" i="6"/>
  <c r="K15" i="6" s="1"/>
  <c r="L15" i="6" s="1"/>
  <c r="M15" i="6" s="1"/>
  <c r="N15" i="6" s="1"/>
  <c r="S15" i="6" s="1"/>
  <c r="J216" i="6"/>
  <c r="K216" i="6" s="1"/>
  <c r="L216" i="6" s="1"/>
  <c r="M216" i="6" s="1"/>
  <c r="N216" i="6" s="1"/>
  <c r="S216" i="6" s="1"/>
  <c r="J236" i="6"/>
  <c r="K236" i="6" s="1"/>
  <c r="L236" i="6" s="1"/>
  <c r="M236" i="6" s="1"/>
  <c r="N236" i="6" s="1"/>
  <c r="S236" i="6" s="1"/>
  <c r="J167" i="6"/>
  <c r="K167" i="6" s="1"/>
  <c r="L167" i="6" s="1"/>
  <c r="M167" i="6" s="1"/>
  <c r="N167" i="6" s="1"/>
  <c r="S167" i="6" s="1"/>
  <c r="J332" i="6"/>
  <c r="K332" i="6" s="1"/>
  <c r="L332" i="6" s="1"/>
  <c r="M332" i="6" s="1"/>
  <c r="N332" i="6" s="1"/>
  <c r="S332" i="6" s="1"/>
  <c r="J283" i="6"/>
  <c r="K283" i="6" s="1"/>
  <c r="L283" i="6" s="1"/>
  <c r="M283" i="6" s="1"/>
  <c r="N283" i="6" s="1"/>
  <c r="S283" i="6" s="1"/>
  <c r="J277" i="6"/>
  <c r="K277" i="6" s="1"/>
  <c r="L277" i="6" s="1"/>
  <c r="M277" i="6" s="1"/>
  <c r="N277" i="6" s="1"/>
  <c r="S277" i="6" s="1"/>
  <c r="J153" i="6"/>
  <c r="K153" i="6" s="1"/>
  <c r="L153" i="6" s="1"/>
  <c r="M153" i="6" s="1"/>
  <c r="N153" i="6" s="1"/>
  <c r="S153" i="6" s="1"/>
  <c r="J159" i="6"/>
  <c r="K159" i="6" s="1"/>
  <c r="L159" i="6" s="1"/>
  <c r="M159" i="6" s="1"/>
  <c r="N159" i="6" s="1"/>
  <c r="S159" i="6" s="1"/>
  <c r="J380" i="6"/>
  <c r="K380" i="6" s="1"/>
  <c r="L380" i="6" s="1"/>
  <c r="M380" i="6" s="1"/>
  <c r="N380" i="6" s="1"/>
  <c r="S380" i="6" s="1"/>
  <c r="J131" i="6"/>
  <c r="K131" i="6" s="1"/>
  <c r="L131" i="6" s="1"/>
  <c r="M131" i="6" s="1"/>
  <c r="N131" i="6" s="1"/>
  <c r="S131" i="6" s="1"/>
  <c r="J71" i="6"/>
  <c r="K71" i="6" s="1"/>
  <c r="L71" i="6" s="1"/>
  <c r="M71" i="6" s="1"/>
  <c r="N71" i="6" s="1"/>
  <c r="S71" i="6" s="1"/>
  <c r="J177" i="6"/>
  <c r="K177" i="6" s="1"/>
  <c r="L177" i="6" s="1"/>
  <c r="M177" i="6" s="1"/>
  <c r="N177" i="6" s="1"/>
  <c r="S177" i="6" s="1"/>
  <c r="J346" i="6"/>
  <c r="K346" i="6" s="1"/>
  <c r="L346" i="6" s="1"/>
  <c r="M346" i="6" s="1"/>
  <c r="N346" i="6" s="1"/>
  <c r="S346" i="6" s="1"/>
  <c r="J400" i="6"/>
  <c r="K400" i="6" s="1"/>
  <c r="L400" i="6" s="1"/>
  <c r="M400" i="6" s="1"/>
  <c r="N400" i="6" s="1"/>
  <c r="S400" i="6" s="1"/>
  <c r="J404" i="6"/>
  <c r="K404" i="6" s="1"/>
  <c r="L404" i="6" s="1"/>
  <c r="M404" i="6" s="1"/>
  <c r="N404" i="6" s="1"/>
  <c r="S404" i="6" s="1"/>
  <c r="J419" i="6"/>
  <c r="K419" i="6" s="1"/>
  <c r="L419" i="6" s="1"/>
  <c r="M419" i="6" s="1"/>
  <c r="N419" i="6" s="1"/>
  <c r="S419" i="6" s="1"/>
  <c r="J401" i="6"/>
  <c r="K401" i="6" s="1"/>
  <c r="L401" i="6" s="1"/>
  <c r="M401" i="6" s="1"/>
  <c r="N401" i="6" s="1"/>
  <c r="S401" i="6" s="1"/>
  <c r="J382" i="6"/>
  <c r="K382" i="6" s="1"/>
  <c r="L382" i="6" s="1"/>
  <c r="M382" i="6" s="1"/>
  <c r="N382" i="6" s="1"/>
  <c r="S382" i="6" s="1"/>
  <c r="J418" i="6"/>
  <c r="K418" i="6" s="1"/>
  <c r="L418" i="6" s="1"/>
  <c r="M418" i="6" s="1"/>
  <c r="N418" i="6" s="1"/>
  <c r="S418" i="6" s="1"/>
  <c r="J88" i="6"/>
  <c r="K88" i="6" s="1"/>
  <c r="L88" i="6" s="1"/>
  <c r="M88" i="6" s="1"/>
  <c r="N88" i="6" s="1"/>
  <c r="S88" i="6" s="1"/>
  <c r="J337" i="6"/>
  <c r="K337" i="6" s="1"/>
  <c r="L337" i="6" s="1"/>
  <c r="M337" i="6" s="1"/>
  <c r="N337" i="6" s="1"/>
  <c r="S337" i="6" s="1"/>
  <c r="J280" i="6"/>
  <c r="K280" i="6" s="1"/>
  <c r="L280" i="6" s="1"/>
  <c r="M280" i="6" s="1"/>
  <c r="N280" i="6" s="1"/>
  <c r="S280" i="6" s="1"/>
  <c r="J65" i="6"/>
  <c r="K65" i="6" s="1"/>
  <c r="L65" i="6" s="1"/>
  <c r="M65" i="6" s="1"/>
  <c r="N65" i="6" s="1"/>
  <c r="S65" i="6" s="1"/>
  <c r="J213" i="6"/>
  <c r="K213" i="6" s="1"/>
  <c r="L213" i="6" s="1"/>
  <c r="M213" i="6" s="1"/>
  <c r="N213" i="6" s="1"/>
  <c r="S213" i="6" s="1"/>
  <c r="J189" i="6"/>
  <c r="K189" i="6" s="1"/>
  <c r="L189" i="6" s="1"/>
  <c r="M189" i="6" s="1"/>
  <c r="N189" i="6" s="1"/>
  <c r="S189" i="6" s="1"/>
  <c r="J321" i="6"/>
  <c r="K321" i="6" s="1"/>
  <c r="L321" i="6" s="1"/>
  <c r="M321" i="6" s="1"/>
  <c r="N321" i="6" s="1"/>
  <c r="S321" i="6" s="1"/>
  <c r="J77" i="6"/>
  <c r="K77" i="6" s="1"/>
  <c r="L77" i="6" s="1"/>
  <c r="M77" i="6" s="1"/>
  <c r="N77" i="6" s="1"/>
  <c r="S77" i="6" s="1"/>
  <c r="J316" i="6"/>
  <c r="K316" i="6" s="1"/>
  <c r="L316" i="6" s="1"/>
  <c r="M316" i="6" s="1"/>
  <c r="N316" i="6" s="1"/>
  <c r="S316" i="6" s="1"/>
  <c r="J95" i="6"/>
  <c r="K95" i="6" s="1"/>
  <c r="L95" i="6" s="1"/>
  <c r="M95" i="6" s="1"/>
  <c r="N95" i="6" s="1"/>
  <c r="S95" i="6" s="1"/>
  <c r="J104" i="6"/>
  <c r="K104" i="6" s="1"/>
  <c r="L104" i="6" s="1"/>
  <c r="M104" i="6" s="1"/>
  <c r="N104" i="6" s="1"/>
  <c r="S104" i="6" s="1"/>
  <c r="J130" i="6"/>
  <c r="K130" i="6" s="1"/>
  <c r="L130" i="6" s="1"/>
  <c r="M130" i="6" s="1"/>
  <c r="N130" i="6" s="1"/>
  <c r="S130" i="6" s="1"/>
  <c r="J364" i="6"/>
  <c r="K364" i="6" s="1"/>
  <c r="L364" i="6" s="1"/>
  <c r="M364" i="6" s="1"/>
  <c r="N364" i="6" s="1"/>
  <c r="S364" i="6" s="1"/>
  <c r="J304" i="6"/>
  <c r="K304" i="6" s="1"/>
  <c r="L304" i="6" s="1"/>
  <c r="M304" i="6" s="1"/>
  <c r="N304" i="6" s="1"/>
  <c r="S304" i="6" s="1"/>
  <c r="J75" i="6"/>
  <c r="K75" i="6" s="1"/>
  <c r="L75" i="6" s="1"/>
  <c r="M75" i="6" s="1"/>
  <c r="N75" i="6" s="1"/>
  <c r="S75" i="6" s="1"/>
  <c r="J42" i="6"/>
  <c r="K42" i="6" s="1"/>
  <c r="L42" i="6" s="1"/>
  <c r="M42" i="6" s="1"/>
  <c r="N42" i="6" s="1"/>
  <c r="S42" i="6" s="1"/>
  <c r="J245" i="6"/>
  <c r="K245" i="6" s="1"/>
  <c r="L245" i="6" s="1"/>
  <c r="M245" i="6" s="1"/>
  <c r="N245" i="6" s="1"/>
  <c r="S245" i="6" s="1"/>
  <c r="J8" i="6"/>
  <c r="K8" i="6" s="1"/>
  <c r="L8" i="6" s="1"/>
  <c r="M8" i="6" s="1"/>
  <c r="N8" i="6" s="1"/>
  <c r="S8" i="6" s="1"/>
  <c r="J68" i="6"/>
  <c r="K68" i="6" s="1"/>
  <c r="L68" i="6" s="1"/>
  <c r="M68" i="6" s="1"/>
  <c r="N68" i="6" s="1"/>
  <c r="S68" i="6" s="1"/>
  <c r="J135" i="6"/>
  <c r="K135" i="6" s="1"/>
  <c r="L135" i="6" s="1"/>
  <c r="M135" i="6" s="1"/>
  <c r="N135" i="6" s="1"/>
  <c r="S135" i="6" s="1"/>
  <c r="J24" i="6"/>
  <c r="K24" i="6" s="1"/>
  <c r="L24" i="6" s="1"/>
  <c r="M24" i="6" s="1"/>
  <c r="N24" i="6" s="1"/>
  <c r="S24" i="6" s="1"/>
  <c r="J168" i="6"/>
  <c r="K168" i="6" s="1"/>
  <c r="L168" i="6" s="1"/>
  <c r="M168" i="6" s="1"/>
  <c r="N168" i="6" s="1"/>
  <c r="S168" i="6" s="1"/>
  <c r="J31" i="6"/>
  <c r="K31" i="6" s="1"/>
  <c r="L31" i="6" s="1"/>
  <c r="M31" i="6" s="1"/>
  <c r="N31" i="6" s="1"/>
  <c r="S31" i="6" s="1"/>
  <c r="J289" i="6"/>
  <c r="K289" i="6" s="1"/>
  <c r="L289" i="6" s="1"/>
  <c r="M289" i="6" s="1"/>
  <c r="N289" i="6" s="1"/>
  <c r="S289" i="6" s="1"/>
  <c r="J13" i="6"/>
  <c r="K13" i="6" s="1"/>
  <c r="L13" i="6" s="1"/>
  <c r="M13" i="6" s="1"/>
  <c r="N13" i="6" s="1"/>
  <c r="S13" i="6" s="1"/>
  <c r="J198" i="6"/>
  <c r="K198" i="6" s="1"/>
  <c r="L198" i="6" s="1"/>
  <c r="M198" i="6" s="1"/>
  <c r="N198" i="6" s="1"/>
  <c r="S198" i="6" s="1"/>
  <c r="J174" i="6"/>
  <c r="K174" i="6" s="1"/>
  <c r="L174" i="6" s="1"/>
  <c r="M174" i="6" s="1"/>
  <c r="N174" i="6" s="1"/>
  <c r="S174" i="6" s="1"/>
  <c r="J249" i="6"/>
  <c r="K249" i="6" s="1"/>
  <c r="L249" i="6" s="1"/>
  <c r="M249" i="6" s="1"/>
  <c r="N249" i="6" s="1"/>
  <c r="S249" i="6" s="1"/>
  <c r="J92" i="6"/>
  <c r="K92" i="6" s="1"/>
  <c r="L92" i="6" s="1"/>
  <c r="M92" i="6" s="1"/>
  <c r="N92" i="6" s="1"/>
  <c r="S92" i="6" s="1"/>
  <c r="J375" i="6"/>
  <c r="K375" i="6" s="1"/>
  <c r="L375" i="6" s="1"/>
  <c r="M375" i="6" s="1"/>
  <c r="N375" i="6" s="1"/>
  <c r="S375" i="6" s="1"/>
  <c r="J235" i="6"/>
  <c r="K235" i="6" s="1"/>
  <c r="L235" i="6" s="1"/>
  <c r="M235" i="6" s="1"/>
  <c r="N235" i="6" s="1"/>
  <c r="S235" i="6" s="1"/>
  <c r="J383" i="6"/>
  <c r="K383" i="6" s="1"/>
  <c r="L383" i="6" s="1"/>
  <c r="M383" i="6" s="1"/>
  <c r="N383" i="6" s="1"/>
  <c r="S383" i="6" s="1"/>
  <c r="J385" i="6"/>
  <c r="K385" i="6" s="1"/>
  <c r="L385" i="6" s="1"/>
  <c r="M385" i="6" s="1"/>
  <c r="N385" i="6" s="1"/>
  <c r="S385" i="6" s="1"/>
  <c r="J388" i="6"/>
  <c r="K388" i="6" s="1"/>
  <c r="L388" i="6" s="1"/>
  <c r="M388" i="6" s="1"/>
  <c r="N388" i="6" s="1"/>
  <c r="S388" i="6" s="1"/>
  <c r="J399" i="6"/>
  <c r="K399" i="6" s="1"/>
  <c r="L399" i="6" s="1"/>
  <c r="M399" i="6" s="1"/>
  <c r="N399" i="6" s="1"/>
  <c r="S399" i="6" s="1"/>
  <c r="J413" i="6"/>
  <c r="K413" i="6" s="1"/>
  <c r="L413" i="6" s="1"/>
  <c r="M413" i="6" s="1"/>
  <c r="N413" i="6" s="1"/>
  <c r="S413" i="6" s="1"/>
  <c r="J386" i="6"/>
  <c r="K386" i="6" s="1"/>
  <c r="L386" i="6" s="1"/>
  <c r="M386" i="6" s="1"/>
  <c r="N386" i="6" s="1"/>
  <c r="S386" i="6" s="1"/>
  <c r="J398" i="6"/>
  <c r="K398" i="6" s="1"/>
  <c r="L398" i="6" s="1"/>
  <c r="M398" i="6" s="1"/>
  <c r="N398" i="6" s="1"/>
  <c r="S398" i="6" s="1"/>
  <c r="J406" i="6"/>
  <c r="K406" i="6" s="1"/>
  <c r="L406" i="6" s="1"/>
  <c r="M406" i="6" s="1"/>
  <c r="N406" i="6" s="1"/>
  <c r="S406" i="6" s="1"/>
  <c r="J53" i="6"/>
  <c r="K53" i="6" s="1"/>
  <c r="L53" i="6" s="1"/>
  <c r="M53" i="6" s="1"/>
  <c r="N53" i="6" s="1"/>
  <c r="S53" i="6" s="1"/>
  <c r="J290" i="6"/>
  <c r="K290" i="6" s="1"/>
  <c r="L290" i="6" s="1"/>
  <c r="M290" i="6" s="1"/>
  <c r="N290" i="6" s="1"/>
  <c r="S290" i="6" s="1"/>
  <c r="J341" i="6"/>
  <c r="K341" i="6" s="1"/>
  <c r="L341" i="6" s="1"/>
  <c r="M341" i="6" s="1"/>
  <c r="N341" i="6" s="1"/>
  <c r="S341" i="6" s="1"/>
  <c r="J33" i="6"/>
  <c r="K33" i="6" s="1"/>
  <c r="L33" i="6" s="1"/>
  <c r="M33" i="6" s="1"/>
  <c r="N33" i="6" s="1"/>
  <c r="S33" i="6" s="1"/>
  <c r="J207" i="6"/>
  <c r="K207" i="6" s="1"/>
  <c r="L207" i="6" s="1"/>
  <c r="M207" i="6" s="1"/>
  <c r="N207" i="6" s="1"/>
  <c r="S207" i="6" s="1"/>
  <c r="J128" i="6"/>
  <c r="K128" i="6" s="1"/>
  <c r="L128" i="6" s="1"/>
  <c r="M128" i="6" s="1"/>
  <c r="N128" i="6" s="1"/>
  <c r="S128" i="6" s="1"/>
  <c r="J301" i="6"/>
  <c r="K301" i="6" s="1"/>
  <c r="L301" i="6" s="1"/>
  <c r="M301" i="6" s="1"/>
  <c r="N301" i="6" s="1"/>
  <c r="S301" i="6" s="1"/>
  <c r="J259" i="6"/>
  <c r="K259" i="6" s="1"/>
  <c r="L259" i="6" s="1"/>
  <c r="M259" i="6" s="1"/>
  <c r="N259" i="6" s="1"/>
  <c r="S259" i="6" s="1"/>
  <c r="J17" i="6"/>
  <c r="K17" i="6" s="1"/>
  <c r="L17" i="6" s="1"/>
  <c r="M17" i="6" s="1"/>
  <c r="N17" i="6" s="1"/>
  <c r="S17" i="6" s="1"/>
  <c r="J19" i="6"/>
  <c r="K19" i="6" s="1"/>
  <c r="L19" i="6" s="1"/>
  <c r="M19" i="6" s="1"/>
  <c r="N19" i="6" s="1"/>
  <c r="S19" i="6" s="1"/>
  <c r="J328" i="6"/>
  <c r="K328" i="6" s="1"/>
  <c r="L328" i="6" s="1"/>
  <c r="M328" i="6" s="1"/>
  <c r="N328" i="6" s="1"/>
  <c r="S328" i="6" s="1"/>
  <c r="J162" i="6"/>
  <c r="K162" i="6" s="1"/>
  <c r="L162" i="6" s="1"/>
  <c r="M162" i="6" s="1"/>
  <c r="N162" i="6" s="1"/>
  <c r="S162" i="6" s="1"/>
  <c r="J371" i="6"/>
  <c r="K371" i="6" s="1"/>
  <c r="L371" i="6" s="1"/>
  <c r="M371" i="6" s="1"/>
  <c r="N371" i="6" s="1"/>
  <c r="S371" i="6" s="1"/>
  <c r="J352" i="6"/>
  <c r="K352" i="6" s="1"/>
  <c r="L352" i="6" s="1"/>
  <c r="M352" i="6" s="1"/>
  <c r="N352" i="6" s="1"/>
  <c r="S352" i="6" s="1"/>
  <c r="J342" i="6"/>
  <c r="K342" i="6" s="1"/>
  <c r="L342" i="6" s="1"/>
  <c r="M342" i="6" s="1"/>
  <c r="N342" i="6" s="1"/>
  <c r="S342" i="6" s="1"/>
  <c r="J420" i="6"/>
  <c r="K420" i="6" s="1"/>
  <c r="L420" i="6" s="1"/>
  <c r="M420" i="6" s="1"/>
  <c r="N420" i="6" s="1"/>
  <c r="S420" i="6" s="1"/>
  <c r="J428" i="6"/>
  <c r="K428" i="6" s="1"/>
  <c r="L428" i="6" s="1"/>
  <c r="M428" i="6" s="1"/>
  <c r="N428" i="6" s="1"/>
  <c r="S428" i="6" s="1"/>
  <c r="J411" i="6"/>
  <c r="K411" i="6" s="1"/>
  <c r="L411" i="6" s="1"/>
  <c r="M411" i="6" s="1"/>
  <c r="N411" i="6" s="1"/>
  <c r="S411" i="6" s="1"/>
  <c r="J384" i="6"/>
  <c r="K384" i="6" s="1"/>
  <c r="L384" i="6" s="1"/>
  <c r="M384" i="6" s="1"/>
  <c r="N384" i="6" s="1"/>
  <c r="S384" i="6" s="1"/>
  <c r="J422" i="6"/>
  <c r="K422" i="6" s="1"/>
  <c r="L422" i="6" s="1"/>
  <c r="M422" i="6" s="1"/>
  <c r="N422" i="6" s="1"/>
  <c r="S422" i="6" s="1"/>
  <c r="J412" i="6"/>
  <c r="K412" i="6" s="1"/>
  <c r="L412" i="6" s="1"/>
  <c r="M412" i="6" s="1"/>
  <c r="N412" i="6" s="1"/>
  <c r="S412" i="6" s="1"/>
  <c r="J402" i="6"/>
  <c r="K402" i="6" s="1"/>
  <c r="L402" i="6" s="1"/>
  <c r="M402" i="6" s="1"/>
  <c r="N402" i="6" s="1"/>
  <c r="S402" i="6" s="1"/>
  <c r="J424" i="6"/>
  <c r="K424" i="6" s="1"/>
  <c r="L424" i="6" s="1"/>
  <c r="M424" i="6" s="1"/>
  <c r="N424" i="6" s="1"/>
  <c r="S424" i="6" s="1"/>
  <c r="J390" i="6"/>
  <c r="K390" i="6" s="1"/>
  <c r="L390" i="6" s="1"/>
  <c r="M390" i="6" s="1"/>
  <c r="N390" i="6" s="1"/>
  <c r="S390" i="6" s="1"/>
  <c r="J415" i="6"/>
  <c r="K415" i="6" s="1"/>
  <c r="L415" i="6" s="1"/>
  <c r="M415" i="6" s="1"/>
  <c r="N415" i="6" s="1"/>
  <c r="S415" i="6" s="1"/>
  <c r="J392" i="6"/>
  <c r="K392" i="6" s="1"/>
  <c r="L392" i="6" s="1"/>
  <c r="M392" i="6" s="1"/>
  <c r="N392" i="6" s="1"/>
  <c r="S392" i="6" s="1"/>
  <c r="J391" i="6"/>
  <c r="K391" i="6" s="1"/>
  <c r="L391" i="6" s="1"/>
  <c r="M391" i="6" s="1"/>
  <c r="N391" i="6" s="1"/>
  <c r="S391" i="6" s="1"/>
  <c r="L7" i="6"/>
  <c r="S396" i="6"/>
  <c r="S407" i="6"/>
  <c r="S417" i="6"/>
  <c r="S410" i="6"/>
  <c r="S409" i="6"/>
  <c r="S414" i="6"/>
  <c r="S421" i="6"/>
  <c r="S394" i="6"/>
  <c r="S389" i="6"/>
  <c r="S427" i="6"/>
  <c r="S387" i="6"/>
  <c r="S423" i="6"/>
  <c r="K430" i="6" l="1"/>
  <c r="M430" i="6" s="1"/>
  <c r="N430" i="6" s="1"/>
  <c r="O83" i="6" s="1"/>
  <c r="L430" i="6"/>
  <c r="M7" i="6"/>
  <c r="N7" i="6" s="1"/>
  <c r="O360" i="6" l="1"/>
  <c r="O66" i="6"/>
  <c r="O9" i="6"/>
  <c r="O172" i="6"/>
  <c r="O139" i="6"/>
  <c r="O301" i="6"/>
  <c r="O182" i="6"/>
  <c r="O381" i="6"/>
  <c r="O62" i="6"/>
  <c r="O294" i="6"/>
  <c r="O100" i="6"/>
  <c r="O364" i="6"/>
  <c r="O233" i="6"/>
  <c r="O315" i="6"/>
  <c r="O127" i="6"/>
  <c r="O274" i="6"/>
  <c r="O149" i="6"/>
  <c r="O44" i="6"/>
  <c r="O187" i="6"/>
  <c r="O207" i="6"/>
  <c r="O37" i="6"/>
  <c r="O130" i="6"/>
  <c r="O243" i="6"/>
  <c r="O21" i="6"/>
  <c r="O143" i="6"/>
  <c r="O424" i="6"/>
  <c r="O193" i="6"/>
  <c r="O275" i="6"/>
  <c r="O339" i="6"/>
  <c r="O347" i="6"/>
  <c r="O55" i="6"/>
  <c r="O359" i="6"/>
  <c r="O144" i="6"/>
  <c r="O93" i="6"/>
  <c r="O281" i="6"/>
  <c r="O77" i="6"/>
  <c r="O321" i="6"/>
  <c r="O101" i="6"/>
  <c r="O361" i="6"/>
  <c r="O104" i="6"/>
  <c r="O352" i="6"/>
  <c r="O324" i="6"/>
  <c r="O268" i="6"/>
  <c r="O117" i="6"/>
  <c r="O259" i="6"/>
  <c r="O320" i="6"/>
  <c r="O393" i="6"/>
  <c r="O129" i="6"/>
  <c r="O68" i="6"/>
  <c r="O151" i="6"/>
  <c r="O372" i="6"/>
  <c r="O153" i="6"/>
  <c r="O333" i="6"/>
  <c r="O228" i="6"/>
  <c r="O28" i="6"/>
  <c r="O65" i="6"/>
  <c r="O351" i="6"/>
  <c r="O371" i="6"/>
  <c r="O47" i="6"/>
  <c r="O373" i="6"/>
  <c r="O375" i="6"/>
  <c r="O239" i="6"/>
  <c r="O316" i="6"/>
  <c r="O218" i="6"/>
  <c r="O264" i="6"/>
  <c r="O366" i="6"/>
  <c r="O95" i="6"/>
  <c r="O278" i="6"/>
  <c r="O222" i="6"/>
  <c r="O426" i="6"/>
  <c r="O200" i="6"/>
  <c r="O246" i="6"/>
  <c r="O296" i="6"/>
  <c r="O159" i="6"/>
  <c r="O92" i="6"/>
  <c r="O241" i="6"/>
  <c r="O263" i="6"/>
  <c r="O309" i="6"/>
  <c r="O311" i="6"/>
  <c r="O137" i="6"/>
  <c r="O179" i="6"/>
  <c r="O165" i="6"/>
  <c r="O370" i="6"/>
  <c r="O183" i="6"/>
  <c r="O234" i="6"/>
  <c r="O383" i="6"/>
  <c r="O202" i="6"/>
  <c r="O337" i="6"/>
  <c r="O369" i="6"/>
  <c r="O304" i="6"/>
  <c r="O399" i="6"/>
  <c r="O120" i="6"/>
  <c r="O229" i="6"/>
  <c r="O64" i="6"/>
  <c r="O355" i="6"/>
  <c r="O292" i="6"/>
  <c r="O255" i="6"/>
  <c r="O190" i="6"/>
  <c r="O157" i="6"/>
  <c r="O49" i="6"/>
  <c r="O59" i="6"/>
  <c r="O27" i="6"/>
  <c r="O51" i="6"/>
  <c r="O201" i="6"/>
  <c r="O266" i="6"/>
  <c r="O261" i="6"/>
  <c r="O211" i="6"/>
  <c r="O194" i="6"/>
  <c r="O79" i="6"/>
  <c r="O176" i="6"/>
  <c r="O257" i="6"/>
  <c r="O31" i="6"/>
  <c r="O298" i="6"/>
  <c r="O289" i="6"/>
  <c r="O262" i="6"/>
  <c r="O189" i="6"/>
  <c r="O325" i="6"/>
  <c r="O430" i="6"/>
  <c r="O256" i="6"/>
  <c r="O52" i="6"/>
  <c r="O164" i="6"/>
  <c r="O389" i="6"/>
  <c r="O76" i="6"/>
  <c r="O421" i="6"/>
  <c r="O204" i="6"/>
  <c r="O170" i="6"/>
  <c r="O56" i="6"/>
  <c r="O253" i="6"/>
  <c r="O220" i="6"/>
  <c r="O121" i="6"/>
  <c r="O43" i="6"/>
  <c r="O42" i="6"/>
  <c r="O161" i="6"/>
  <c r="O227" i="6"/>
  <c r="O122" i="6"/>
  <c r="O219" i="6"/>
  <c r="O126" i="6"/>
  <c r="O225" i="6"/>
  <c r="O166" i="6"/>
  <c r="O293" i="6"/>
  <c r="O185" i="6"/>
  <c r="O34" i="6"/>
  <c r="O111" i="6"/>
  <c r="O136" i="6"/>
  <c r="O271" i="6"/>
  <c r="O29" i="6"/>
  <c r="O258" i="6"/>
  <c r="O216" i="6"/>
  <c r="O323" i="6"/>
  <c r="O343" i="6"/>
  <c r="O145" i="6"/>
  <c r="O124" i="6"/>
  <c r="O354" i="6"/>
  <c r="O72" i="6"/>
  <c r="O306" i="6"/>
  <c r="O12" i="6"/>
  <c r="O162" i="6"/>
  <c r="O285" i="6"/>
  <c r="O22" i="6"/>
  <c r="O377" i="6"/>
  <c r="O237" i="6"/>
  <c r="O332" i="6"/>
  <c r="O305" i="6"/>
  <c r="O252" i="6"/>
  <c r="O208" i="6"/>
  <c r="O134" i="6"/>
  <c r="O408" i="6"/>
  <c r="S430" i="6"/>
  <c r="O413" i="6"/>
  <c r="O249" i="6"/>
  <c r="O403" i="6"/>
  <c r="O221" i="6"/>
  <c r="O17" i="6"/>
  <c r="O118" i="6"/>
  <c r="O110" i="6"/>
  <c r="O114" i="6"/>
  <c r="O70" i="6"/>
  <c r="O150" i="6"/>
  <c r="O108" i="6"/>
  <c r="O168" i="6"/>
  <c r="O376" i="6"/>
  <c r="O181" i="6"/>
  <c r="O40" i="6"/>
  <c r="O272" i="6"/>
  <c r="O123" i="6"/>
  <c r="O23" i="6"/>
  <c r="O284" i="6"/>
  <c r="O267" i="6"/>
  <c r="O245" i="6"/>
  <c r="O147" i="6"/>
  <c r="O141" i="6"/>
  <c r="O318" i="6"/>
  <c r="O48" i="6"/>
  <c r="O303" i="6"/>
  <c r="O38" i="6"/>
  <c r="O186" i="6"/>
  <c r="O148" i="6"/>
  <c r="O177" i="6"/>
  <c r="O224" i="6"/>
  <c r="O291" i="6"/>
  <c r="O299" i="6"/>
  <c r="O326" i="6"/>
  <c r="O362" i="6"/>
  <c r="O16" i="6"/>
  <c r="O54" i="6"/>
  <c r="O254" i="6"/>
  <c r="O11" i="6"/>
  <c r="O384" i="6"/>
  <c r="O423" i="6"/>
  <c r="O386" i="6"/>
  <c r="O411" i="6"/>
  <c r="O188" i="6"/>
  <c r="O387" i="6"/>
  <c r="O67" i="6"/>
  <c r="O238" i="6"/>
  <c r="O250" i="6"/>
  <c r="O344" i="6"/>
  <c r="O212" i="6"/>
  <c r="O33" i="6"/>
  <c r="O286" i="6"/>
  <c r="O348" i="6"/>
  <c r="O307" i="6"/>
  <c r="O198" i="6"/>
  <c r="O97" i="6"/>
  <c r="O73" i="6"/>
  <c r="O173" i="6"/>
  <c r="O210" i="6"/>
  <c r="O63" i="6"/>
  <c r="O269" i="6"/>
  <c r="O125" i="6"/>
  <c r="O69" i="6"/>
  <c r="O86" i="6"/>
  <c r="O107" i="6"/>
  <c r="O133" i="6"/>
  <c r="O146" i="6"/>
  <c r="O36" i="6"/>
  <c r="O282" i="6"/>
  <c r="O358" i="6"/>
  <c r="O308" i="6"/>
  <c r="O197" i="6"/>
  <c r="O288" i="6"/>
  <c r="O310" i="6"/>
  <c r="O368" i="6"/>
  <c r="O96" i="6"/>
  <c r="O313" i="6"/>
  <c r="O163" i="6"/>
  <c r="O270" i="6"/>
  <c r="O260" i="6"/>
  <c r="O119" i="6"/>
  <c r="O290" i="6"/>
  <c r="O60" i="6"/>
  <c r="O419" i="6"/>
  <c r="O427" i="6"/>
  <c r="O10" i="6"/>
  <c r="O397" i="6"/>
  <c r="O420" i="6"/>
  <c r="O382" i="6"/>
  <c r="O396" i="6"/>
  <c r="O19" i="6"/>
  <c r="O327" i="6"/>
  <c r="O174" i="6"/>
  <c r="O374" i="6"/>
  <c r="O82" i="6"/>
  <c r="O106" i="6"/>
  <c r="O236" i="6"/>
  <c r="O178" i="6"/>
  <c r="O158" i="6"/>
  <c r="O50" i="6"/>
  <c r="O340" i="6"/>
  <c r="O128" i="6"/>
  <c r="O180" i="6"/>
  <c r="O314" i="6"/>
  <c r="O171" i="6"/>
  <c r="O103" i="6"/>
  <c r="O140" i="6"/>
  <c r="O251" i="6"/>
  <c r="O356" i="6"/>
  <c r="O14" i="6"/>
  <c r="O155" i="6"/>
  <c r="O58" i="6"/>
  <c r="O18" i="6"/>
  <c r="O409" i="6"/>
  <c r="O394" i="6"/>
  <c r="O350" i="6"/>
  <c r="O196" i="6"/>
  <c r="O422" i="6"/>
  <c r="O407" i="6"/>
  <c r="O398" i="6"/>
  <c r="O94" i="6"/>
  <c r="O391" i="6"/>
  <c r="O365" i="6"/>
  <c r="O26" i="6"/>
  <c r="O205" i="6"/>
  <c r="O380" i="6"/>
  <c r="O115" i="6"/>
  <c r="O400" i="6"/>
  <c r="O401" i="6"/>
  <c r="O277" i="6"/>
  <c r="O395" i="6"/>
  <c r="O392" i="6"/>
  <c r="O406" i="6"/>
  <c r="O390" i="6"/>
  <c r="O78" i="6"/>
  <c r="O160" i="6"/>
  <c r="O30" i="6"/>
  <c r="O405" i="6"/>
  <c r="O412" i="6"/>
  <c r="O417" i="6"/>
  <c r="O240" i="6"/>
  <c r="O102" i="6"/>
  <c r="O353" i="6"/>
  <c r="O61" i="6"/>
  <c r="O195" i="6"/>
  <c r="O379" i="6"/>
  <c r="O192" i="6"/>
  <c r="O247" i="6"/>
  <c r="O13" i="6"/>
  <c r="O84" i="6"/>
  <c r="O41" i="6"/>
  <c r="O113" i="6"/>
  <c r="O329" i="6"/>
  <c r="O331" i="6"/>
  <c r="O131" i="6"/>
  <c r="O71" i="6"/>
  <c r="O46" i="6"/>
  <c r="O35" i="6"/>
  <c r="O88" i="6"/>
  <c r="O20" i="6"/>
  <c r="O279" i="6"/>
  <c r="O206" i="6"/>
  <c r="O85" i="6"/>
  <c r="O335" i="6"/>
  <c r="O242" i="6"/>
  <c r="O98" i="6"/>
  <c r="O215" i="6"/>
  <c r="O235" i="6"/>
  <c r="O45" i="6"/>
  <c r="O8" i="6"/>
  <c r="O80" i="6"/>
  <c r="O75" i="6"/>
  <c r="O346" i="6"/>
  <c r="O330" i="6"/>
  <c r="O199" i="6"/>
  <c r="O328" i="6"/>
  <c r="O283" i="6"/>
  <c r="O15" i="6"/>
  <c r="O39" i="6"/>
  <c r="O167" i="6"/>
  <c r="O138" i="6"/>
  <c r="O90" i="6"/>
  <c r="O81" i="6"/>
  <c r="O363" i="6"/>
  <c r="O24" i="6"/>
  <c r="O184" i="6"/>
  <c r="O265" i="6"/>
  <c r="O203" i="6"/>
  <c r="O319" i="6"/>
  <c r="O312" i="6"/>
  <c r="O231" i="6"/>
  <c r="O226" i="6"/>
  <c r="O32" i="6"/>
  <c r="O142" i="6"/>
  <c r="O341" i="6"/>
  <c r="O244" i="6"/>
  <c r="O322" i="6"/>
  <c r="O357" i="6"/>
  <c r="O213" i="6"/>
  <c r="O232" i="6"/>
  <c r="O230" i="6"/>
  <c r="O109" i="6"/>
  <c r="O334" i="6"/>
  <c r="O132" i="6"/>
  <c r="O273" i="6"/>
  <c r="O57" i="6"/>
  <c r="O297" i="6"/>
  <c r="O156" i="6"/>
  <c r="O336" i="6"/>
  <c r="O7" i="6"/>
  <c r="O116" i="6"/>
  <c r="S7" i="6"/>
  <c r="O280" i="6"/>
  <c r="O349" i="6"/>
  <c r="O345" i="6"/>
  <c r="O25" i="6"/>
  <c r="O74" i="6"/>
  <c r="O191" i="6"/>
  <c r="O223" i="6"/>
  <c r="O209" i="6"/>
  <c r="O135" i="6"/>
  <c r="O217" i="6"/>
  <c r="O175" i="6"/>
  <c r="O317" i="6"/>
  <c r="O53" i="6"/>
  <c r="O248" i="6"/>
  <c r="O214" i="6"/>
  <c r="O287" i="6"/>
  <c r="O91" i="6"/>
  <c r="O152" i="6"/>
  <c r="O295" i="6"/>
  <c r="O302" i="6"/>
  <c r="O378" i="6"/>
  <c r="O169" i="6"/>
  <c r="O87" i="6"/>
  <c r="O99" i="6"/>
  <c r="O428" i="6"/>
  <c r="O415" i="6"/>
  <c r="O416" i="6"/>
  <c r="O276" i="6"/>
  <c r="O154" i="6"/>
  <c r="O112" i="6"/>
  <c r="O410" i="6"/>
  <c r="O402" i="6"/>
  <c r="O425" i="6"/>
  <c r="O388" i="6"/>
  <c r="O404" i="6"/>
  <c r="O385" i="6"/>
  <c r="O89" i="6"/>
  <c r="O338" i="6"/>
  <c r="O414" i="6"/>
  <c r="O418" i="6"/>
  <c r="O105" i="6"/>
  <c r="O300" i="6"/>
  <c r="O367" i="6"/>
  <c r="O342" i="6"/>
  <c r="B33" i="4"/>
  <c r="P27" i="4"/>
  <c r="C27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K2" i="4"/>
  <c r="D27" i="4" l="1"/>
  <c r="G15" i="4" s="1"/>
  <c r="H15" i="4" s="1"/>
  <c r="G18" i="4" l="1"/>
  <c r="H18" i="4" s="1"/>
  <c r="E14" i="4"/>
  <c r="G21" i="4"/>
  <c r="H21" i="4" s="1"/>
  <c r="G22" i="4"/>
  <c r="H22" i="4" s="1"/>
  <c r="E16" i="4"/>
  <c r="E15" i="4"/>
  <c r="E20" i="4"/>
  <c r="E19" i="4"/>
  <c r="G11" i="4"/>
  <c r="H11" i="4" s="1"/>
  <c r="E24" i="4"/>
  <c r="G12" i="4"/>
  <c r="H12" i="4" s="1"/>
  <c r="G17" i="4"/>
  <c r="H17" i="4" s="1"/>
  <c r="G25" i="4"/>
  <c r="H25" i="4" s="1"/>
  <c r="E23" i="4"/>
  <c r="E7" i="4"/>
  <c r="E18" i="4"/>
  <c r="E22" i="4"/>
  <c r="E27" i="4"/>
  <c r="G20" i="4"/>
  <c r="H20" i="4" s="1"/>
  <c r="G24" i="4"/>
  <c r="H24" i="4" s="1"/>
  <c r="G14" i="4"/>
  <c r="H14" i="4" s="1"/>
  <c r="E11" i="4"/>
  <c r="G19" i="4"/>
  <c r="H19" i="4" s="1"/>
  <c r="G23" i="4"/>
  <c r="H23" i="4" s="1"/>
  <c r="E17" i="4"/>
  <c r="E21" i="4"/>
  <c r="E25" i="4"/>
  <c r="E12" i="4"/>
  <c r="G10" i="4"/>
  <c r="H10" i="4" s="1"/>
  <c r="E10" i="4"/>
  <c r="G16" i="4"/>
  <c r="H16" i="4" s="1"/>
  <c r="G9" i="4"/>
  <c r="H9" i="4" s="1"/>
  <c r="E9" i="4"/>
  <c r="E8" i="4"/>
  <c r="G13" i="4"/>
  <c r="H13" i="4" s="1"/>
  <c r="G8" i="4"/>
  <c r="H8" i="4" s="1"/>
  <c r="G7" i="4"/>
  <c r="H7" i="4" s="1"/>
  <c r="E13" i="4"/>
  <c r="H27" i="4" l="1"/>
  <c r="G29" i="4" s="1"/>
  <c r="I9" i="4" l="1"/>
  <c r="J9" i="4" s="1"/>
  <c r="I12" i="4"/>
  <c r="J12" i="4" s="1"/>
  <c r="I15" i="4"/>
  <c r="J15" i="4" s="1"/>
  <c r="I16" i="4"/>
  <c r="J16" i="4" s="1"/>
  <c r="I13" i="4"/>
  <c r="J13" i="4" s="1"/>
  <c r="I7" i="4"/>
  <c r="J7" i="4" s="1"/>
  <c r="I8" i="4"/>
  <c r="J8" i="4" s="1"/>
  <c r="I10" i="4"/>
  <c r="J10" i="4" s="1"/>
  <c r="I19" i="4"/>
  <c r="J19" i="4" s="1"/>
  <c r="I17" i="4"/>
  <c r="J17" i="4" s="1"/>
  <c r="I24" i="4"/>
  <c r="J24" i="4" s="1"/>
  <c r="I14" i="4"/>
  <c r="J14" i="4" s="1"/>
  <c r="I23" i="4"/>
  <c r="J23" i="4" s="1"/>
  <c r="I21" i="4"/>
  <c r="J21" i="4" s="1"/>
  <c r="I20" i="4"/>
  <c r="J20" i="4" s="1"/>
  <c r="I11" i="4"/>
  <c r="J11" i="4" s="1"/>
  <c r="I22" i="4"/>
  <c r="J22" i="4" s="1"/>
  <c r="I25" i="4"/>
  <c r="J25" i="4" s="1"/>
  <c r="I18" i="4"/>
  <c r="J18" i="4" s="1"/>
  <c r="K11" i="4" l="1"/>
  <c r="L11" i="4" s="1"/>
  <c r="K14" i="4"/>
  <c r="L14" i="4" s="1"/>
  <c r="K10" i="4"/>
  <c r="L10" i="4" s="1"/>
  <c r="K16" i="4"/>
  <c r="L16" i="4" s="1"/>
  <c r="K18" i="4"/>
  <c r="L18" i="4" s="1"/>
  <c r="K20" i="4"/>
  <c r="L20" i="4" s="1"/>
  <c r="K24" i="4"/>
  <c r="L24" i="4" s="1"/>
  <c r="K8" i="4"/>
  <c r="L8" i="4" s="1"/>
  <c r="K15" i="4"/>
  <c r="L15" i="4" s="1"/>
  <c r="K25" i="4"/>
  <c r="L25" i="4" s="1"/>
  <c r="K21" i="4"/>
  <c r="L21" i="4" s="1"/>
  <c r="K17" i="4"/>
  <c r="L17" i="4" s="1"/>
  <c r="J27" i="4"/>
  <c r="K27" i="4" s="1"/>
  <c r="L27" i="4" s="1"/>
  <c r="K7" i="4"/>
  <c r="L7" i="4" s="1"/>
  <c r="K12" i="4"/>
  <c r="L12" i="4" s="1"/>
  <c r="K22" i="4"/>
  <c r="L22" i="4" s="1"/>
  <c r="K23" i="4"/>
  <c r="L23" i="4" s="1"/>
  <c r="K19" i="4"/>
  <c r="L19" i="4" s="1"/>
  <c r="K13" i="4"/>
  <c r="L13" i="4" s="1"/>
  <c r="K9" i="4"/>
  <c r="L9" i="4" s="1"/>
  <c r="M7" i="4" l="1"/>
  <c r="M15" i="4"/>
  <c r="M11" i="4"/>
  <c r="M23" i="4"/>
  <c r="M12" i="4"/>
  <c r="M13" i="4"/>
  <c r="M17" i="4"/>
  <c r="M25" i="4"/>
  <c r="M20" i="4"/>
  <c r="M16" i="4"/>
  <c r="M14" i="4"/>
  <c r="M9" i="4"/>
  <c r="M19" i="4"/>
  <c r="M22" i="4"/>
  <c r="O27" i="4"/>
  <c r="M8" i="4"/>
  <c r="M21" i="4"/>
  <c r="M24" i="4"/>
  <c r="M18" i="4"/>
  <c r="M27" i="4"/>
  <c r="M10" i="4"/>
  <c r="G53" i="1" l="1"/>
  <c r="F53" i="1"/>
  <c r="C53" i="1"/>
  <c r="B53" i="1"/>
  <c r="A53" i="1"/>
  <c r="G52" i="1"/>
  <c r="I52" i="1" s="1"/>
  <c r="F52" i="1"/>
  <c r="C52" i="1"/>
  <c r="E52" i="1" s="1"/>
  <c r="B52" i="1"/>
  <c r="A52" i="1"/>
  <c r="G51" i="1"/>
  <c r="I51" i="1" s="1"/>
  <c r="F51" i="1"/>
  <c r="C51" i="1"/>
  <c r="E51" i="1" s="1"/>
  <c r="B51" i="1"/>
  <c r="A51" i="1"/>
  <c r="G50" i="1"/>
  <c r="I50" i="1" s="1"/>
  <c r="F50" i="1"/>
  <c r="C50" i="1"/>
  <c r="E50" i="1" s="1"/>
  <c r="B50" i="1"/>
  <c r="A50" i="1"/>
  <c r="G49" i="1"/>
  <c r="I49" i="1" s="1"/>
  <c r="F49" i="1"/>
  <c r="C49" i="1"/>
  <c r="E49" i="1" s="1"/>
  <c r="B49" i="1"/>
  <c r="A49" i="1"/>
  <c r="G48" i="1"/>
  <c r="I48" i="1" s="1"/>
  <c r="F48" i="1"/>
  <c r="C48" i="1"/>
  <c r="E48" i="1" s="1"/>
  <c r="B48" i="1"/>
  <c r="A48" i="1"/>
  <c r="G47" i="1"/>
  <c r="I47" i="1" s="1"/>
  <c r="F47" i="1"/>
  <c r="C47" i="1"/>
  <c r="E47" i="1" s="1"/>
  <c r="B47" i="1"/>
  <c r="A47" i="1"/>
  <c r="G46" i="1"/>
  <c r="I46" i="1" s="1"/>
  <c r="F46" i="1"/>
  <c r="C46" i="1"/>
  <c r="E46" i="1" s="1"/>
  <c r="B46" i="1"/>
  <c r="A46" i="1"/>
  <c r="G45" i="1"/>
  <c r="I45" i="1" s="1"/>
  <c r="F45" i="1"/>
  <c r="C45" i="1"/>
  <c r="E45" i="1" s="1"/>
  <c r="B45" i="1"/>
  <c r="A45" i="1"/>
  <c r="G44" i="1"/>
  <c r="I44" i="1" s="1"/>
  <c r="F44" i="1"/>
  <c r="C44" i="1"/>
  <c r="E44" i="1" s="1"/>
  <c r="B44" i="1"/>
  <c r="A44" i="1"/>
  <c r="G43" i="1"/>
  <c r="I43" i="1" s="1"/>
  <c r="F43" i="1"/>
  <c r="C43" i="1"/>
  <c r="E43" i="1" s="1"/>
  <c r="B43" i="1"/>
  <c r="A43" i="1"/>
  <c r="H42" i="1"/>
  <c r="G42" i="1"/>
  <c r="F42" i="1"/>
  <c r="D42" i="1"/>
  <c r="C42" i="1"/>
  <c r="B42" i="1"/>
  <c r="A42" i="1"/>
  <c r="I41" i="1"/>
  <c r="M41" i="1" s="1"/>
  <c r="D41" i="1"/>
  <c r="C41" i="1"/>
  <c r="B41" i="1"/>
  <c r="I14" i="1"/>
  <c r="E14" i="1"/>
  <c r="L2" i="1"/>
  <c r="L22" i="1" s="1"/>
  <c r="L41" i="1" s="1"/>
  <c r="G22" i="1"/>
  <c r="G41" i="1" s="1"/>
  <c r="F22" i="1"/>
  <c r="F41" i="1" s="1"/>
  <c r="J45" i="1" l="1"/>
  <c r="K48" i="1"/>
  <c r="M48" i="1" s="1"/>
  <c r="K49" i="1"/>
  <c r="M49" i="1" s="1"/>
  <c r="J50" i="1"/>
  <c r="K53" i="1"/>
  <c r="F54" i="1"/>
  <c r="K52" i="1"/>
  <c r="M52" i="1" s="1"/>
  <c r="J53" i="1"/>
  <c r="K44" i="1"/>
  <c r="M44" i="1" s="1"/>
  <c r="J42" i="1"/>
  <c r="I42" i="1"/>
  <c r="K46" i="1"/>
  <c r="M46" i="1" s="1"/>
  <c r="J47" i="1"/>
  <c r="K50" i="1"/>
  <c r="M50" i="1" s="1"/>
  <c r="J51" i="1"/>
  <c r="K43" i="1"/>
  <c r="M43" i="1" s="1"/>
  <c r="E42" i="1"/>
  <c r="J44" i="1"/>
  <c r="K47" i="1"/>
  <c r="M47" i="1" s="1"/>
  <c r="J48" i="1"/>
  <c r="K51" i="1"/>
  <c r="M51" i="1" s="1"/>
  <c r="C54" i="1"/>
  <c r="G54" i="1"/>
  <c r="J43" i="1"/>
  <c r="J49" i="1"/>
  <c r="J52" i="1"/>
  <c r="K2" i="1"/>
  <c r="K22" i="1" s="1"/>
  <c r="K41" i="1" s="1"/>
  <c r="K45" i="1"/>
  <c r="M45" i="1" s="1"/>
  <c r="J46" i="1"/>
  <c r="H22" i="1"/>
  <c r="H41" i="1" s="1"/>
  <c r="K42" i="1"/>
  <c r="J2" i="1"/>
  <c r="J22" i="1" s="1"/>
  <c r="J41" i="1" s="1"/>
  <c r="L42" i="1"/>
  <c r="B54" i="1"/>
  <c r="K54" i="1" l="1"/>
  <c r="J54" i="1"/>
  <c r="M42" i="1"/>
</calcChain>
</file>

<file path=xl/sharedStrings.xml><?xml version="1.0" encoding="utf-8"?>
<sst xmlns="http://schemas.openxmlformats.org/spreadsheetml/2006/main" count="648" uniqueCount="538">
  <si>
    <t>Alle tall i 1000 kr</t>
  </si>
  <si>
    <t>Kommunene</t>
  </si>
  <si>
    <t>Fylkeskommunene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</si>
  <si>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</si>
  <si>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</si>
  <si>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</si>
  <si>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</si>
  <si>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</si>
  <si>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</si>
  <si>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</si>
  <si>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</si>
  <si>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</si>
  <si>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</si>
  <si>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</si>
  <si>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kr pr innb</t>
  </si>
  <si>
    <t>Desember</t>
  </si>
  <si>
    <t>Analyse pr måned:</t>
  </si>
  <si>
    <t>Hele året</t>
  </si>
  <si>
    <t>Nr.</t>
  </si>
  <si>
    <t>Fylkeskommune</t>
  </si>
  <si>
    <t>Netto inntekts-</t>
  </si>
  <si>
    <t>Innb.-</t>
  </si>
  <si>
    <t>Skatt</t>
  </si>
  <si>
    <t>utjevning for</t>
  </si>
  <si>
    <t>tall pr.</t>
  </si>
  <si>
    <t>Pst av</t>
  </si>
  <si>
    <t>Brutto</t>
  </si>
  <si>
    <t>Netto 1)</t>
  </si>
  <si>
    <t>pst av</t>
  </si>
  <si>
    <t>1000 kr</t>
  </si>
  <si>
    <t>landsgj.</t>
  </si>
  <si>
    <t>pr innb</t>
  </si>
  <si>
    <t>landsgj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</si>
  <si>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</si>
  <si>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</si>
  <si>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</si>
  <si>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</si>
  <si>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</si>
  <si>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</si>
  <si>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</si>
  <si>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</si>
  <si>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</si>
  <si>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</si>
  <si>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</si>
  <si>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</si>
  <si>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</si>
  <si>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</si>
  <si>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</si>
  <si>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</si>
  <si>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</si>
  <si>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</si>
  <si>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</si>
  <si>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Hele landet</t>
  </si>
  <si>
    <t>(For å komme fra brutto til netto inntektsutjevning trekkes dette beløpet i kr pr innbygger)</t>
  </si>
  <si>
    <t>Nr</t>
  </si>
  <si>
    <t>Kommunenavn</t>
  </si>
  <si>
    <t>Skatt under 90% av landsgjennomsnittet</t>
  </si>
  <si>
    <t>Skatt og netto</t>
  </si>
  <si>
    <t xml:space="preserve">Skatt </t>
  </si>
  <si>
    <t>1) Finansieringstrekk</t>
  </si>
  <si>
    <t>Tilleggskomp med 35%</t>
  </si>
  <si>
    <t>(trekk/komp 60%)</t>
  </si>
  <si>
    <t>(kol 1+10)</t>
  </si>
  <si>
    <t>endring</t>
  </si>
  <si>
    <t>kr.pr.innb.</t>
  </si>
  <si>
    <t>pst</t>
  </si>
  <si>
    <t>Halden</t>
  </si>
  <si>
    <t>Moss</t>
  </si>
  <si>
    <t>Sarpsborg</t>
  </si>
  <si>
    <t>Fredrikstad</t>
  </si>
  <si>
    <t>Hvaler</t>
  </si>
  <si>
    <t>Aremark</t>
  </si>
  <si>
    <t>Marker</t>
  </si>
  <si>
    <t>Rømskog</t>
  </si>
  <si>
    <t>Trøgstad</t>
  </si>
  <si>
    <t>Spydeberg</t>
  </si>
  <si>
    <t>Askim</t>
  </si>
  <si>
    <t>Eidsberg</t>
  </si>
  <si>
    <t>Skiptvet</t>
  </si>
  <si>
    <t>Rakkestad</t>
  </si>
  <si>
    <t>Råde</t>
  </si>
  <si>
    <t>Rygge</t>
  </si>
  <si>
    <t>Våler</t>
  </si>
  <si>
    <t>Hobøl</t>
  </si>
  <si>
    <t>Vestby</t>
  </si>
  <si>
    <t>Ski</t>
  </si>
  <si>
    <t>Ås</t>
  </si>
  <si>
    <t>Frogn</t>
  </si>
  <si>
    <t>Nesodden</t>
  </si>
  <si>
    <t>Oppegård</t>
  </si>
  <si>
    <t>Bærum</t>
  </si>
  <si>
    <t>Asker</t>
  </si>
  <si>
    <t>Aurskog-Høland</t>
  </si>
  <si>
    <t>Sørum</t>
  </si>
  <si>
    <t>Fet</t>
  </si>
  <si>
    <t>Rælingen</t>
  </si>
  <si>
    <t>Enebakk</t>
  </si>
  <si>
    <t>Lørenskog</t>
  </si>
  <si>
    <t>Skedsmo</t>
  </si>
  <si>
    <t>Nittedal</t>
  </si>
  <si>
    <t>Gjerdrum</t>
  </si>
  <si>
    <t>Ullensaker</t>
  </si>
  <si>
    <t>Nes</t>
  </si>
  <si>
    <t>Eidsvoll</t>
  </si>
  <si>
    <t>Nannestad</t>
  </si>
  <si>
    <t>Hurdal</t>
  </si>
  <si>
    <t>Oslo</t>
  </si>
  <si>
    <t>Kongsvinger</t>
  </si>
  <si>
    <t>Hamar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</si>
  <si>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</si>
  <si>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</si>
  <si>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</si>
  <si>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</si>
  <si>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</si>
  <si>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</si>
  <si>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</si>
  <si>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</si>
  <si>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</si>
  <si>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</si>
  <si>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</si>
  <si>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</si>
  <si>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</si>
  <si>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</si>
  <si>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</si>
  <si>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</si>
  <si>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</si>
  <si>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</si>
  <si>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</si>
  <si>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Lillehammer</t>
  </si>
  <si>
    <t>Gjøvik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</si>
  <si>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</si>
  <si>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</si>
  <si>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</si>
  <si>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</si>
  <si>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</si>
  <si>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</si>
  <si>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</si>
  <si>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</si>
  <si>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</si>
  <si>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</si>
  <si>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</si>
  <si>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</si>
  <si>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</si>
  <si>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Jevnaker</t>
  </si>
  <si>
    <t>Lunner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</si>
  <si>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</si>
  <si>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</si>
  <si>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</si>
  <si>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</si>
  <si>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</si>
  <si>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</si>
  <si>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</si>
  <si>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</si>
  <si>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</si>
  <si>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Drammen</t>
  </si>
  <si>
    <t>Kongsberg</t>
  </si>
  <si>
    <t>Ringerike</t>
  </si>
  <si>
    <t>Hole</t>
  </si>
  <si>
    <t>Flå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</si>
  <si>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</si>
  <si>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</si>
  <si>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</si>
  <si>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</si>
  <si>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</si>
  <si>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</si>
  <si>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</si>
  <si>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</si>
  <si>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Nedre Eiker</t>
  </si>
  <si>
    <t>Lier</t>
  </si>
  <si>
    <t>Røyken</t>
  </si>
  <si>
    <t>Hurum</t>
  </si>
  <si>
    <t>Flesberg</t>
  </si>
  <si>
    <t>Rollag</t>
  </si>
  <si>
    <t>Nore og Uvdal</t>
  </si>
  <si>
    <t>Horten</t>
  </si>
  <si>
    <t>Holmestrand</t>
  </si>
  <si>
    <t>Larvik</t>
  </si>
  <si>
    <t>Svelvik</t>
  </si>
  <si>
    <t>Sande</t>
  </si>
  <si>
    <t>Re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</si>
  <si>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</si>
  <si>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</si>
  <si>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</si>
  <si>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</si>
  <si>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</si>
  <si>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</si>
  <si>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</si>
  <si>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</si>
  <si>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Bø</t>
  </si>
  <si>
    <t>Sauherad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</si>
  <si>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</si>
  <si>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</si>
  <si>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</si>
  <si>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</si>
  <si>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</si>
  <si>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</si>
  <si>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</si>
  <si>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</si>
  <si>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</si>
  <si>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</si>
  <si>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</si>
  <si>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</si>
  <si>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</si>
  <si>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</si>
  <si>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</si>
  <si>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</si>
  <si>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</si>
  <si>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</si>
  <si>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</si>
  <si>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</si>
  <si>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</si>
  <si>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</si>
  <si>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</si>
  <si>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Kristiansand</t>
  </si>
  <si>
    <t>Mandal</t>
  </si>
  <si>
    <t>Farsund</t>
  </si>
  <si>
    <t>Flekkefjord</t>
  </si>
  <si>
    <t>Vennesla</t>
  </si>
  <si>
    <t>Songdalen</t>
  </si>
  <si>
    <t>Søgne</t>
  </si>
  <si>
    <t>Marnardal</t>
  </si>
  <si>
    <t>Åseral</t>
  </si>
  <si>
    <t>Audnedal</t>
  </si>
  <si>
    <t>Lindesnes</t>
  </si>
  <si>
    <t>Lyngdal</t>
  </si>
  <si>
    <t>Hægebostad</t>
  </si>
  <si>
    <t>Kvinesdal</t>
  </si>
  <si>
    <t>Sirdal</t>
  </si>
  <si>
    <t>Eigersund</t>
  </si>
  <si>
    <t>Sandnes</t>
  </si>
  <si>
    <t>Stavanger</t>
  </si>
  <si>
    <t>Haugesund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</si>
  <si>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</si>
  <si>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</si>
  <si>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</si>
  <si>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</si>
  <si>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</si>
  <si>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</si>
  <si>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</si>
  <si>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</si>
  <si>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</si>
  <si>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Forsand</t>
  </si>
  <si>
    <t>Strand</t>
  </si>
  <si>
    <t>Hjelmeland</t>
  </si>
  <si>
    <t>Suldal</t>
  </si>
  <si>
    <t>Sauda</t>
  </si>
  <si>
    <t>Finnøy</t>
  </si>
  <si>
    <t>Rennesøy</t>
  </si>
  <si>
    <t>Kvitsøy</t>
  </si>
  <si>
    <t>Bokn</t>
  </si>
  <si>
    <t>Tysvær</t>
  </si>
  <si>
    <t>Karmøy</t>
  </si>
  <si>
    <t>Utsira</t>
  </si>
  <si>
    <t>Vindafjord</t>
  </si>
  <si>
    <t>Bergen</t>
  </si>
  <si>
    <t>Etne</t>
  </si>
  <si>
    <t>Sveio</t>
  </si>
  <si>
    <t>Bømlo</t>
  </si>
  <si>
    <t>Stord</t>
  </si>
  <si>
    <t>Fitjar</t>
  </si>
  <si>
    <t>Tysnes</t>
  </si>
  <si>
    <t>Kvinnherad</t>
  </si>
  <si>
    <t>Jondal</t>
  </si>
  <si>
    <t>Odda</t>
  </si>
  <si>
    <t>Ullensvang</t>
  </si>
  <si>
    <t>Eidfjord</t>
  </si>
  <si>
    <t>Ulvik</t>
  </si>
  <si>
    <t>Granvin</t>
  </si>
  <si>
    <t>Voss</t>
  </si>
  <si>
    <t>Kvam</t>
  </si>
  <si>
    <t>Fusa</t>
  </si>
  <si>
    <t>Samnanger</t>
  </si>
  <si>
    <t>Austevoll</t>
  </si>
  <si>
    <t>Sund</t>
  </si>
  <si>
    <t>Fjell</t>
  </si>
  <si>
    <t>Askøy</t>
  </si>
  <si>
    <t>Vaksdal</t>
  </si>
  <si>
    <t>Modalen</t>
  </si>
  <si>
    <t>Osterøy</t>
  </si>
  <si>
    <t>Meland</t>
  </si>
  <si>
    <t>Øygarden</t>
  </si>
  <si>
    <t>Radøy</t>
  </si>
  <si>
    <t>Lindås</t>
  </si>
  <si>
    <t>Austrheim</t>
  </si>
  <si>
    <t>Fedje</t>
  </si>
  <si>
    <t>Masfjorden</t>
  </si>
  <si>
    <t>Flora</t>
  </si>
  <si>
    <t>Gulen</t>
  </si>
  <si>
    <t>Solund</t>
  </si>
  <si>
    <t>Hyllestad</t>
  </si>
  <si>
    <t>Høyanger</t>
  </si>
  <si>
    <t>Vik</t>
  </si>
  <si>
    <t>Balestrand</t>
  </si>
  <si>
    <t>Leikanger</t>
  </si>
  <si>
    <t>Sogndal</t>
  </si>
  <si>
    <t>Aurland</t>
  </si>
  <si>
    <t>Lærdal</t>
  </si>
  <si>
    <t>Årdal</t>
  </si>
  <si>
    <t>Luster</t>
  </si>
  <si>
    <t>Askvoll</t>
  </si>
  <si>
    <t>Fjaler</t>
  </si>
  <si>
    <t>Gaular</t>
  </si>
  <si>
    <t>Jølster</t>
  </si>
  <si>
    <t>Førde</t>
  </si>
  <si>
    <t>Naustdal</t>
  </si>
  <si>
    <t>Bremanger</t>
  </si>
  <si>
    <t>Vågsøy</t>
  </si>
  <si>
    <t>Selje</t>
  </si>
  <si>
    <t>Eid</t>
  </si>
  <si>
    <t>Hornindal</t>
  </si>
  <si>
    <t>Gloppen</t>
  </si>
  <si>
    <t>Stryn</t>
  </si>
  <si>
    <t>Molde</t>
  </si>
  <si>
    <t>Ålesund</t>
  </si>
  <si>
    <t>Kristiansund</t>
  </si>
  <si>
    <t>Vanylven</t>
  </si>
  <si>
    <t>Herøy</t>
  </si>
  <si>
    <t>Ulstein</t>
  </si>
  <si>
    <t>Hareid</t>
  </si>
  <si>
    <t>Volda</t>
  </si>
  <si>
    <t>Ørsta</t>
  </si>
  <si>
    <t>Ørskog</t>
  </si>
  <si>
    <t>Norddal</t>
  </si>
  <si>
    <t>Stranda</t>
  </si>
  <si>
    <t>Stordal</t>
  </si>
  <si>
    <t>Sykkylven</t>
  </si>
  <si>
    <t>Skodje</t>
  </si>
  <si>
    <t>Sula</t>
  </si>
  <si>
    <t>Giske</t>
  </si>
  <si>
    <t>Haram</t>
  </si>
  <si>
    <t>Vestnes</t>
  </si>
  <si>
    <t>Rauma</t>
  </si>
  <si>
    <t>Nesset</t>
  </si>
  <si>
    <t>Midsund</t>
  </si>
  <si>
    <t>Sandøy</t>
  </si>
  <si>
    <t>Aukra</t>
  </si>
  <si>
    <t>Fræna</t>
  </si>
  <si>
    <t>Eide</t>
  </si>
  <si>
    <t>Averøy</t>
  </si>
  <si>
    <t>Gjemnes</t>
  </si>
  <si>
    <t>Tingvoll</t>
  </si>
  <si>
    <t>Sunndal</t>
  </si>
  <si>
    <t>Surnadal</t>
  </si>
  <si>
    <t>Rindal</t>
  </si>
  <si>
    <t>Halsa</t>
  </si>
  <si>
    <t>Smøla</t>
  </si>
  <si>
    <t>Aure</t>
  </si>
  <si>
    <t>Trondheim</t>
  </si>
  <si>
    <t>Hemne</t>
  </si>
  <si>
    <t>Snillfjord</t>
  </si>
  <si>
    <t>Hitra</t>
  </si>
  <si>
    <t>Frøya</t>
  </si>
  <si>
    <t>Ørland</t>
  </si>
  <si>
    <t>Agdenes</t>
  </si>
  <si>
    <t>Bjugn</t>
  </si>
  <si>
    <t>Åfjord</t>
  </si>
  <si>
    <t>Roan</t>
  </si>
  <si>
    <t>Osen</t>
  </si>
  <si>
    <t>Oppdal</t>
  </si>
  <si>
    <t>Rennebu</t>
  </si>
  <si>
    <t>Meldal</t>
  </si>
  <si>
    <t>Orkdal</t>
  </si>
  <si>
    <t>Røros</t>
  </si>
  <si>
    <t>Holtålen</t>
  </si>
  <si>
    <t>Midtre Gauldal</t>
  </si>
  <si>
    <t>Melhus</t>
  </si>
  <si>
    <t>Skaun</t>
  </si>
  <si>
    <t>Klæbu</t>
  </si>
  <si>
    <t>Malvik</t>
  </si>
  <si>
    <t>Selbu</t>
  </si>
  <si>
    <t>Tydal</t>
  </si>
  <si>
    <t>Steinkjer</t>
  </si>
  <si>
    <t>Namsos</t>
  </si>
  <si>
    <t>Meråker</t>
  </si>
  <si>
    <t>Stjørdal</t>
  </si>
  <si>
    <t>Frosta</t>
  </si>
  <si>
    <t>Levanger</t>
  </si>
  <si>
    <t>Verdal</t>
  </si>
  <si>
    <t>Verran</t>
  </si>
  <si>
    <t>Namdalseid</t>
  </si>
  <si>
    <t>Snåsa</t>
  </si>
  <si>
    <t>Lierne</t>
  </si>
  <si>
    <t>Røyrvik</t>
  </si>
  <si>
    <t>Namsskogan</t>
  </si>
  <si>
    <t>Grong</t>
  </si>
  <si>
    <t>Høylandet</t>
  </si>
  <si>
    <t>Overhalla</t>
  </si>
  <si>
    <t>Fosnes</t>
  </si>
  <si>
    <t>Flatanger</t>
  </si>
  <si>
    <t>Vikna</t>
  </si>
  <si>
    <t>Nærøy</t>
  </si>
  <si>
    <t>Leka</t>
  </si>
  <si>
    <t>Inderøy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</si>
  <si>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</si>
  <si>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</si>
  <si>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</si>
  <si>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</si>
  <si>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</si>
  <si>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</si>
  <si>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</si>
  <si>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</si>
  <si>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</si>
  <si>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</si>
  <si>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</si>
  <si>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</si>
  <si>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</si>
  <si>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</si>
  <si>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</si>
  <si>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</si>
  <si>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</si>
  <si>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</si>
  <si>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</si>
  <si>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</si>
  <si>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</si>
  <si>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</si>
  <si>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</si>
  <si>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</si>
  <si>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</si>
  <si>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</si>
  <si>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Hamarøy</t>
  </si>
  <si>
    <t>Tysfjord</t>
  </si>
  <si>
    <t>Lødingen</t>
  </si>
  <si>
    <t>Tjeldsund</t>
  </si>
  <si>
    <t>Evenes</t>
  </si>
  <si>
    <t>Ballangen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</si>
  <si>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</si>
  <si>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</si>
  <si>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</si>
  <si>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</si>
  <si>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</si>
  <si>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</si>
  <si>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</si>
  <si>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</si>
  <si>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</si>
  <si>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</si>
  <si>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Tromsø</t>
  </si>
  <si>
    <t>Harstad</t>
  </si>
  <si>
    <t>Kvæfjord</t>
  </si>
  <si>
    <t>Skånland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</si>
  <si>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</si>
  <si>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</si>
  <si>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</si>
  <si>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</si>
  <si>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</si>
  <si>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</si>
  <si>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</si>
  <si>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</si>
  <si>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Tranøy</t>
  </si>
  <si>
    <t>Torsken</t>
  </si>
  <si>
    <t>Berg</t>
  </si>
  <si>
    <t>Lenvik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</si>
  <si>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</si>
  <si>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</si>
  <si>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</si>
  <si>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</si>
  <si>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</si>
  <si>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</si>
  <si>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</si>
  <si>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</si>
  <si>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Vardø</t>
  </si>
  <si>
    <t>Vadsø</t>
  </si>
  <si>
    <t>Hammerfest</t>
  </si>
  <si>
    <t>Kautokeino</t>
  </si>
  <si>
    <t>Alta</t>
  </si>
  <si>
    <t>Loppa</t>
  </si>
  <si>
    <t>Hasvik</t>
  </si>
  <si>
    <t>Kvalsund</t>
  </si>
  <si>
    <t>Måsøy</t>
  </si>
  <si>
    <t>Nordkapp</t>
  </si>
  <si>
    <t>Porsanger</t>
  </si>
  <si>
    <t>Karasjok</t>
  </si>
  <si>
    <t>Lebesby</t>
  </si>
  <si>
    <t>Gamvik</t>
  </si>
  <si>
    <t>Berlevåg</t>
  </si>
  <si>
    <t>Deatnu-Tana</t>
  </si>
  <si>
    <t>Nesseby</t>
  </si>
  <si>
    <t>Båtsfjord</t>
  </si>
  <si>
    <t>Sør-Varanger</t>
  </si>
  <si>
    <t>1) Finansiering av utjevningen:</t>
  </si>
  <si>
    <t>Symmetrisk</t>
  </si>
  <si>
    <t>fra året før</t>
  </si>
  <si>
    <t>Pst-vis endring</t>
  </si>
  <si>
    <t>Kommuner og fylkeskommuner i alt</t>
  </si>
  <si>
    <t xml:space="preserve">(kol 5+9) </t>
  </si>
  <si>
    <t xml:space="preserve">   for perioden </t>
  </si>
  <si>
    <t>1.1.2015</t>
  </si>
  <si>
    <t>Skatt januar 2015</t>
  </si>
  <si>
    <t>Skatt og netto skatteutjevning 2015</t>
  </si>
  <si>
    <t>Endring</t>
  </si>
  <si>
    <t>fra i fjor</t>
  </si>
  <si>
    <t>pr. innb.</t>
  </si>
  <si>
    <t>1)</t>
  </si>
  <si>
    <t>i 1000 kr</t>
  </si>
  <si>
    <t>kr pr innb.</t>
  </si>
  <si>
    <t>Inntektsutjevnende tilskudd 2015</t>
  </si>
  <si>
    <t>jan. 2015 2)</t>
  </si>
  <si>
    <t>Skatt og inntektsutjevning  - pst av landsgjennomsnittet (januar 2015)</t>
  </si>
  <si>
    <t>Endring fra i fjor</t>
  </si>
  <si>
    <t xml:space="preserve">skatt </t>
  </si>
  <si>
    <t>skatt+sk.utjevn.</t>
  </si>
  <si>
    <t>Netto skatte-</t>
  </si>
  <si>
    <t>Skatteutjevning (87,5 pst utjevning)</t>
  </si>
  <si>
    <t>skatteutjevning</t>
  </si>
  <si>
    <t>Netto skatteutj.</t>
  </si>
  <si>
    <t>Skatt og netto skatteutjevning</t>
  </si>
  <si>
    <t>skatteutj.</t>
  </si>
  <si>
    <t>skatteutjevn.</t>
  </si>
  <si>
    <t>Anslag NB2018</t>
  </si>
  <si>
    <t xml:space="preserve">Skatt  </t>
  </si>
  <si>
    <t>1000 kr   1)</t>
  </si>
  <si>
    <t>1.1.2018</t>
  </si>
  <si>
    <t>TRØNDELAG</t>
  </si>
  <si>
    <t>Skatt 2018</t>
  </si>
  <si>
    <t>Endring fra 2017</t>
  </si>
  <si>
    <t>Tønsberg</t>
  </si>
  <si>
    <t>Sandefjord</t>
  </si>
  <si>
    <t>Færder</t>
  </si>
  <si>
    <t>2018  2)</t>
  </si>
  <si>
    <t>Indre Fosen</t>
  </si>
  <si>
    <t>Folketall 1.1.2018</t>
  </si>
  <si>
    <t>Anslag RNB2018</t>
  </si>
  <si>
    <t>Anslag NB2019</t>
  </si>
  <si>
    <t>Skatt 2017</t>
  </si>
  <si>
    <t>Skatt og skatteutjevning 2017</t>
  </si>
  <si>
    <t>Skatt og netto skatteutjevning 2018</t>
  </si>
  <si>
    <t>endr 17-18</t>
  </si>
  <si>
    <t xml:space="preserve">Finansieringstrekk i prosent av samlet skatteinngang </t>
  </si>
  <si>
    <t>Trekk for finansiering av inntektsutjevningen - kr pr innb:</t>
  </si>
  <si>
    <t xml:space="preserve">1) </t>
  </si>
  <si>
    <t xml:space="preserve">2) </t>
  </si>
  <si>
    <t>jan-des. 2018</t>
  </si>
  <si>
    <t>jan.-des. 2017</t>
  </si>
  <si>
    <t>desember</t>
  </si>
  <si>
    <t>Skatt og inntektsutjevning - pst av landsgjennomsnittet (januar-desember 2018)</t>
  </si>
  <si>
    <t xml:space="preserve">Utbetales/trekkes i februar </t>
  </si>
  <si>
    <t>Skatt januar-desember 2018</t>
  </si>
  <si>
    <t>Januar-desember</t>
  </si>
  <si>
    <t>Utbetales/trekkes i februar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</si>
</sst>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&quot;kr&quot;\ #,##0;&quot;kr&quot;\ \-#,##0"/>
    <numFmt numFmtId="165" formatCode="_ &quot;kr&quot;\ * #,##0.00_ ;_ &quot;kr&quot;\ * \-#,##0.00_ ;_ &quot;kr&quot;\ * &quot;-&quot;??_ ;_ @_ "/>
    <numFmt numFmtId="166" formatCode="_ * #,##0.00_ ;_ * \-#,##0.00_ ;_ * &quot;-&quot;??_ ;_ @_ "/>
    <numFmt numFmtId="167" formatCode="_(* #,##0.00_);_(* \(#,##0.00\);_(* &quot;-&quot;??_);_(@_)"/>
    <numFmt numFmtId="168" formatCode="_ * #,##0_ ;_ * \-#,##0_ ;_ * &quot;-&quot;??_ ;_ @_ "/>
    <numFmt numFmtId="169" formatCode="0.0\ %"/>
    <numFmt numFmtId="170" formatCode="_ * #,##0.0_ ;_ * \-#,##0.0_ ;_ * &quot;-&quot;??_ ;_ @_ "/>
    <numFmt numFmtId="171" formatCode="#,##0.0"/>
    <numFmt numFmtId="172" formatCode="0000"/>
    <numFmt numFmtId="173" formatCode="_ * #,##0.0_ ;_ * \-#,##0.0_ ;_ * &quot;-&quot;?_ ;_ @_ "/>
    <numFmt numFmtId="174" formatCode="_ * #,##0.00000000_ ;_ * \-#,##0.00000000_ ;_ * &quot;-&quot;??_ ;_ @_ "/>
    <numFmt numFmtId="175" formatCode="#,##0_ ;\-#,##0\ "/>
    <numFmt numFmtId="176" formatCode="_ * #,##0.000_ ;_ * \-#,##0.000_ ;_ * &quot;-&quot;??_ ;_ @_ "/>
    <numFmt numFmtId="177" formatCode="&quot; &quot;#,##0.00&quot; &quot;;&quot; -&quot;#,##0.00&quot; &quot;;&quot; -&quot;00&quot; &quot;;&quot; &quot;@&quot; &quot;"/>
    <numFmt numFmtId="178" formatCode="0&quot; &quot;%"/>
    <numFmt numFmtId="179" formatCode="0.000\ %"/>
  </numFmts>
  <fonts count="9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Times New Roman"/>
      <family val="1"/>
    </font>
    <font>
      <b/>
      <sz val="9"/>
      <color rgb="FFFF0000"/>
      <name val="Times New Roman"/>
      <family val="1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sz val="8"/>
      <name val="Arial"/>
      <family val="2"/>
    </font>
    <font>
      <sz val="10"/>
      <name val="Tms Rmn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9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color rgb="FFFF0000"/>
      <name val="Times New Roman"/>
      <family val="1"/>
    </font>
    <font>
      <sz val="11"/>
      <color rgb="FF000000"/>
      <name val="Calibri"/>
      <family val="2"/>
    </font>
    <font>
      <sz val="9"/>
      <color rgb="FF0070C0"/>
      <name val="Arial"/>
      <family val="2"/>
    </font>
    <font>
      <sz val="10"/>
      <color rgb="FFFF0000"/>
      <name val="Times New Roman"/>
      <family val="1"/>
    </font>
    <font>
      <sz val="10"/>
      <name val="Arial Narrow"/>
      <family val="2"/>
    </font>
    <font>
      <b/>
      <sz val="10"/>
      <color rgb="FFFF0000"/>
      <name val="Times New Roman"/>
      <family val="1"/>
    </font>
    <font>
      <i/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9"/>
      <color rgb="FF00B05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3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</font>
    <font>
      <u/>
      <sz val="11"/>
      <color rgb="FF004488"/>
      <name val="Calibri"/>
      <family val="2"/>
    </font>
    <font>
      <b/>
      <sz val="11"/>
      <color rgb="FFFA7D00"/>
      <name val="Calibri"/>
      <family val="2"/>
    </font>
    <font>
      <sz val="11"/>
      <color rgb="FF9C0006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u/>
      <sz val="11"/>
      <color rgb="FF0066AA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9C6500"/>
      <name val="Calibri"/>
      <family val="2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1F497D"/>
      <name val="Calibri"/>
      <family val="2"/>
    </font>
    <font>
      <b/>
      <sz val="18"/>
      <color rgb="FF1F497D"/>
      <name val="Cambria"/>
      <family val="1"/>
    </font>
    <font>
      <b/>
      <sz val="11"/>
      <color rgb="FF000000"/>
      <name val="Calibri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u/>
      <sz val="11"/>
      <color rgb="FF800080"/>
      <name val="Calibri"/>
      <family val="2"/>
    </font>
    <font>
      <u/>
      <sz val="11"/>
      <color rgb="FF0000FF"/>
      <name val="Calibri"/>
      <family val="2"/>
    </font>
    <font>
      <sz val="18"/>
      <color theme="3"/>
      <name val="Cambria"/>
      <family val="2"/>
      <scheme val="major"/>
    </font>
    <font>
      <sz val="10"/>
      <name val="Arial"/>
      <family val="2"/>
    </font>
    <font>
      <sz val="10"/>
      <name val="DepCentury Old Style"/>
      <family val="1"/>
    </font>
  </fonts>
  <fills count="96">
    <fill>
      <patternFill patternType="none"/>
    </fill>
    <fill>
      <patternFill patternType="gray125"/>
    </fill>
    <fill>
      <patternFill patternType="gray0625"/>
    </fill>
    <fill>
      <patternFill patternType="solid">
        <fgColor theme="6" tint="0.7999816888943144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DBE5F1"/>
        <bgColor rgb="FFDBE5F1"/>
      </patternFill>
    </fill>
    <fill>
      <patternFill patternType="solid">
        <fgColor rgb="FFF2DDDC"/>
        <bgColor rgb="FFF2DDDC"/>
      </patternFill>
    </fill>
    <fill>
      <patternFill patternType="solid">
        <fgColor rgb="FFEAF1DD"/>
        <bgColor rgb="FFEAF1DD"/>
      </patternFill>
    </fill>
    <fill>
      <patternFill patternType="solid">
        <fgColor rgb="FFE5E0EC"/>
        <bgColor rgb="FFE5E0EC"/>
      </patternFill>
    </fill>
    <fill>
      <patternFill patternType="solid">
        <fgColor rgb="FFDBEEF3"/>
        <bgColor rgb="FFDB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9B8"/>
        <bgColor rgb="FFE6B9B8"/>
      </patternFill>
    </fill>
    <fill>
      <patternFill patternType="solid">
        <fgColor rgb="FFD7E4BC"/>
        <bgColor rgb="FFD7E4BC"/>
      </patternFill>
    </fill>
    <fill>
      <patternFill patternType="solid">
        <fgColor rgb="FFCCC0DA"/>
        <bgColor rgb="FFCCC0DA"/>
      </patternFill>
    </fill>
    <fill>
      <patternFill patternType="solid">
        <fgColor rgb="FFB6DDE8"/>
        <bgColor rgb="FFB6DD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99795"/>
        <bgColor rgb="FFD99795"/>
      </patternFill>
    </fill>
    <fill>
      <patternFill patternType="solid">
        <fgColor rgb="FFC2D69A"/>
        <bgColor rgb="FFC2D69A"/>
      </patternFill>
    </fill>
    <fill>
      <patternFill patternType="solid">
        <fgColor rgb="FFB2A1C7"/>
        <bgColor rgb="FFB2A1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F2F2F2"/>
        <bgColor rgb="FFF2F2F2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FFCC"/>
        <bgColor rgb="FFFFFFCC"/>
      </patternFill>
    </fill>
    <fill>
      <patternFill patternType="solid">
        <fgColor rgb="FFFFEB9C"/>
        <bgColor rgb="FFFFEB9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 style="thin">
        <color rgb="FFC1C1C1"/>
      </right>
      <top/>
      <bottom style="thin">
        <color rgb="FFC1C1C1"/>
      </bottom>
      <diagonal/>
    </border>
  </borders>
  <cellStyleXfs count="348">
    <xf numFmtId="0" fontId="0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3" fillId="0" borderId="0"/>
    <xf numFmtId="4" fontId="14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3" fillId="0" borderId="0"/>
    <xf numFmtId="0" fontId="3" fillId="0" borderId="0"/>
    <xf numFmtId="0" fontId="22" fillId="0" borderId="0" applyNumberFormat="0" applyBorder="0" applyAlignment="0"/>
    <xf numFmtId="166" fontId="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8" fillId="10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11" applyNumberFormat="0" applyAlignment="0" applyProtection="0"/>
    <xf numFmtId="0" fontId="41" fillId="13" borderId="12" applyNumberFormat="0" applyAlignment="0" applyProtection="0"/>
    <xf numFmtId="0" fontId="42" fillId="13" borderId="11" applyNumberFormat="0" applyAlignment="0" applyProtection="0"/>
    <xf numFmtId="0" fontId="43" fillId="0" borderId="13" applyNumberFormat="0" applyFill="0" applyAlignment="0" applyProtection="0"/>
    <xf numFmtId="0" fontId="44" fillId="14" borderId="14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6" applyNumberFormat="0" applyFill="0" applyAlignment="0" applyProtection="0"/>
    <xf numFmtId="0" fontId="48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48" fillId="39" borderId="0" applyNumberFormat="0" applyBorder="0" applyAlignment="0" applyProtection="0"/>
    <xf numFmtId="0" fontId="2" fillId="0" borderId="0"/>
    <xf numFmtId="0" fontId="3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2" fillId="0" borderId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43" borderId="0" applyNumberFormat="0" applyBorder="0" applyAlignment="0" applyProtection="0"/>
    <xf numFmtId="0" fontId="50" fillId="46" borderId="0" applyNumberFormat="0" applyBorder="0" applyAlignment="0" applyProtection="0"/>
    <xf numFmtId="0" fontId="50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2" fillId="54" borderId="17" applyNumberFormat="0" applyAlignment="0" applyProtection="0"/>
    <xf numFmtId="0" fontId="53" fillId="41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42" borderId="0" applyNumberFormat="0" applyBorder="0" applyAlignment="0" applyProtection="0"/>
    <xf numFmtId="0" fontId="56" fillId="45" borderId="17" applyNumberFormat="0" applyAlignment="0" applyProtection="0"/>
    <xf numFmtId="0" fontId="57" fillId="0" borderId="18" applyNumberFormat="0" applyFill="0" applyAlignment="0" applyProtection="0"/>
    <xf numFmtId="0" fontId="58" fillId="55" borderId="19" applyNumberFormat="0" applyAlignment="0" applyProtection="0"/>
    <xf numFmtId="0" fontId="50" fillId="56" borderId="20" applyNumberFormat="0" applyFont="0" applyAlignment="0" applyProtection="0"/>
    <xf numFmtId="0" fontId="50" fillId="0" borderId="0"/>
    <xf numFmtId="0" fontId="50" fillId="0" borderId="0"/>
    <xf numFmtId="0" fontId="59" fillId="57" borderId="0" applyNumberFormat="0" applyBorder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2" fillId="0" borderId="23" applyNumberFormat="0" applyFill="0" applyAlignment="0" applyProtection="0"/>
    <xf numFmtId="0" fontId="62" fillId="0" borderId="0" applyNumberFormat="0" applyFill="0" applyBorder="0" applyAlignment="0" applyProtection="0"/>
    <xf numFmtId="0" fontId="13" fillId="0" borderId="0" applyNumberFormat="0" applyAlignment="0">
      <alignment horizontal="left"/>
    </xf>
    <xf numFmtId="0" fontId="63" fillId="0" borderId="0" applyNumberFormat="0" applyFill="0" applyBorder="0" applyAlignment="0" applyProtection="0"/>
    <xf numFmtId="0" fontId="64" fillId="0" borderId="24" applyNumberFormat="0" applyFill="0" applyAlignment="0" applyProtection="0"/>
    <xf numFmtId="0" fontId="65" fillId="54" borderId="25" applyNumberFormat="0" applyAlignment="0" applyProtection="0"/>
    <xf numFmtId="0" fontId="51" fillId="58" borderId="0" applyNumberFormat="0" applyBorder="0" applyAlignment="0" applyProtection="0"/>
    <xf numFmtId="0" fontId="51" fillId="59" borderId="0" applyNumberFormat="0" applyBorder="0" applyAlignment="0" applyProtection="0"/>
    <xf numFmtId="0" fontId="51" fillId="60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61" borderId="0" applyNumberFormat="0" applyBorder="0" applyAlignment="0" applyProtection="0"/>
    <xf numFmtId="0" fontId="66" fillId="0" borderId="0" applyNumberFormat="0" applyFill="0" applyBorder="0" applyAlignment="0" applyProtection="0"/>
    <xf numFmtId="0" fontId="2" fillId="0" borderId="0"/>
    <xf numFmtId="0" fontId="67" fillId="0" borderId="0"/>
    <xf numFmtId="0" fontId="22" fillId="0" borderId="0" applyNumberFormat="0" applyBorder="0" applyProtection="0"/>
    <xf numFmtId="177" fontId="67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79" fillId="0" borderId="26" applyNumberFormat="0" applyFill="0" applyAlignment="0" applyProtection="0"/>
    <xf numFmtId="0" fontId="80" fillId="0" borderId="27" applyNumberFormat="0" applyFill="0" applyAlignment="0" applyProtection="0"/>
    <xf numFmtId="0" fontId="81" fillId="0" borderId="28" applyNumberFormat="0" applyFill="0" applyAlignment="0" applyProtection="0"/>
    <xf numFmtId="0" fontId="81" fillId="0" borderId="0" applyNumberFormat="0" applyFill="0" applyBorder="0" applyAlignment="0" applyProtection="0"/>
    <xf numFmtId="0" fontId="73" fillId="82" borderId="0" applyNumberFormat="0" applyBorder="0" applyAlignment="0" applyProtection="0"/>
    <xf numFmtId="0" fontId="71" fillId="81" borderId="0" applyNumberFormat="0" applyBorder="0" applyAlignment="0" applyProtection="0"/>
    <xf numFmtId="0" fontId="78" fillId="86" borderId="0" applyNumberFormat="0" applyBorder="0" applyAlignment="0" applyProtection="0"/>
    <xf numFmtId="0" fontId="75" fillId="83" borderId="11" applyNumberFormat="0" applyAlignment="0" applyProtection="0"/>
    <xf numFmtId="0" fontId="84" fillId="80" borderId="12" applyNumberFormat="0" applyAlignment="0" applyProtection="0"/>
    <xf numFmtId="0" fontId="70" fillId="80" borderId="11" applyNumberFormat="0" applyAlignment="0" applyProtection="0"/>
    <xf numFmtId="0" fontId="76" fillId="0" borderId="13" applyNumberFormat="0" applyFill="0" applyAlignment="0" applyProtection="0"/>
    <xf numFmtId="0" fontId="77" fillId="84" borderId="14" applyNumberFormat="0" applyAlignment="0" applyProtection="0"/>
    <xf numFmtId="0" fontId="8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3" fillId="0" borderId="29" applyNumberFormat="0" applyFill="0" applyAlignment="0" applyProtection="0"/>
    <xf numFmtId="0" fontId="68" fillId="87" borderId="0" applyNumberFormat="0" applyBorder="0" applyAlignment="0" applyProtection="0"/>
    <xf numFmtId="0" fontId="22" fillId="62" borderId="0" applyNumberFormat="0" applyBorder="0" applyAlignment="0" applyProtection="0"/>
    <xf numFmtId="0" fontId="22" fillId="68" borderId="0" applyNumberFormat="0" applyBorder="0" applyAlignment="0" applyProtection="0"/>
    <xf numFmtId="0" fontId="68" fillId="74" borderId="0" applyNumberFormat="0" applyBorder="0" applyAlignment="0" applyProtection="0"/>
    <xf numFmtId="0" fontId="68" fillId="88" borderId="0" applyNumberFormat="0" applyBorder="0" applyAlignment="0" applyProtection="0"/>
    <xf numFmtId="0" fontId="22" fillId="63" borderId="0" applyNumberFormat="0" applyBorder="0" applyAlignment="0" applyProtection="0"/>
    <xf numFmtId="0" fontId="22" fillId="69" borderId="0" applyNumberFormat="0" applyBorder="0" applyAlignment="0" applyProtection="0"/>
    <xf numFmtId="0" fontId="68" fillId="75" borderId="0" applyNumberFormat="0" applyBorder="0" applyAlignment="0" applyProtection="0"/>
    <xf numFmtId="0" fontId="68" fillId="89" borderId="0" applyNumberFormat="0" applyBorder="0" applyAlignment="0" applyProtection="0"/>
    <xf numFmtId="0" fontId="22" fillId="64" borderId="0" applyNumberFormat="0" applyBorder="0" applyAlignment="0" applyProtection="0"/>
    <xf numFmtId="0" fontId="22" fillId="70" borderId="0" applyNumberFormat="0" applyBorder="0" applyAlignment="0" applyProtection="0"/>
    <xf numFmtId="0" fontId="68" fillId="76" borderId="0" applyNumberFormat="0" applyBorder="0" applyAlignment="0" applyProtection="0"/>
    <xf numFmtId="0" fontId="68" fillId="90" borderId="0" applyNumberFormat="0" applyBorder="0" applyAlignment="0" applyProtection="0"/>
    <xf numFmtId="0" fontId="22" fillId="65" borderId="0" applyNumberFormat="0" applyBorder="0" applyAlignment="0" applyProtection="0"/>
    <xf numFmtId="0" fontId="22" fillId="71" borderId="0" applyNumberFormat="0" applyBorder="0" applyAlignment="0" applyProtection="0"/>
    <xf numFmtId="0" fontId="68" fillId="77" borderId="0" applyNumberFormat="0" applyBorder="0" applyAlignment="0" applyProtection="0"/>
    <xf numFmtId="0" fontId="68" fillId="91" borderId="0" applyNumberFormat="0" applyBorder="0" applyAlignment="0" applyProtection="0"/>
    <xf numFmtId="0" fontId="22" fillId="66" borderId="0" applyNumberFormat="0" applyBorder="0" applyAlignment="0" applyProtection="0"/>
    <xf numFmtId="0" fontId="22" fillId="72" borderId="0" applyNumberFormat="0" applyBorder="0" applyAlignment="0" applyProtection="0"/>
    <xf numFmtId="0" fontId="68" fillId="78" borderId="0" applyNumberFormat="0" applyBorder="0" applyAlignment="0" applyProtection="0"/>
    <xf numFmtId="0" fontId="68" fillId="92" borderId="0" applyNumberFormat="0" applyBorder="0" applyAlignment="0" applyProtection="0"/>
    <xf numFmtId="0" fontId="22" fillId="67" borderId="0" applyNumberFormat="0" applyBorder="0" applyAlignment="0" applyProtection="0"/>
    <xf numFmtId="0" fontId="22" fillId="73" borderId="0" applyNumberFormat="0" applyBorder="0" applyAlignment="0" applyProtection="0"/>
    <xf numFmtId="0" fontId="68" fillId="79" borderId="0" applyNumberFormat="0" applyBorder="0" applyAlignment="0" applyProtection="0"/>
    <xf numFmtId="0" fontId="69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7" fillId="85" borderId="15" applyNumberFormat="0" applyFont="0" applyAlignment="0" applyProtection="0"/>
    <xf numFmtId="0" fontId="22" fillId="0" borderId="0" applyNumberFormat="0" applyBorder="0" applyProtection="0"/>
    <xf numFmtId="0" fontId="87" fillId="0" borderId="0" applyNumberFormat="0" applyFill="0" applyBorder="0" applyAlignment="0" applyProtection="0"/>
    <xf numFmtId="0" fontId="3" fillId="0" borderId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43" borderId="0" applyNumberFormat="0" applyBorder="0" applyAlignment="0" applyProtection="0"/>
    <xf numFmtId="0" fontId="50" fillId="46" borderId="0" applyNumberFormat="0" applyBorder="0" applyAlignment="0" applyProtection="0"/>
    <xf numFmtId="0" fontId="50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2" fillId="54" borderId="17" applyNumberFormat="0" applyAlignment="0" applyProtection="0"/>
    <xf numFmtId="0" fontId="53" fillId="41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42" borderId="0" applyNumberFormat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6" fillId="45" borderId="17" applyNumberFormat="0" applyAlignment="0" applyProtection="0"/>
    <xf numFmtId="0" fontId="57" fillId="0" borderId="18" applyNumberFormat="0" applyFill="0" applyAlignment="0" applyProtection="0"/>
    <xf numFmtId="0" fontId="58" fillId="55" borderId="19" applyNumberFormat="0" applyAlignment="0" applyProtection="0"/>
    <xf numFmtId="0" fontId="50" fillId="56" borderId="20" applyNumberFormat="0" applyFont="0" applyAlignment="0" applyProtection="0"/>
    <xf numFmtId="0" fontId="50" fillId="0" borderId="0"/>
    <xf numFmtId="0" fontId="50" fillId="0" borderId="0"/>
    <xf numFmtId="0" fontId="59" fillId="57" borderId="0" applyNumberFormat="0" applyBorder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2" fillId="0" borderId="23" applyNumberFormat="0" applyFill="0" applyAlignment="0" applyProtection="0"/>
    <xf numFmtId="0" fontId="6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24" applyNumberFormat="0" applyFill="0" applyAlignment="0" applyProtection="0"/>
    <xf numFmtId="0" fontId="65" fillId="54" borderId="25" applyNumberFormat="0" applyAlignment="0" applyProtection="0"/>
    <xf numFmtId="0" fontId="51" fillId="58" borderId="0" applyNumberFormat="0" applyBorder="0" applyAlignment="0" applyProtection="0"/>
    <xf numFmtId="0" fontId="51" fillId="59" borderId="0" applyNumberFormat="0" applyBorder="0" applyAlignment="0" applyProtection="0"/>
    <xf numFmtId="0" fontId="51" fillId="60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61" borderId="0" applyNumberFormat="0" applyBorder="0" applyAlignment="0" applyProtection="0"/>
    <xf numFmtId="0" fontId="66" fillId="0" borderId="0" applyNumberFormat="0" applyFill="0" applyBorder="0" applyAlignment="0" applyProtection="0"/>
    <xf numFmtId="0" fontId="2" fillId="0" borderId="0"/>
    <xf numFmtId="0" fontId="67" fillId="0" borderId="0"/>
    <xf numFmtId="0" fontId="86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86" fillId="0" borderId="0" applyNumberFormat="0" applyFill="0" applyBorder="0" applyAlignment="0" applyProtection="0"/>
    <xf numFmtId="0" fontId="22" fillId="0" borderId="0" applyNumberFormat="0" applyBorder="0" applyAlignment="0"/>
    <xf numFmtId="0" fontId="2" fillId="0" borderId="0"/>
    <xf numFmtId="0" fontId="67" fillId="0" borderId="0"/>
    <xf numFmtId="0" fontId="22" fillId="85" borderId="15" applyNumberFormat="0" applyFont="0" applyAlignment="0" applyProtection="0"/>
    <xf numFmtId="177" fontId="6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22" fillId="0" borderId="0" applyNumberFormat="0" applyBorder="0" applyAlignment="0"/>
    <xf numFmtId="166" fontId="2" fillId="0" borderId="0" applyFont="0" applyFill="0" applyBorder="0" applyAlignment="0" applyProtection="0"/>
    <xf numFmtId="0" fontId="2" fillId="15" borderId="15" applyNumberFormat="0" applyFont="0" applyAlignment="0" applyProtection="0"/>
    <xf numFmtId="0" fontId="2" fillId="0" borderId="0"/>
    <xf numFmtId="0" fontId="2" fillId="15" borderId="15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88" fillId="0" borderId="0" applyNumberFormat="0" applyFill="0" applyBorder="0" applyAlignment="0" applyProtection="0"/>
    <xf numFmtId="0" fontId="2" fillId="15" borderId="15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33" fillId="0" borderId="0" applyNumberFormat="0" applyFill="0" applyBorder="0" applyAlignment="0" applyProtection="0"/>
    <xf numFmtId="0" fontId="22" fillId="71" borderId="0" applyNumberFormat="0" applyFont="0" applyBorder="0" applyAlignment="0" applyProtection="0"/>
    <xf numFmtId="0" fontId="2" fillId="0" borderId="0"/>
    <xf numFmtId="0" fontId="22" fillId="69" borderId="0" applyNumberFormat="0" applyFont="0" applyBorder="0" applyAlignment="0" applyProtection="0"/>
    <xf numFmtId="0" fontId="2" fillId="0" borderId="0"/>
    <xf numFmtId="0" fontId="2" fillId="0" borderId="0"/>
    <xf numFmtId="0" fontId="67" fillId="0" borderId="0"/>
    <xf numFmtId="177" fontId="22" fillId="0" borderId="0" applyFont="0" applyFill="0" applyBorder="0" applyAlignment="0" applyProtection="0"/>
    <xf numFmtId="0" fontId="22" fillId="70" borderId="0" applyNumberFormat="0" applyFont="0" applyBorder="0" applyAlignment="0" applyProtection="0"/>
    <xf numFmtId="0" fontId="22" fillId="0" borderId="0"/>
    <xf numFmtId="0" fontId="2" fillId="0" borderId="0"/>
    <xf numFmtId="0" fontId="22" fillId="65" borderId="0" applyNumberFormat="0" applyFont="0" applyBorder="0" applyAlignment="0" applyProtection="0"/>
    <xf numFmtId="0" fontId="22" fillId="73" borderId="0" applyNumberFormat="0" applyFont="0" applyBorder="0" applyAlignment="0" applyProtection="0"/>
    <xf numFmtId="0" fontId="22" fillId="63" borderId="0" applyNumberFormat="0" applyFont="0" applyBorder="0" applyAlignment="0" applyProtection="0"/>
    <xf numFmtId="0" fontId="2" fillId="0" borderId="0"/>
    <xf numFmtId="0" fontId="2" fillId="0" borderId="0"/>
    <xf numFmtId="0" fontId="2" fillId="0" borderId="0"/>
    <xf numFmtId="0" fontId="87" fillId="0" borderId="0" applyNumberForma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0" fontId="2" fillId="0" borderId="0"/>
    <xf numFmtId="0" fontId="22" fillId="67" borderId="0" applyNumberFormat="0" applyFont="0" applyBorder="0" applyAlignment="0" applyProtection="0"/>
    <xf numFmtId="0" fontId="2" fillId="0" borderId="0"/>
    <xf numFmtId="0" fontId="22" fillId="62" borderId="0" applyNumberFormat="0" applyFont="0" applyBorder="0" applyAlignment="0" applyProtection="0"/>
    <xf numFmtId="0" fontId="2" fillId="0" borderId="0"/>
    <xf numFmtId="177" fontId="22" fillId="0" borderId="0" applyFont="0" applyFill="0" applyBorder="0" applyAlignment="0" applyProtection="0"/>
    <xf numFmtId="0" fontId="22" fillId="68" borderId="0" applyNumberFormat="0" applyFon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72" borderId="0" applyNumberFormat="0" applyFont="0" applyBorder="0" applyAlignment="0" applyProtection="0"/>
    <xf numFmtId="177" fontId="2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" fillId="0" borderId="0"/>
    <xf numFmtId="178" fontId="22" fillId="0" borderId="0" applyFont="0" applyFill="0" applyBorder="0" applyAlignment="0" applyProtection="0"/>
    <xf numFmtId="177" fontId="67" fillId="0" borderId="0" applyFont="0" applyFill="0" applyBorder="0" applyAlignment="0" applyProtection="0"/>
    <xf numFmtId="0" fontId="22" fillId="66" borderId="0" applyNumberFormat="0" applyFont="0" applyBorder="0" applyAlignment="0" applyProtection="0"/>
    <xf numFmtId="0" fontId="22" fillId="64" borderId="0" applyNumberFormat="0" applyFont="0" applyBorder="0" applyAlignment="0" applyProtection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9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15" borderId="15" applyNumberFormat="0" applyFont="0" applyAlignment="0" applyProtection="0"/>
    <xf numFmtId="0" fontId="1" fillId="0" borderId="0"/>
    <xf numFmtId="0" fontId="1" fillId="15" borderId="15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5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353">
    <xf numFmtId="0" fontId="0" fillId="0" borderId="0" xfId="0"/>
    <xf numFmtId="168" fontId="4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168" fontId="4" fillId="0" borderId="0" xfId="1" applyNumberFormat="1" applyFont="1"/>
    <xf numFmtId="168" fontId="5" fillId="0" borderId="0" xfId="1" applyNumberFormat="1" applyFont="1"/>
    <xf numFmtId="168" fontId="0" fillId="0" borderId="0" xfId="0" applyNumberFormat="1"/>
    <xf numFmtId="168" fontId="4" fillId="0" borderId="2" xfId="1" applyNumberFormat="1" applyFont="1" applyBorder="1"/>
    <xf numFmtId="168" fontId="5" fillId="0" borderId="0" xfId="1" applyNumberFormat="1" applyFont="1" applyBorder="1"/>
    <xf numFmtId="0" fontId="6" fillId="0" borderId="0" xfId="0" applyFont="1"/>
    <xf numFmtId="168" fontId="5" fillId="0" borderId="0" xfId="3" applyNumberFormat="1" applyFont="1"/>
    <xf numFmtId="168" fontId="7" fillId="0" borderId="0" xfId="0" applyNumberFormat="1" applyFont="1"/>
    <xf numFmtId="168" fontId="8" fillId="0" borderId="0" xfId="3" applyNumberFormat="1" applyFont="1"/>
    <xf numFmtId="168" fontId="8" fillId="0" borderId="0" xfId="1" applyNumberFormat="1" applyFont="1"/>
    <xf numFmtId="168" fontId="9" fillId="0" borderId="0" xfId="1" applyNumberFormat="1" applyFont="1" applyBorder="1"/>
    <xf numFmtId="168" fontId="6" fillId="0" borderId="0" xfId="0" applyNumberFormat="1" applyFont="1"/>
    <xf numFmtId="10" fontId="6" fillId="0" borderId="0" xfId="2" applyNumberFormat="1" applyFont="1"/>
    <xf numFmtId="168" fontId="4" fillId="0" borderId="1" xfId="1" applyNumberFormat="1" applyFont="1" applyBorder="1" applyAlignment="1">
      <alignment horizontal="center"/>
    </xf>
    <xf numFmtId="168" fontId="0" fillId="0" borderId="1" xfId="0" applyNumberFormat="1" applyBorder="1"/>
    <xf numFmtId="0" fontId="0" fillId="0" borderId="2" xfId="0" applyBorder="1" applyAlignment="1">
      <alignment horizontal="center"/>
    </xf>
    <xf numFmtId="169" fontId="4" fillId="0" borderId="0" xfId="2" applyNumberFormat="1" applyFont="1"/>
    <xf numFmtId="169" fontId="4" fillId="0" borderId="2" xfId="2" applyNumberFormat="1" applyFont="1" applyBorder="1"/>
    <xf numFmtId="169" fontId="5" fillId="0" borderId="0" xfId="2" applyNumberFormat="1" applyFont="1"/>
    <xf numFmtId="0" fontId="10" fillId="0" borderId="0" xfId="0" applyFont="1"/>
    <xf numFmtId="3" fontId="11" fillId="0" borderId="0" xfId="0" applyNumberFormat="1" applyFont="1"/>
    <xf numFmtId="168" fontId="5" fillId="0" borderId="0" xfId="1" applyNumberFormat="1" applyFont="1" applyAlignment="1">
      <alignment horizontal="center"/>
    </xf>
    <xf numFmtId="169" fontId="0" fillId="0" borderId="0" xfId="2" applyNumberFormat="1" applyFont="1"/>
    <xf numFmtId="169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5" applyFont="1" applyBorder="1"/>
    <xf numFmtId="0" fontId="5" fillId="0" borderId="1" xfId="5" applyFont="1" applyBorder="1" applyAlignment="1">
      <alignment horizontal="left"/>
    </xf>
    <xf numFmtId="0" fontId="15" fillId="0" borderId="1" xfId="5" applyFont="1" applyBorder="1" applyAlignment="1">
      <alignment horizontal="centerContinuous"/>
    </xf>
    <xf numFmtId="0" fontId="16" fillId="0" borderId="0" xfId="5" applyFont="1" applyBorder="1" applyAlignment="1">
      <alignment horizontal="center"/>
    </xf>
    <xf numFmtId="3" fontId="5" fillId="0" borderId="0" xfId="6" applyNumberFormat="1" applyFont="1" applyFill="1" applyAlignment="1">
      <alignment horizontal="center"/>
    </xf>
    <xf numFmtId="170" fontId="15" fillId="0" borderId="0" xfId="7" applyNumberFormat="1" applyFont="1" applyFill="1"/>
    <xf numFmtId="0" fontId="15" fillId="0" borderId="0" xfId="5" applyFont="1" applyFill="1"/>
    <xf numFmtId="3" fontId="5" fillId="0" borderId="0" xfId="6" applyNumberFormat="1" applyFont="1" applyFill="1" applyAlignment="1">
      <alignment horizontal="centerContinuous"/>
    </xf>
    <xf numFmtId="0" fontId="15" fillId="0" borderId="0" xfId="5" applyFont="1" applyFill="1" applyBorder="1" applyAlignment="1">
      <alignment horizontal="centerContinuous"/>
    </xf>
    <xf numFmtId="0" fontId="5" fillId="0" borderId="0" xfId="5" applyFont="1" applyFill="1" applyBorder="1" applyAlignment="1">
      <alignment horizontal="center"/>
    </xf>
    <xf numFmtId="0" fontId="15" fillId="0" borderId="0" xfId="0" applyFont="1" applyFill="1"/>
    <xf numFmtId="171" fontId="5" fillId="0" borderId="0" xfId="6" applyNumberFormat="1" applyFont="1" applyFill="1" applyAlignment="1">
      <alignment horizontal="centerContinuous"/>
    </xf>
    <xf numFmtId="0" fontId="15" fillId="0" borderId="0" xfId="5" applyFont="1" applyFill="1" applyBorder="1"/>
    <xf numFmtId="0" fontId="5" fillId="0" borderId="0" xfId="5" applyFont="1" applyBorder="1" applyAlignment="1">
      <alignment horizontal="right"/>
    </xf>
    <xf numFmtId="0" fontId="15" fillId="0" borderId="0" xfId="5" applyFont="1" applyBorder="1"/>
    <xf numFmtId="0" fontId="15" fillId="0" borderId="0" xfId="5" applyFont="1" applyBorder="1" applyAlignment="1">
      <alignment horizontal="centerContinuous"/>
    </xf>
    <xf numFmtId="0" fontId="15" fillId="0" borderId="0" xfId="5" applyFont="1" applyFill="1" applyBorder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16" fillId="0" borderId="0" xfId="5" applyFont="1" applyAlignment="1">
      <alignment horizontal="center"/>
    </xf>
    <xf numFmtId="17" fontId="15" fillId="0" borderId="0" xfId="5" applyNumberFormat="1" applyFont="1" applyFill="1" applyBorder="1" applyAlignment="1">
      <alignment horizontal="center"/>
    </xf>
    <xf numFmtId="3" fontId="5" fillId="0" borderId="0" xfId="6" quotePrefix="1" applyNumberFormat="1" applyFont="1" applyFill="1" applyAlignment="1">
      <alignment horizontal="center"/>
    </xf>
    <xf numFmtId="0" fontId="15" fillId="0" borderId="0" xfId="5" applyFont="1" applyFill="1" applyAlignment="1">
      <alignment horizontal="centerContinuous"/>
    </xf>
    <xf numFmtId="171" fontId="5" fillId="0" borderId="0" xfId="6" applyNumberFormat="1" applyFont="1" applyFill="1"/>
    <xf numFmtId="171" fontId="5" fillId="0" borderId="0" xfId="6" applyNumberFormat="1" applyFont="1" applyFill="1" applyBorder="1" applyAlignment="1">
      <alignment horizontal="center"/>
    </xf>
    <xf numFmtId="0" fontId="17" fillId="2" borderId="2" xfId="5" applyFont="1" applyFill="1" applyBorder="1" applyAlignment="1">
      <alignment horizontal="right"/>
    </xf>
    <xf numFmtId="0" fontId="17" fillId="2" borderId="2" xfId="5" applyFont="1" applyFill="1" applyBorder="1" applyAlignment="1">
      <alignment horizontal="center"/>
    </xf>
    <xf numFmtId="0" fontId="17" fillId="0" borderId="0" xfId="5" applyFont="1" applyFill="1" applyBorder="1" applyAlignment="1">
      <alignment horizontal="center"/>
    </xf>
    <xf numFmtId="0" fontId="18" fillId="0" borderId="0" xfId="5" applyFont="1" applyFill="1" applyBorder="1" applyAlignment="1">
      <alignment horizontal="center"/>
    </xf>
    <xf numFmtId="0" fontId="5" fillId="0" borderId="0" xfId="5" applyFont="1" applyBorder="1" applyAlignment="1"/>
    <xf numFmtId="0" fontId="17" fillId="0" borderId="0" xfId="5" applyFont="1" applyBorder="1" applyAlignment="1">
      <alignment horizontal="right"/>
    </xf>
    <xf numFmtId="0" fontId="15" fillId="0" borderId="0" xfId="5" applyFont="1"/>
    <xf numFmtId="0" fontId="5" fillId="0" borderId="0" xfId="5" applyFont="1" applyFill="1"/>
    <xf numFmtId="0" fontId="17" fillId="0" borderId="0" xfId="5" applyFont="1" applyFill="1" applyBorder="1" applyAlignment="1">
      <alignment horizontal="right"/>
    </xf>
    <xf numFmtId="171" fontId="17" fillId="0" borderId="0" xfId="6" applyNumberFormat="1" applyFont="1" applyFill="1" applyBorder="1" applyAlignment="1">
      <alignment horizontal="right"/>
    </xf>
    <xf numFmtId="1" fontId="12" fillId="0" borderId="0" xfId="8" applyNumberFormat="1" applyFont="1"/>
    <xf numFmtId="3" fontId="12" fillId="0" borderId="0" xfId="8" applyNumberFormat="1" applyFont="1"/>
    <xf numFmtId="168" fontId="15" fillId="0" borderId="0" xfId="7" applyNumberFormat="1" applyFont="1"/>
    <xf numFmtId="169" fontId="15" fillId="0" borderId="0" xfId="2" applyNumberFormat="1" applyFont="1"/>
    <xf numFmtId="3" fontId="15" fillId="0" borderId="0" xfId="6" applyNumberFormat="1" applyFont="1"/>
    <xf numFmtId="3" fontId="5" fillId="0" borderId="0" xfId="6" applyNumberFormat="1" applyFont="1"/>
    <xf numFmtId="168" fontId="15" fillId="0" borderId="0" xfId="7" applyNumberFormat="1" applyFont="1" applyFill="1"/>
    <xf numFmtId="3" fontId="15" fillId="0" borderId="0" xfId="6" applyNumberFormat="1" applyFont="1" applyFill="1"/>
    <xf numFmtId="3" fontId="5" fillId="0" borderId="0" xfId="5" applyNumberFormat="1" applyFont="1" applyFill="1" applyBorder="1"/>
    <xf numFmtId="3" fontId="5" fillId="0" borderId="0" xfId="6" applyNumberFormat="1" applyFont="1" applyFill="1"/>
    <xf numFmtId="0" fontId="5" fillId="0" borderId="0" xfId="5" applyFont="1" applyFill="1" applyBorder="1"/>
    <xf numFmtId="1" fontId="5" fillId="0" borderId="0" xfId="5" applyNumberFormat="1" applyFont="1" applyFill="1" applyBorder="1"/>
    <xf numFmtId="171" fontId="5" fillId="0" borderId="0" xfId="6" applyNumberFormat="1" applyFont="1" applyFill="1" applyBorder="1"/>
    <xf numFmtId="3" fontId="15" fillId="0" borderId="0" xfId="6" applyNumberFormat="1" applyFont="1" applyFill="1" applyBorder="1"/>
    <xf numFmtId="171" fontId="15" fillId="0" borderId="0" xfId="6" applyNumberFormat="1" applyFont="1" applyFill="1" applyBorder="1"/>
    <xf numFmtId="0" fontId="12" fillId="0" borderId="0" xfId="8" applyFont="1"/>
    <xf numFmtId="3" fontId="16" fillId="0" borderId="0" xfId="6" applyNumberFormat="1" applyFont="1" applyFill="1" applyBorder="1"/>
    <xf numFmtId="172" fontId="5" fillId="0" borderId="0" xfId="5" applyNumberFormat="1" applyFont="1" applyBorder="1"/>
    <xf numFmtId="0" fontId="5" fillId="0" borderId="0" xfId="5" applyFont="1" applyBorder="1"/>
    <xf numFmtId="170" fontId="15" fillId="0" borderId="0" xfId="7" applyNumberFormat="1" applyFont="1"/>
    <xf numFmtId="3" fontId="15" fillId="0" borderId="0" xfId="5" applyNumberFormat="1" applyFont="1"/>
    <xf numFmtId="168" fontId="15" fillId="0" borderId="0" xfId="5" applyNumberFormat="1" applyFont="1" applyFill="1"/>
    <xf numFmtId="3" fontId="15" fillId="0" borderId="0" xfId="5" applyNumberFormat="1" applyFont="1" applyFill="1"/>
    <xf numFmtId="168" fontId="15" fillId="0" borderId="0" xfId="0" applyNumberFormat="1" applyFont="1" applyFill="1"/>
    <xf numFmtId="3" fontId="15" fillId="0" borderId="0" xfId="5" applyNumberFormat="1" applyFont="1" applyFill="1" applyAlignment="1"/>
    <xf numFmtId="0" fontId="19" fillId="0" borderId="3" xfId="5" applyFont="1" applyBorder="1"/>
    <xf numFmtId="0" fontId="5" fillId="0" borderId="3" xfId="5" applyFont="1" applyBorder="1"/>
    <xf numFmtId="168" fontId="15" fillId="0" borderId="3" xfId="7" applyNumberFormat="1" applyFont="1" applyBorder="1"/>
    <xf numFmtId="169" fontId="15" fillId="0" borderId="3" xfId="2" applyNumberFormat="1" applyFont="1" applyBorder="1"/>
    <xf numFmtId="170" fontId="15" fillId="0" borderId="3" xfId="7" applyNumberFormat="1" applyFont="1" applyBorder="1"/>
    <xf numFmtId="3" fontId="15" fillId="0" borderId="3" xfId="6" applyNumberFormat="1" applyFont="1" applyBorder="1"/>
    <xf numFmtId="170" fontId="15" fillId="0" borderId="0" xfId="7" applyNumberFormat="1" applyFont="1" applyFill="1" applyBorder="1"/>
    <xf numFmtId="166" fontId="5" fillId="0" borderId="0" xfId="7" applyFont="1" applyFill="1"/>
    <xf numFmtId="3" fontId="19" fillId="0" borderId="0" xfId="6" applyNumberFormat="1" applyFont="1" applyFill="1"/>
    <xf numFmtId="166" fontId="15" fillId="0" borderId="0" xfId="7" applyFont="1" applyFill="1"/>
    <xf numFmtId="3" fontId="15" fillId="0" borderId="0" xfId="6" applyNumberFormat="1" applyFont="1" applyFill="1" applyAlignment="1"/>
    <xf numFmtId="173" fontId="15" fillId="0" borderId="0" xfId="5" applyNumberFormat="1" applyFont="1"/>
    <xf numFmtId="0" fontId="15" fillId="0" borderId="0" xfId="5" applyFont="1" applyFill="1" applyAlignment="1"/>
    <xf numFmtId="1" fontId="15" fillId="0" borderId="0" xfId="5" applyNumberFormat="1" applyFont="1" applyFill="1"/>
    <xf numFmtId="0" fontId="5" fillId="0" borderId="1" xfId="5" applyFont="1" applyBorder="1" applyAlignment="1">
      <alignment horizontal="center"/>
    </xf>
    <xf numFmtId="3" fontId="20" fillId="0" borderId="1" xfId="6" applyNumberFormat="1" applyFont="1" applyBorder="1" applyAlignment="1">
      <alignment horizontal="center"/>
    </xf>
    <xf numFmtId="168" fontId="5" fillId="0" borderId="1" xfId="7" applyNumberFormat="1" applyFont="1" applyBorder="1" applyAlignment="1">
      <alignment horizontal="center"/>
    </xf>
    <xf numFmtId="0" fontId="17" fillId="0" borderId="0" xfId="5" applyFont="1" applyBorder="1" applyAlignment="1">
      <alignment horizontal="left"/>
    </xf>
    <xf numFmtId="3" fontId="5" fillId="0" borderId="0" xfId="6" applyNumberFormat="1" applyFont="1" applyBorder="1" applyAlignment="1">
      <alignment horizontal="center"/>
    </xf>
    <xf numFmtId="0" fontId="5" fillId="0" borderId="0" xfId="5" applyFont="1" applyBorder="1" applyAlignment="1">
      <alignment horizontal="centerContinuous"/>
    </xf>
    <xf numFmtId="49" fontId="5" fillId="0" borderId="0" xfId="5" applyNumberFormat="1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3" fontId="20" fillId="0" borderId="0" xfId="6" applyNumberFormat="1" applyFont="1" applyBorder="1" applyAlignment="1">
      <alignment horizontal="center"/>
    </xf>
    <xf numFmtId="168" fontId="5" fillId="0" borderId="0" xfId="7" applyNumberFormat="1" applyFont="1" applyBorder="1" applyAlignment="1">
      <alignment horizontal="center"/>
    </xf>
    <xf numFmtId="0" fontId="5" fillId="0" borderId="0" xfId="9" applyFont="1" applyBorder="1" applyAlignment="1">
      <alignment horizontal="center"/>
    </xf>
    <xf numFmtId="0" fontId="17" fillId="0" borderId="0" xfId="5" applyFont="1" applyBorder="1"/>
    <xf numFmtId="3" fontId="5" fillId="0" borderId="0" xfId="6" applyNumberFormat="1" applyFont="1" applyBorder="1" applyAlignment="1">
      <alignment horizontal="centerContinuous"/>
    </xf>
    <xf numFmtId="0" fontId="20" fillId="0" borderId="0" xfId="5" applyFont="1" applyBorder="1" applyAlignment="1">
      <alignment horizontal="center"/>
    </xf>
    <xf numFmtId="174" fontId="5" fillId="0" borderId="0" xfId="7" applyNumberFormat="1" applyFont="1" applyBorder="1" applyAlignment="1">
      <alignment horizontal="center"/>
    </xf>
    <xf numFmtId="0" fontId="5" fillId="0" borderId="0" xfId="9" applyFont="1" applyFill="1" applyBorder="1" applyAlignment="1">
      <alignment horizontal="center"/>
    </xf>
    <xf numFmtId="0" fontId="5" fillId="0" borderId="0" xfId="5" applyFont="1"/>
    <xf numFmtId="0" fontId="19" fillId="0" borderId="0" xfId="5" applyFont="1"/>
    <xf numFmtId="174" fontId="5" fillId="0" borderId="0" xfId="7" applyNumberFormat="1" applyFont="1" applyBorder="1"/>
    <xf numFmtId="168" fontId="5" fillId="0" borderId="0" xfId="7" applyNumberFormat="1" applyFont="1"/>
    <xf numFmtId="3" fontId="5" fillId="0" borderId="0" xfId="5" applyNumberFormat="1" applyFont="1" applyBorder="1"/>
    <xf numFmtId="169" fontId="5" fillId="0" borderId="0" xfId="2" applyNumberFormat="1" applyFont="1" applyBorder="1"/>
    <xf numFmtId="3" fontId="5" fillId="0" borderId="0" xfId="5" applyNumberFormat="1" applyFont="1"/>
    <xf numFmtId="3" fontId="5" fillId="0" borderId="0" xfId="5" applyNumberFormat="1" applyFont="1" applyAlignment="1"/>
    <xf numFmtId="3" fontId="19" fillId="0" borderId="0" xfId="5" applyNumberFormat="1" applyFont="1" applyAlignment="1"/>
    <xf numFmtId="3" fontId="5" fillId="0" borderId="3" xfId="5" applyNumberFormat="1" applyFont="1" applyBorder="1"/>
    <xf numFmtId="169" fontId="5" fillId="0" borderId="3" xfId="2" applyNumberFormat="1" applyFont="1" applyBorder="1"/>
    <xf numFmtId="168" fontId="5" fillId="0" borderId="3" xfId="7" applyNumberFormat="1" applyFont="1" applyBorder="1"/>
    <xf numFmtId="3" fontId="5" fillId="0" borderId="3" xfId="6" applyNumberFormat="1" applyFont="1" applyBorder="1"/>
    <xf numFmtId="174" fontId="19" fillId="0" borderId="0" xfId="7" applyNumberFormat="1" applyFont="1" applyBorder="1"/>
    <xf numFmtId="171" fontId="5" fillId="0" borderId="0" xfId="5" applyNumberFormat="1" applyFont="1" applyBorder="1"/>
    <xf numFmtId="3" fontId="5" fillId="0" borderId="0" xfId="6" applyNumberFormat="1" applyFont="1" applyAlignment="1"/>
    <xf numFmtId="171" fontId="5" fillId="0" borderId="0" xfId="6" applyNumberFormat="1" applyFont="1" applyBorder="1"/>
    <xf numFmtId="0" fontId="5" fillId="0" borderId="0" xfId="5" applyFont="1" applyAlignment="1"/>
    <xf numFmtId="1" fontId="5" fillId="0" borderId="0" xfId="5" applyNumberFormat="1" applyFont="1"/>
    <xf numFmtId="0" fontId="19" fillId="0" borderId="0" xfId="5" applyFont="1" applyAlignment="1"/>
    <xf numFmtId="0" fontId="5" fillId="0" borderId="1" xfId="5" applyFont="1" applyBorder="1" applyAlignment="1">
      <alignment horizontal="center"/>
    </xf>
    <xf numFmtId="3" fontId="5" fillId="0" borderId="0" xfId="7" applyNumberFormat="1" applyFont="1"/>
    <xf numFmtId="3" fontId="5" fillId="3" borderId="1" xfId="6" applyNumberFormat="1" applyFont="1" applyFill="1" applyBorder="1" applyAlignment="1">
      <alignment horizontal="center"/>
    </xf>
    <xf numFmtId="3" fontId="5" fillId="3" borderId="0" xfId="6" applyNumberFormat="1" applyFont="1" applyFill="1" applyBorder="1" applyAlignment="1">
      <alignment horizontal="center"/>
    </xf>
    <xf numFmtId="0" fontId="17" fillId="4" borderId="2" xfId="5" applyFont="1" applyFill="1" applyBorder="1" applyAlignment="1">
      <alignment horizontal="center"/>
    </xf>
    <xf numFmtId="0" fontId="5" fillId="3" borderId="0" xfId="5" applyFont="1" applyFill="1"/>
    <xf numFmtId="3" fontId="5" fillId="0" borderId="3" xfId="7" applyNumberFormat="1" applyFont="1" applyBorder="1"/>
    <xf numFmtId="3" fontId="15" fillId="0" borderId="0" xfId="7" applyNumberFormat="1" applyFont="1" applyFill="1"/>
    <xf numFmtId="0" fontId="5" fillId="5" borderId="0" xfId="5" applyFont="1" applyFill="1" applyBorder="1"/>
    <xf numFmtId="0" fontId="15" fillId="5" borderId="0" xfId="5" applyFont="1" applyFill="1" applyBorder="1"/>
    <xf numFmtId="3" fontId="5" fillId="5" borderId="0" xfId="6" applyNumberFormat="1" applyFont="1" applyFill="1"/>
    <xf numFmtId="166" fontId="5" fillId="5" borderId="0" xfId="7" applyFont="1" applyFill="1"/>
    <xf numFmtId="0" fontId="5" fillId="5" borderId="0" xfId="5" applyFont="1" applyFill="1"/>
    <xf numFmtId="168" fontId="5" fillId="0" borderId="0" xfId="7" applyNumberFormat="1" applyFont="1" applyBorder="1"/>
    <xf numFmtId="168" fontId="15" fillId="0" borderId="0" xfId="6" applyNumberFormat="1" applyFont="1" applyFill="1"/>
    <xf numFmtId="168" fontId="15" fillId="0" borderId="0" xfId="6" applyNumberFormat="1" applyFont="1" applyFill="1" applyBorder="1"/>
    <xf numFmtId="3" fontId="5" fillId="0" borderId="0" xfId="7" applyNumberFormat="1" applyFont="1" applyBorder="1"/>
    <xf numFmtId="3" fontId="5" fillId="0" borderId="0" xfId="7" applyNumberFormat="1" applyFont="1" applyFill="1"/>
    <xf numFmtId="0" fontId="21" fillId="0" borderId="0" xfId="5" applyFont="1" applyFill="1" applyBorder="1"/>
    <xf numFmtId="168" fontId="4" fillId="0" borderId="3" xfId="7" applyNumberFormat="1" applyFont="1" applyBorder="1"/>
    <xf numFmtId="168" fontId="5" fillId="0" borderId="0" xfId="7" quotePrefix="1" applyNumberFormat="1" applyFont="1" applyBorder="1" applyAlignment="1">
      <alignment horizontal="center"/>
    </xf>
    <xf numFmtId="3" fontId="4" fillId="0" borderId="0" xfId="3" applyNumberFormat="1" applyFont="1"/>
    <xf numFmtId="3" fontId="4" fillId="0" borderId="0" xfId="3" applyNumberFormat="1" applyFont="1" applyFill="1"/>
    <xf numFmtId="168" fontId="4" fillId="0" borderId="2" xfId="3" applyNumberFormat="1" applyFont="1" applyFill="1" applyBorder="1"/>
    <xf numFmtId="168" fontId="4" fillId="0" borderId="0" xfId="1" applyNumberFormat="1" applyFont="1" applyFill="1"/>
    <xf numFmtId="3" fontId="4" fillId="0" borderId="0" xfId="1" applyNumberFormat="1" applyFont="1" applyFill="1"/>
    <xf numFmtId="3" fontId="4" fillId="0" borderId="2" xfId="3" applyNumberFormat="1" applyFont="1" applyFill="1" applyBorder="1"/>
    <xf numFmtId="3" fontId="5" fillId="3" borderId="0" xfId="6" quotePrefix="1" applyNumberFormat="1" applyFont="1" applyFill="1" applyBorder="1" applyAlignment="1">
      <alignment horizontal="center"/>
    </xf>
    <xf numFmtId="0" fontId="15" fillId="3" borderId="0" xfId="5" applyFont="1" applyFill="1" applyBorder="1" applyAlignment="1">
      <alignment horizontal="center"/>
    </xf>
    <xf numFmtId="0" fontId="15" fillId="3" borderId="0" xfId="5" applyFont="1" applyFill="1"/>
    <xf numFmtId="3" fontId="22" fillId="3" borderId="0" xfId="10" applyNumberFormat="1" applyFill="1" applyProtection="1"/>
    <xf numFmtId="3" fontId="15" fillId="3" borderId="0" xfId="5" applyNumberFormat="1" applyFont="1" applyFill="1"/>
    <xf numFmtId="3" fontId="15" fillId="3" borderId="3" xfId="6" applyNumberFormat="1" applyFont="1" applyFill="1" applyBorder="1"/>
    <xf numFmtId="3" fontId="5" fillId="3" borderId="0" xfId="5" applyNumberFormat="1" applyFont="1" applyFill="1"/>
    <xf numFmtId="3" fontId="5" fillId="3" borderId="3" xfId="6" applyNumberFormat="1" applyFont="1" applyFill="1" applyBorder="1"/>
    <xf numFmtId="3" fontId="4" fillId="0" borderId="0" xfId="4" applyNumberFormat="1" applyFont="1" applyFill="1"/>
    <xf numFmtId="168" fontId="23" fillId="0" borderId="0" xfId="0" applyNumberFormat="1" applyFont="1"/>
    <xf numFmtId="3" fontId="15" fillId="6" borderId="0" xfId="6" applyNumberFormat="1" applyFont="1" applyFill="1" applyBorder="1" applyAlignment="1">
      <alignment horizontal="center"/>
    </xf>
    <xf numFmtId="0" fontId="17" fillId="7" borderId="2" xfId="5" applyFont="1" applyFill="1" applyBorder="1" applyAlignment="1">
      <alignment horizontal="center"/>
    </xf>
    <xf numFmtId="0" fontId="15" fillId="6" borderId="0" xfId="5" applyFont="1" applyFill="1"/>
    <xf numFmtId="0" fontId="16" fillId="0" borderId="0" xfId="5" applyFont="1" applyFill="1"/>
    <xf numFmtId="169" fontId="15" fillId="6" borderId="0" xfId="2" applyNumberFormat="1" applyFont="1" applyFill="1"/>
    <xf numFmtId="168" fontId="25" fillId="0" borderId="0" xfId="11" applyNumberFormat="1" applyFont="1"/>
    <xf numFmtId="169" fontId="16" fillId="0" borderId="0" xfId="2" applyNumberFormat="1" applyFont="1" applyFill="1"/>
    <xf numFmtId="169" fontId="15" fillId="6" borderId="3" xfId="2" applyNumberFormat="1" applyFont="1" applyFill="1" applyBorder="1"/>
    <xf numFmtId="168" fontId="16" fillId="0" borderId="3" xfId="7" applyNumberFormat="1" applyFont="1" applyFill="1" applyBorder="1"/>
    <xf numFmtId="0" fontId="0" fillId="0" borderId="0" xfId="0" applyFill="1"/>
    <xf numFmtId="168" fontId="24" fillId="0" borderId="0" xfId="7" applyNumberFormat="1" applyFont="1"/>
    <xf numFmtId="168" fontId="24" fillId="0" borderId="3" xfId="7" applyNumberFormat="1" applyFont="1" applyBorder="1"/>
    <xf numFmtId="0" fontId="3" fillId="0" borderId="0" xfId="0" applyFont="1" applyFill="1" applyAlignment="1">
      <alignment horizontal="right"/>
    </xf>
    <xf numFmtId="0" fontId="15" fillId="0" borderId="0" xfId="5" applyFont="1" applyBorder="1" applyAlignment="1">
      <alignment horizontal="center"/>
    </xf>
    <xf numFmtId="17" fontId="15" fillId="0" borderId="0" xfId="5" quotePrefix="1" applyNumberFormat="1" applyFont="1" applyFill="1" applyBorder="1" applyAlignment="1">
      <alignment horizontal="center"/>
    </xf>
    <xf numFmtId="3" fontId="5" fillId="0" borderId="0" xfId="6" applyNumberFormat="1" applyFont="1" applyFill="1" applyAlignment="1"/>
    <xf numFmtId="0" fontId="5" fillId="0" borderId="0" xfId="5" applyFont="1" applyFill="1" applyAlignment="1"/>
    <xf numFmtId="3" fontId="5" fillId="0" borderId="0" xfId="6" quotePrefix="1" applyNumberFormat="1" applyFont="1" applyFill="1" applyBorder="1" applyAlignment="1">
      <alignment horizontal="center"/>
    </xf>
    <xf numFmtId="168" fontId="15" fillId="0" borderId="0" xfId="7" applyNumberFormat="1" applyFont="1" applyFill="1" applyBorder="1"/>
    <xf numFmtId="3" fontId="15" fillId="0" borderId="0" xfId="7" applyNumberFormat="1" applyFont="1" applyFill="1" applyBorder="1"/>
    <xf numFmtId="168" fontId="5" fillId="0" borderId="0" xfId="6" applyNumberFormat="1" applyFont="1" applyFill="1" applyBorder="1"/>
    <xf numFmtId="169" fontId="15" fillId="0" borderId="0" xfId="2" applyNumberFormat="1" applyFont="1" applyFill="1" applyBorder="1"/>
    <xf numFmtId="168" fontId="15" fillId="0" borderId="0" xfId="5" applyNumberFormat="1" applyFont="1" applyFill="1" applyBorder="1"/>
    <xf numFmtId="3" fontId="15" fillId="0" borderId="0" xfId="5" applyNumberFormat="1" applyFont="1" applyFill="1" applyBorder="1"/>
    <xf numFmtId="168" fontId="15" fillId="0" borderId="0" xfId="7" applyNumberFormat="1" applyFont="1" applyBorder="1"/>
    <xf numFmtId="3" fontId="15" fillId="0" borderId="0" xfId="7" applyNumberFormat="1" applyFont="1" applyAlignment="1">
      <alignment horizontal="right" indent="1"/>
    </xf>
    <xf numFmtId="169" fontId="24" fillId="0" borderId="0" xfId="2" applyNumberFormat="1" applyFont="1"/>
    <xf numFmtId="3" fontId="24" fillId="0" borderId="0" xfId="6" applyNumberFormat="1" applyFont="1"/>
    <xf numFmtId="168" fontId="26" fillId="0" borderId="0" xfId="7" applyNumberFormat="1" applyFont="1"/>
    <xf numFmtId="170" fontId="24" fillId="0" borderId="0" xfId="7" applyNumberFormat="1" applyFont="1"/>
    <xf numFmtId="169" fontId="26" fillId="0" borderId="0" xfId="2" applyNumberFormat="1" applyFont="1"/>
    <xf numFmtId="169" fontId="24" fillId="0" borderId="3" xfId="2" applyNumberFormat="1" applyFont="1" applyBorder="1"/>
    <xf numFmtId="170" fontId="24" fillId="0" borderId="3" xfId="7" applyNumberFormat="1" applyFont="1" applyBorder="1"/>
    <xf numFmtId="3" fontId="24" fillId="0" borderId="3" xfId="6" applyNumberFormat="1" applyFont="1" applyBorder="1"/>
    <xf numFmtId="168" fontId="26" fillId="0" borderId="3" xfId="7" applyNumberFormat="1" applyFont="1" applyBorder="1"/>
    <xf numFmtId="0" fontId="24" fillId="0" borderId="1" xfId="5" applyFont="1" applyBorder="1" applyAlignment="1">
      <alignment horizontal="centerContinuous"/>
    </xf>
    <xf numFmtId="0" fontId="26" fillId="0" borderId="0" xfId="5" applyFont="1" applyBorder="1" applyAlignment="1">
      <alignment horizontal="center"/>
    </xf>
    <xf numFmtId="3" fontId="21" fillId="0" borderId="0" xfId="6" applyNumberFormat="1" applyFont="1" applyBorder="1" applyAlignment="1">
      <alignment horizontal="center"/>
    </xf>
    <xf numFmtId="0" fontId="24" fillId="0" borderId="0" xfId="5" applyFont="1" applyBorder="1"/>
    <xf numFmtId="3" fontId="24" fillId="0" borderId="0" xfId="5" applyNumberFormat="1" applyFont="1" applyBorder="1" applyAlignment="1">
      <alignment horizontal="centerContinuous"/>
    </xf>
    <xf numFmtId="0" fontId="24" fillId="0" borderId="0" xfId="5" applyFont="1" applyBorder="1" applyAlignment="1">
      <alignment horizontal="centerContinuous"/>
    </xf>
    <xf numFmtId="0" fontId="21" fillId="0" borderId="0" xfId="5" applyFont="1" applyBorder="1" applyAlignment="1">
      <alignment horizontal="center"/>
    </xf>
    <xf numFmtId="0" fontId="24" fillId="0" borderId="0" xfId="5" applyFont="1" applyBorder="1" applyAlignment="1">
      <alignment horizontal="center"/>
    </xf>
    <xf numFmtId="0" fontId="26" fillId="0" borderId="0" xfId="5" applyFont="1" applyAlignment="1">
      <alignment horizontal="center"/>
    </xf>
    <xf numFmtId="0" fontId="27" fillId="2" borderId="2" xfId="5" applyFont="1" applyFill="1" applyBorder="1" applyAlignment="1">
      <alignment horizontal="center"/>
    </xf>
    <xf numFmtId="170" fontId="24" fillId="0" borderId="0" xfId="7" applyNumberFormat="1" applyFont="1" applyFill="1"/>
    <xf numFmtId="166" fontId="24" fillId="0" borderId="0" xfId="7" applyNumberFormat="1" applyFont="1" applyFill="1"/>
    <xf numFmtId="173" fontId="24" fillId="0" borderId="0" xfId="5" applyNumberFormat="1" applyFont="1" applyFill="1"/>
    <xf numFmtId="0" fontId="28" fillId="0" borderId="0" xfId="5" applyFont="1" applyBorder="1"/>
    <xf numFmtId="0" fontId="24" fillId="0" borderId="0" xfId="5" applyFont="1"/>
    <xf numFmtId="3" fontId="28" fillId="0" borderId="0" xfId="5" applyNumberFormat="1" applyFont="1" applyBorder="1"/>
    <xf numFmtId="0" fontId="12" fillId="0" borderId="0" xfId="0" applyFont="1"/>
    <xf numFmtId="3" fontId="5" fillId="0" borderId="0" xfId="6" applyNumberFormat="1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24" fillId="3" borderId="0" xfId="5" applyFont="1" applyFill="1" applyBorder="1" applyAlignment="1">
      <alignment horizontal="center"/>
    </xf>
    <xf numFmtId="0" fontId="27" fillId="4" borderId="2" xfId="5" applyFont="1" applyFill="1" applyBorder="1" applyAlignment="1">
      <alignment horizontal="center"/>
    </xf>
    <xf numFmtId="0" fontId="29" fillId="3" borderId="0" xfId="0" applyFont="1" applyFill="1"/>
    <xf numFmtId="3" fontId="3" fillId="0" borderId="0" xfId="0" applyNumberFormat="1" applyFont="1" applyFill="1" applyBorder="1"/>
    <xf numFmtId="168" fontId="15" fillId="0" borderId="0" xfId="7" applyNumberFormat="1" applyFont="1" applyFill="1" applyBorder="1" applyAlignment="1" applyProtection="1">
      <alignment horizontal="center"/>
    </xf>
    <xf numFmtId="168" fontId="4" fillId="3" borderId="0" xfId="1" applyNumberFormat="1" applyFont="1" applyFill="1" applyAlignment="1">
      <alignment horizontal="right"/>
    </xf>
    <xf numFmtId="0" fontId="19" fillId="0" borderId="1" xfId="5" applyFont="1" applyFill="1" applyBorder="1" applyAlignment="1">
      <alignment horizontal="center"/>
    </xf>
    <xf numFmtId="0" fontId="19" fillId="0" borderId="0" xfId="5" applyFont="1" applyBorder="1" applyAlignment="1">
      <alignment horizontal="center"/>
    </xf>
    <xf numFmtId="17" fontId="19" fillId="0" borderId="0" xfId="5" applyNumberFormat="1" applyFont="1" applyBorder="1" applyAlignment="1">
      <alignment horizontal="center"/>
    </xf>
    <xf numFmtId="3" fontId="30" fillId="8" borderId="0" xfId="1" applyNumberFormat="1" applyFont="1" applyFill="1"/>
    <xf numFmtId="3" fontId="30" fillId="0" borderId="0" xfId="1" applyNumberFormat="1" applyFont="1" applyFill="1"/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31" fillId="8" borderId="0" xfId="1" applyNumberFormat="1" applyFont="1" applyFill="1"/>
    <xf numFmtId="3" fontId="31" fillId="0" borderId="0" xfId="1" applyNumberFormat="1" applyFont="1" applyFill="1"/>
    <xf numFmtId="168" fontId="5" fillId="0" borderId="4" xfId="1" applyNumberFormat="1" applyFont="1" applyBorder="1"/>
    <xf numFmtId="168" fontId="15" fillId="0" borderId="0" xfId="1" applyNumberFormat="1" applyFont="1" applyFill="1" applyBorder="1"/>
    <xf numFmtId="168" fontId="32" fillId="0" borderId="0" xfId="0" applyNumberFormat="1" applyFont="1"/>
    <xf numFmtId="175" fontId="5" fillId="0" borderId="0" xfId="1" applyNumberFormat="1" applyFont="1" applyBorder="1"/>
    <xf numFmtId="168" fontId="5" fillId="0" borderId="5" xfId="1" applyNumberFormat="1" applyFont="1" applyBorder="1"/>
    <xf numFmtId="168" fontId="5" fillId="0" borderId="6" xfId="1" applyNumberFormat="1" applyFont="1" applyBorder="1"/>
    <xf numFmtId="168" fontId="5" fillId="0" borderId="7" xfId="1" applyNumberFormat="1" applyFont="1" applyBorder="1"/>
    <xf numFmtId="0" fontId="0" fillId="3" borderId="0" xfId="0" applyFont="1" applyFill="1"/>
    <xf numFmtId="169" fontId="5" fillId="0" borderId="0" xfId="2" applyNumberFormat="1" applyFont="1" applyFill="1" applyBorder="1"/>
    <xf numFmtId="174" fontId="5" fillId="0" borderId="0" xfId="7" applyNumberFormat="1" applyFont="1" applyBorder="1" applyAlignment="1">
      <alignment horizontal="right"/>
    </xf>
    <xf numFmtId="0" fontId="5" fillId="5" borderId="0" xfId="5" applyFont="1" applyFill="1" applyAlignment="1"/>
    <xf numFmtId="0" fontId="19" fillId="5" borderId="0" xfId="5" applyFont="1" applyFill="1" applyAlignment="1"/>
    <xf numFmtId="168" fontId="6" fillId="0" borderId="0" xfId="0" applyNumberFormat="1" applyFont="1" applyBorder="1"/>
    <xf numFmtId="176" fontId="5" fillId="0" borderId="0" xfId="7" applyNumberFormat="1" applyFont="1"/>
    <xf numFmtId="168" fontId="5" fillId="0" borderId="0" xfId="7" applyNumberFormat="1" applyFont="1"/>
    <xf numFmtId="168" fontId="5" fillId="0" borderId="0" xfId="7" applyNumberFormat="1" applyFont="1" applyBorder="1"/>
    <xf numFmtId="168" fontId="5" fillId="0" borderId="0" xfId="5" applyNumberFormat="1" applyFont="1" applyBorder="1"/>
    <xf numFmtId="3" fontId="17" fillId="0" borderId="0" xfId="6" applyNumberFormat="1" applyFont="1" applyBorder="1"/>
    <xf numFmtId="3" fontId="5" fillId="0" borderId="0" xfId="7" applyNumberFormat="1" applyFont="1"/>
    <xf numFmtId="3" fontId="5" fillId="0" borderId="0" xfId="7" applyNumberFormat="1" applyFont="1" applyBorder="1"/>
    <xf numFmtId="3" fontId="5" fillId="0" borderId="0" xfId="5" applyNumberFormat="1" applyFont="1" applyBorder="1"/>
    <xf numFmtId="168" fontId="16" fillId="0" borderId="0" xfId="7" applyNumberFormat="1" applyFont="1" applyFill="1"/>
    <xf numFmtId="3" fontId="0" fillId="0" borderId="0" xfId="0" applyNumberFormat="1"/>
    <xf numFmtId="168" fontId="0" fillId="0" borderId="0" xfId="0" applyNumberFormat="1"/>
    <xf numFmtId="3" fontId="4" fillId="0" borderId="0" xfId="231" applyNumberFormat="1" applyFont="1" applyBorder="1"/>
    <xf numFmtId="168" fontId="4" fillId="0" borderId="0" xfId="3" applyNumberFormat="1" applyFont="1" applyFill="1"/>
    <xf numFmtId="168" fontId="31" fillId="0" borderId="0" xfId="1" applyNumberFormat="1" applyFont="1" applyFill="1"/>
    <xf numFmtId="3" fontId="15" fillId="0" borderId="0" xfId="6" applyNumberFormat="1" applyFont="1" applyBorder="1" applyAlignment="1">
      <alignment horizontal="center"/>
    </xf>
    <xf numFmtId="168" fontId="0" fillId="0" borderId="0" xfId="0" applyNumberFormat="1" applyBorder="1"/>
    <xf numFmtId="169" fontId="0" fillId="0" borderId="2" xfId="2" applyNumberFormat="1" applyFont="1" applyBorder="1"/>
    <xf numFmtId="0" fontId="4" fillId="0" borderId="0" xfId="0" applyFont="1" applyBorder="1" applyAlignment="1">
      <alignment horizontal="center"/>
    </xf>
    <xf numFmtId="169" fontId="4" fillId="0" borderId="0" xfId="2" applyNumberFormat="1" applyFont="1" applyBorder="1"/>
    <xf numFmtId="166" fontId="19" fillId="0" borderId="0" xfId="5" applyNumberFormat="1" applyFont="1" applyBorder="1" applyAlignment="1">
      <alignment horizontal="left"/>
    </xf>
    <xf numFmtId="168" fontId="0" fillId="0" borderId="2" xfId="0" applyNumberFormat="1" applyBorder="1"/>
    <xf numFmtId="168" fontId="4" fillId="0" borderId="0" xfId="1" applyNumberFormat="1" applyFont="1" applyBorder="1"/>
    <xf numFmtId="0" fontId="12" fillId="0" borderId="0" xfId="0" applyFont="1" applyBorder="1" applyAlignment="1">
      <alignment horizontal="center"/>
    </xf>
    <xf numFmtId="169" fontId="0" fillId="0" borderId="1" xfId="2" applyNumberFormat="1" applyFont="1" applyBorder="1"/>
    <xf numFmtId="169" fontId="0" fillId="0" borderId="0" xfId="2" applyNumberFormat="1" applyFont="1" applyBorder="1"/>
    <xf numFmtId="168" fontId="19" fillId="0" borderId="0" xfId="296" applyNumberFormat="1" applyFont="1"/>
    <xf numFmtId="0" fontId="15" fillId="0" borderId="0" xfId="5" applyFont="1" applyFill="1" applyBorder="1" applyAlignment="1">
      <alignment horizontal="left"/>
    </xf>
    <xf numFmtId="0" fontId="15" fillId="0" borderId="1" xfId="5" applyFont="1" applyBorder="1"/>
    <xf numFmtId="0" fontId="15" fillId="0" borderId="1" xfId="5" applyFont="1" applyBorder="1" applyAlignment="1">
      <alignment horizontal="left"/>
    </xf>
    <xf numFmtId="3" fontId="15" fillId="0" borderId="1" xfId="6" applyNumberFormat="1" applyFont="1" applyBorder="1" applyAlignment="1">
      <alignment horizontal="center"/>
    </xf>
    <xf numFmtId="3" fontId="15" fillId="3" borderId="1" xfId="6" applyNumberFormat="1" applyFont="1" applyFill="1" applyBorder="1" applyAlignment="1">
      <alignment horizontal="center"/>
    </xf>
    <xf numFmtId="0" fontId="15" fillId="0" borderId="0" xfId="5" applyFont="1" applyBorder="1" applyAlignment="1">
      <alignment horizontal="left"/>
    </xf>
    <xf numFmtId="0" fontId="15" fillId="0" borderId="0" xfId="5" applyFont="1" applyBorder="1" applyAlignment="1">
      <alignment horizontal="right"/>
    </xf>
    <xf numFmtId="3" fontId="15" fillId="3" borderId="0" xfId="6" applyNumberFormat="1" applyFont="1" applyFill="1" applyBorder="1" applyAlignment="1">
      <alignment horizontal="center"/>
    </xf>
    <xf numFmtId="164" fontId="15" fillId="0" borderId="0" xfId="5" applyNumberFormat="1" applyFont="1" applyBorder="1" applyAlignment="1">
      <alignment horizontal="left"/>
    </xf>
    <xf numFmtId="49" fontId="15" fillId="3" borderId="0" xfId="6" quotePrefix="1" applyNumberFormat="1" applyFont="1" applyFill="1" applyBorder="1" applyAlignment="1">
      <alignment horizontal="center"/>
    </xf>
    <xf numFmtId="0" fontId="15" fillId="6" borderId="0" xfId="5" applyFont="1" applyFill="1" applyBorder="1" applyAlignment="1">
      <alignment horizontal="center"/>
    </xf>
    <xf numFmtId="0" fontId="15" fillId="0" borderId="0" xfId="0" applyFont="1"/>
    <xf numFmtId="0" fontId="15" fillId="6" borderId="0" xfId="0" applyFont="1" applyFill="1" applyAlignment="1">
      <alignment horizontal="center"/>
    </xf>
    <xf numFmtId="168" fontId="0" fillId="0" borderId="3" xfId="0" applyNumberFormat="1" applyBorder="1"/>
    <xf numFmtId="172" fontId="5" fillId="94" borderId="0" xfId="5" applyNumberFormat="1" applyFont="1" applyFill="1" applyBorder="1"/>
    <xf numFmtId="0" fontId="5" fillId="94" borderId="0" xfId="5" applyFont="1" applyFill="1" applyBorder="1"/>
    <xf numFmtId="0" fontId="21" fillId="3" borderId="0" xfId="5" applyFont="1" applyFill="1" applyBorder="1" applyAlignment="1">
      <alignment horizontal="center"/>
    </xf>
    <xf numFmtId="172" fontId="5" fillId="93" borderId="0" xfId="5" applyNumberFormat="1" applyFont="1" applyFill="1" applyBorder="1"/>
    <xf numFmtId="0" fontId="5" fillId="93" borderId="0" xfId="5" applyFont="1" applyFill="1" applyBorder="1"/>
    <xf numFmtId="172" fontId="5" fillId="95" borderId="0" xfId="5" applyNumberFormat="1" applyFont="1" applyFill="1" applyBorder="1"/>
    <xf numFmtId="0" fontId="5" fillId="95" borderId="0" xfId="5" applyFont="1" applyFill="1" applyBorder="1"/>
    <xf numFmtId="168" fontId="90" fillId="0" borderId="0" xfId="7" applyNumberFormat="1" applyFont="1" applyBorder="1" applyProtection="1"/>
    <xf numFmtId="0" fontId="12" fillId="0" borderId="0" xfId="8" applyFont="1" applyFill="1"/>
    <xf numFmtId="3" fontId="5" fillId="94" borderId="0" xfId="5" applyNumberFormat="1" applyFont="1" applyFill="1" applyBorder="1"/>
    <xf numFmtId="3" fontId="5" fillId="95" borderId="0" xfId="5" applyNumberFormat="1" applyFont="1" applyFill="1" applyBorder="1"/>
    <xf numFmtId="168" fontId="5" fillId="94" borderId="0" xfId="7" applyNumberFormat="1" applyFont="1" applyFill="1"/>
    <xf numFmtId="168" fontId="5" fillId="0" borderId="0" xfId="7" applyNumberFormat="1" applyFont="1" applyFill="1"/>
    <xf numFmtId="168" fontId="5" fillId="95" borderId="0" xfId="7" applyNumberFormat="1" applyFont="1" applyFill="1"/>
    <xf numFmtId="3" fontId="5" fillId="94" borderId="0" xfId="7" applyNumberFormat="1" applyFont="1" applyFill="1"/>
    <xf numFmtId="3" fontId="5" fillId="95" borderId="0" xfId="7" applyNumberFormat="1" applyFont="1" applyFill="1"/>
    <xf numFmtId="3" fontId="15" fillId="6" borderId="0" xfId="6" applyNumberFormat="1" applyFont="1" applyFill="1" applyBorder="1" applyAlignment="1">
      <alignment horizontal="left"/>
    </xf>
    <xf numFmtId="3" fontId="5" fillId="3" borderId="0" xfId="10" applyNumberFormat="1" applyFont="1" applyFill="1" applyProtection="1"/>
    <xf numFmtId="168" fontId="16" fillId="3" borderId="0" xfId="7" applyNumberFormat="1" applyFont="1" applyFill="1"/>
    <xf numFmtId="168" fontId="16" fillId="3" borderId="3" xfId="7" applyNumberFormat="1" applyFont="1" applyFill="1" applyBorder="1"/>
    <xf numFmtId="172" fontId="5" fillId="0" borderId="0" xfId="5" applyNumberFormat="1" applyFont="1" applyFill="1" applyBorder="1"/>
    <xf numFmtId="0" fontId="5" fillId="5" borderId="0" xfId="5" applyFont="1" applyFill="1" applyBorder="1" applyAlignment="1">
      <alignment horizontal="right"/>
    </xf>
    <xf numFmtId="0" fontId="15" fillId="5" borderId="0" xfId="5" applyFont="1" applyFill="1" applyBorder="1" applyAlignment="1">
      <alignment horizontal="right"/>
    </xf>
    <xf numFmtId="10" fontId="5" fillId="5" borderId="0" xfId="2" applyNumberFormat="1" applyFont="1" applyFill="1"/>
    <xf numFmtId="179" fontId="0" fillId="0" borderId="0" xfId="0" applyNumberFormat="1"/>
    <xf numFmtId="168" fontId="5" fillId="0" borderId="0" xfId="5" applyNumberFormat="1" applyFont="1" applyFill="1" applyBorder="1"/>
    <xf numFmtId="3" fontId="15" fillId="0" borderId="30" xfId="0" applyNumberFormat="1" applyFont="1" applyFill="1" applyBorder="1" applyAlignment="1" applyProtection="1">
      <alignment horizontal="right" wrapText="1"/>
    </xf>
    <xf numFmtId="3" fontId="0" fillId="0" borderId="3" xfId="0" applyNumberFormat="1" applyBorder="1"/>
    <xf numFmtId="3" fontId="0" fillId="0" borderId="3" xfId="7" applyNumberFormat="1" applyFont="1" applyBorder="1"/>
    <xf numFmtId="174" fontId="5" fillId="0" borderId="1" xfId="7" applyNumberFormat="1" applyFont="1" applyBorder="1" applyAlignment="1">
      <alignment horizontal="center"/>
    </xf>
    <xf numFmtId="3" fontId="5" fillId="0" borderId="1" xfId="6" applyNumberFormat="1" applyFont="1" applyFill="1" applyBorder="1" applyAlignment="1">
      <alignment horizontal="center"/>
    </xf>
    <xf numFmtId="3" fontId="5" fillId="0" borderId="1" xfId="6" applyNumberFormat="1" applyFont="1" applyBorder="1" applyAlignment="1">
      <alignment horizontal="center"/>
    </xf>
    <xf numFmtId="0" fontId="5" fillId="0" borderId="1" xfId="5" applyFont="1" applyFill="1" applyBorder="1" applyAlignment="1">
      <alignment horizontal="center"/>
    </xf>
    <xf numFmtId="3" fontId="5" fillId="0" borderId="0" xfId="6" applyNumberFormat="1" applyFont="1" applyBorder="1" applyAlignment="1">
      <alignment horizontal="center"/>
    </xf>
    <xf numFmtId="49" fontId="5" fillId="0" borderId="0" xfId="5" applyNumberFormat="1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49" fontId="5" fillId="0" borderId="0" xfId="7" applyNumberFormat="1" applyFont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3" fontId="15" fillId="6" borderId="2" xfId="6" applyNumberFormat="1" applyFont="1" applyFill="1" applyBorder="1" applyAlignment="1">
      <alignment horizontal="center"/>
    </xf>
    <xf numFmtId="3" fontId="15" fillId="0" borderId="0" xfId="6" applyNumberFormat="1" applyFont="1" applyBorder="1" applyAlignment="1">
      <alignment horizontal="center"/>
    </xf>
    <xf numFmtId="3" fontId="15" fillId="0" borderId="0" xfId="6" quotePrefix="1" applyNumberFormat="1" applyFont="1" applyBorder="1" applyAlignment="1">
      <alignment horizontal="center"/>
    </xf>
    <xf numFmtId="3" fontId="15" fillId="0" borderId="0" xfId="5" applyNumberFormat="1" applyFont="1" applyBorder="1" applyAlignment="1">
      <alignment horizontal="center"/>
    </xf>
    <xf numFmtId="3" fontId="15" fillId="0" borderId="1" xfId="6" applyNumberFormat="1" applyFont="1" applyBorder="1" applyAlignment="1">
      <alignment horizontal="center"/>
    </xf>
    <xf numFmtId="0" fontId="15" fillId="0" borderId="1" xfId="5" applyFont="1" applyBorder="1" applyAlignment="1">
      <alignment horizontal="center" wrapText="1"/>
    </xf>
    <xf numFmtId="3" fontId="15" fillId="0" borderId="2" xfId="6" applyNumberFormat="1" applyFont="1" applyBorder="1" applyAlignment="1">
      <alignment horizontal="center"/>
    </xf>
    <xf numFmtId="3" fontId="15" fillId="0" borderId="2" xfId="5" applyNumberFormat="1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3" fontId="21" fillId="0" borderId="1" xfId="6" applyNumberFormat="1" applyFont="1" applyBorder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3" fontId="24" fillId="0" borderId="0" xfId="5" applyNumberFormat="1" applyFont="1" applyBorder="1" applyAlignment="1">
      <alignment horizontal="center"/>
    </xf>
    <xf numFmtId="0" fontId="24" fillId="0" borderId="0" xfId="5" applyFont="1" applyBorder="1" applyAlignment="1">
      <alignment horizontal="center"/>
    </xf>
    <xf numFmtId="17" fontId="15" fillId="0" borderId="0" xfId="5" quotePrefix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348">
    <cellStyle name="20 % - uthevingsfarge 1" xfId="29" builtinId="30" customBuiltin="1"/>
    <cellStyle name="20 % - uthevingsfarge 1 2" xfId="303"/>
    <cellStyle name="20 % - uthevingsfarge 2" xfId="33" builtinId="34" customBuiltin="1"/>
    <cellStyle name="20 % - uthevingsfarge 2 2" xfId="305"/>
    <cellStyle name="20 % - uthevingsfarge 3" xfId="37" builtinId="38" customBuiltin="1"/>
    <cellStyle name="20 % - uthevingsfarge 3 2" xfId="307"/>
    <cellStyle name="20 % - uthevingsfarge 4" xfId="41" builtinId="42" customBuiltin="1"/>
    <cellStyle name="20 % - uthevingsfarge 4 2" xfId="309"/>
    <cellStyle name="20 % - uthevingsfarge 5" xfId="45" builtinId="46" customBuiltin="1"/>
    <cellStyle name="20 % - uthevingsfarge 5 2" xfId="311"/>
    <cellStyle name="20 % - uthevingsfarge 6" xfId="49" builtinId="50" customBuiltin="1"/>
    <cellStyle name="20 % - uthevingsfarge 6 2" xfId="313"/>
    <cellStyle name="20% - uthevingsfarge 1 2" xfId="122"/>
    <cellStyle name="20% - uthevingsfarge 1 2 2" xfId="269"/>
    <cellStyle name="20% - uthevingsfarge 1 3" xfId="151"/>
    <cellStyle name="20% - uthevingsfarge 1 4" xfId="57"/>
    <cellStyle name="20% - uthevingsfarge 1 5" xfId="219"/>
    <cellStyle name="20% - uthevingsfarge 1 5 2" xfId="322"/>
    <cellStyle name="20% - uthevingsfarge 1 6" xfId="234"/>
    <cellStyle name="20% - uthevingsfarge 1 6 2" xfId="336"/>
    <cellStyle name="20% - uthevingsfarge 2 2" xfId="126"/>
    <cellStyle name="20% - uthevingsfarge 2 2 2" xfId="259"/>
    <cellStyle name="20% - uthevingsfarge 2 3" xfId="152"/>
    <cellStyle name="20% - uthevingsfarge 2 4" xfId="58"/>
    <cellStyle name="20% - uthevingsfarge 2 5" xfId="221"/>
    <cellStyle name="20% - uthevingsfarge 2 5 2" xfId="324"/>
    <cellStyle name="20% - uthevingsfarge 2 6" xfId="236"/>
    <cellStyle name="20% - uthevingsfarge 2 6 2" xfId="338"/>
    <cellStyle name="20% - uthevingsfarge 3 2" xfId="130"/>
    <cellStyle name="20% - uthevingsfarge 3 2 2" xfId="286"/>
    <cellStyle name="20% - uthevingsfarge 3 3" xfId="153"/>
    <cellStyle name="20% - uthevingsfarge 3 4" xfId="59"/>
    <cellStyle name="20% - uthevingsfarge 3 5" xfId="223"/>
    <cellStyle name="20% - uthevingsfarge 3 5 2" xfId="326"/>
    <cellStyle name="20% - uthevingsfarge 3 6" xfId="238"/>
    <cellStyle name="20% - uthevingsfarge 3 6 2" xfId="340"/>
    <cellStyle name="20% - uthevingsfarge 4 2" xfId="134"/>
    <cellStyle name="20% - uthevingsfarge 4 2 2" xfId="257"/>
    <cellStyle name="20% - uthevingsfarge 4 3" xfId="154"/>
    <cellStyle name="20% - uthevingsfarge 4 4" xfId="60"/>
    <cellStyle name="20% - uthevingsfarge 4 5" xfId="225"/>
    <cellStyle name="20% - uthevingsfarge 4 5 2" xfId="328"/>
    <cellStyle name="20% - uthevingsfarge 4 6" xfId="240"/>
    <cellStyle name="20% - uthevingsfarge 4 6 2" xfId="342"/>
    <cellStyle name="20% - uthevingsfarge 5 2" xfId="138"/>
    <cellStyle name="20% - uthevingsfarge 5 2 2" xfId="285"/>
    <cellStyle name="20% - uthevingsfarge 5 3" xfId="155"/>
    <cellStyle name="20% - uthevingsfarge 5 4" xfId="61"/>
    <cellStyle name="20% - uthevingsfarge 5 5" xfId="227"/>
    <cellStyle name="20% - uthevingsfarge 5 5 2" xfId="330"/>
    <cellStyle name="20% - uthevingsfarge 5 6" xfId="242"/>
    <cellStyle name="20% - uthevingsfarge 5 6 2" xfId="344"/>
    <cellStyle name="20% - uthevingsfarge 6 2" xfId="142"/>
    <cellStyle name="20% - uthevingsfarge 6 2 2" xfId="267"/>
    <cellStyle name="20% - uthevingsfarge 6 3" xfId="156"/>
    <cellStyle name="20% - uthevingsfarge 6 4" xfId="62"/>
    <cellStyle name="20% - uthevingsfarge 6 5" xfId="229"/>
    <cellStyle name="20% - uthevingsfarge 6 5 2" xfId="332"/>
    <cellStyle name="20% - uthevingsfarge 6 6" xfId="244"/>
    <cellStyle name="20% - uthevingsfarge 6 6 2" xfId="346"/>
    <cellStyle name="40 % - uthevingsfarge 1" xfId="30" builtinId="31" customBuiltin="1"/>
    <cellStyle name="40 % - uthevingsfarge 1 2" xfId="304"/>
    <cellStyle name="40 % - uthevingsfarge 2" xfId="34" builtinId="35" customBuiltin="1"/>
    <cellStyle name="40 % - uthevingsfarge 2 2" xfId="306"/>
    <cellStyle name="40 % - uthevingsfarge 3" xfId="38" builtinId="39" customBuiltin="1"/>
    <cellStyle name="40 % - uthevingsfarge 3 2" xfId="308"/>
    <cellStyle name="40 % - uthevingsfarge 4" xfId="42" builtinId="43" customBuiltin="1"/>
    <cellStyle name="40 % - uthevingsfarge 4 2" xfId="310"/>
    <cellStyle name="40 % - uthevingsfarge 5" xfId="46" builtinId="47" customBuiltin="1"/>
    <cellStyle name="40 % - uthevingsfarge 5 2" xfId="312"/>
    <cellStyle name="40 % - uthevingsfarge 6" xfId="50" builtinId="51" customBuiltin="1"/>
    <cellStyle name="40 % - uthevingsfarge 6 2" xfId="314"/>
    <cellStyle name="40% - uthevingsfarge 1 2" xfId="123"/>
    <cellStyle name="40% - uthevingsfarge 1 2 2" xfId="272"/>
    <cellStyle name="40% - uthevingsfarge 1 3" xfId="157"/>
    <cellStyle name="40% - uthevingsfarge 1 4" xfId="63"/>
    <cellStyle name="40% - uthevingsfarge 1 5" xfId="220"/>
    <cellStyle name="40% - uthevingsfarge 1 5 2" xfId="323"/>
    <cellStyle name="40% - uthevingsfarge 1 6" xfId="235"/>
    <cellStyle name="40% - uthevingsfarge 1 6 2" xfId="337"/>
    <cellStyle name="40% - uthevingsfarge 2 2" xfId="127"/>
    <cellStyle name="40% - uthevingsfarge 2 2 2" xfId="249"/>
    <cellStyle name="40% - uthevingsfarge 2 3" xfId="158"/>
    <cellStyle name="40% - uthevingsfarge 2 4" xfId="64"/>
    <cellStyle name="40% - uthevingsfarge 2 5" xfId="222"/>
    <cellStyle name="40% - uthevingsfarge 2 5 2" xfId="325"/>
    <cellStyle name="40% - uthevingsfarge 2 6" xfId="237"/>
    <cellStyle name="40% - uthevingsfarge 2 6 2" xfId="339"/>
    <cellStyle name="40% - uthevingsfarge 3 2" xfId="131"/>
    <cellStyle name="40% - uthevingsfarge 3 2 2" xfId="254"/>
    <cellStyle name="40% - uthevingsfarge 3 3" xfId="159"/>
    <cellStyle name="40% - uthevingsfarge 3 4" xfId="65"/>
    <cellStyle name="40% - uthevingsfarge 3 5" xfId="224"/>
    <cellStyle name="40% - uthevingsfarge 3 5 2" xfId="327"/>
    <cellStyle name="40% - uthevingsfarge 3 6" xfId="239"/>
    <cellStyle name="40% - uthevingsfarge 3 6 2" xfId="341"/>
    <cellStyle name="40% - uthevingsfarge 4 2" xfId="135"/>
    <cellStyle name="40% - uthevingsfarge 4 2 2" xfId="247"/>
    <cellStyle name="40% - uthevingsfarge 4 3" xfId="160"/>
    <cellStyle name="40% - uthevingsfarge 4 4" xfId="66"/>
    <cellStyle name="40% - uthevingsfarge 4 5" xfId="226"/>
    <cellStyle name="40% - uthevingsfarge 4 5 2" xfId="329"/>
    <cellStyle name="40% - uthevingsfarge 4 6" xfId="241"/>
    <cellStyle name="40% - uthevingsfarge 4 6 2" xfId="343"/>
    <cellStyle name="40% - uthevingsfarge 5 2" xfId="139"/>
    <cellStyle name="40% - uthevingsfarge 5 2 2" xfId="277"/>
    <cellStyle name="40% - uthevingsfarge 5 3" xfId="161"/>
    <cellStyle name="40% - uthevingsfarge 5 4" xfId="67"/>
    <cellStyle name="40% - uthevingsfarge 5 5" xfId="228"/>
    <cellStyle name="40% - uthevingsfarge 5 5 2" xfId="331"/>
    <cellStyle name="40% - uthevingsfarge 5 6" xfId="243"/>
    <cellStyle name="40% - uthevingsfarge 5 6 2" xfId="345"/>
    <cellStyle name="40% - uthevingsfarge 6 2" xfId="143"/>
    <cellStyle name="40% - uthevingsfarge 6 2 2" xfId="258"/>
    <cellStyle name="40% - uthevingsfarge 6 3" xfId="162"/>
    <cellStyle name="40% - uthevingsfarge 6 4" xfId="68"/>
    <cellStyle name="40% - uthevingsfarge 6 5" xfId="230"/>
    <cellStyle name="40% - uthevingsfarge 6 5 2" xfId="333"/>
    <cellStyle name="40% - uthevingsfarge 6 6" xfId="245"/>
    <cellStyle name="40% - uthevingsfarge 6 6 2" xfId="347"/>
    <cellStyle name="60 % - uthevingsfarge 1" xfId="31" builtinId="32" customBuiltin="1"/>
    <cellStyle name="60 % - uthevingsfarge 2" xfId="35" builtinId="36" customBuiltin="1"/>
    <cellStyle name="60 % - uthevingsfarge 3" xfId="39" builtinId="40" customBuiltin="1"/>
    <cellStyle name="60 % - uthevingsfarge 4" xfId="43" builtinId="44" customBuiltin="1"/>
    <cellStyle name="60 % - uthevingsfarge 5" xfId="47" builtinId="48" customBuiltin="1"/>
    <cellStyle name="60 % - uthevingsfarge 6" xfId="51" builtinId="52" customBuiltin="1"/>
    <cellStyle name="60% - uthevingsfarge 1 2" xfId="124"/>
    <cellStyle name="60% - uthevingsfarge 1 3" xfId="163"/>
    <cellStyle name="60% - uthevingsfarge 1 4" xfId="69"/>
    <cellStyle name="60% - uthevingsfarge 2 2" xfId="128"/>
    <cellStyle name="60% - uthevingsfarge 2 3" xfId="164"/>
    <cellStyle name="60% - uthevingsfarge 2 4" xfId="70"/>
    <cellStyle name="60% - uthevingsfarge 3 2" xfId="132"/>
    <cellStyle name="60% - uthevingsfarge 3 3" xfId="165"/>
    <cellStyle name="60% - uthevingsfarge 3 4" xfId="71"/>
    <cellStyle name="60% - uthevingsfarge 4 2" xfId="136"/>
    <cellStyle name="60% - uthevingsfarge 4 3" xfId="166"/>
    <cellStyle name="60% - uthevingsfarge 4 4" xfId="72"/>
    <cellStyle name="60% - uthevingsfarge 5 2" xfId="140"/>
    <cellStyle name="60% - uthevingsfarge 5 3" xfId="167"/>
    <cellStyle name="60% - uthevingsfarge 5 4" xfId="73"/>
    <cellStyle name="60% - uthevingsfarge 6 2" xfId="144"/>
    <cellStyle name="60% - uthevingsfarge 6 3" xfId="168"/>
    <cellStyle name="60% - uthevingsfarge 6 4" xfId="74"/>
    <cellStyle name="Benyttet hyperkobling" xfId="204"/>
    <cellStyle name="Benyttet hyperkobling 2" xfId="145"/>
    <cellStyle name="Benyttet hyperkobling 3" xfId="198"/>
    <cellStyle name="Beregning" xfId="22" builtinId="22" customBuiltin="1"/>
    <cellStyle name="Beregning 2" xfId="115"/>
    <cellStyle name="Beregning 3" xfId="169"/>
    <cellStyle name="Beregning 4" xfId="75"/>
    <cellStyle name="Dårlig" xfId="18" builtinId="27" customBuiltin="1"/>
    <cellStyle name="Dårlig 2" xfId="111"/>
    <cellStyle name="Dårlig 3" xfId="170"/>
    <cellStyle name="Dårlig 4" xfId="76"/>
    <cellStyle name="Forklarende tekst" xfId="26" builtinId="53" customBuiltin="1"/>
    <cellStyle name="Forklarende tekst 2" xfId="119"/>
    <cellStyle name="Forklarende tekst 3" xfId="171"/>
    <cellStyle name="Forklarende tekst 4" xfId="77"/>
    <cellStyle name="God" xfId="17" builtinId="26" customBuiltin="1"/>
    <cellStyle name="God 2" xfId="110"/>
    <cellStyle name="God 3" xfId="172"/>
    <cellStyle name="God 4" xfId="78"/>
    <cellStyle name="Hyperkobling 2" xfId="146"/>
    <cellStyle name="Hyperkobling 2 2" xfId="263"/>
    <cellStyle name="Hyperkobling 3" xfId="173"/>
    <cellStyle name="Hyperkobling 4" xfId="149"/>
    <cellStyle name="Inndata" xfId="20" builtinId="20" customBuiltin="1"/>
    <cellStyle name="Inndata 2" xfId="113"/>
    <cellStyle name="Inndata 3" xfId="174"/>
    <cellStyle name="Inndata 4" xfId="79"/>
    <cellStyle name="Koblet celle" xfId="23" builtinId="24" customBuiltin="1"/>
    <cellStyle name="Koblet celle 2" xfId="116"/>
    <cellStyle name="Koblet celle 3" xfId="175"/>
    <cellStyle name="Koblet celle 4" xfId="80"/>
    <cellStyle name="Komma" xfId="1" builtinId="3"/>
    <cellStyle name="Komma 2" xfId="7"/>
    <cellStyle name="Komma 2 2" xfId="55"/>
    <cellStyle name="Komma 2 2 2" xfId="296"/>
    <cellStyle name="Komma 2 3" xfId="54"/>
    <cellStyle name="Komma 3" xfId="199"/>
    <cellStyle name="Komma 3 2" xfId="202"/>
    <cellStyle name="Komma 3 2 2" xfId="302"/>
    <cellStyle name="Komma 3 3" xfId="213"/>
    <cellStyle name="Komma 3 3 2" xfId="317"/>
    <cellStyle name="Komma 3 4" xfId="209"/>
    <cellStyle name="Komma 3 5" xfId="299"/>
    <cellStyle name="Komma 4" xfId="215"/>
    <cellStyle name="Komma 4 2" xfId="271"/>
    <cellStyle name="Komma 4 3" xfId="318"/>
    <cellStyle name="Komma 5" xfId="290"/>
    <cellStyle name="Komma 6" xfId="295"/>
    <cellStyle name="Kontrollcelle" xfId="24" builtinId="23" customBuiltin="1"/>
    <cellStyle name="Kontrollcelle 2" xfId="117"/>
    <cellStyle name="Kontrollcelle 3" xfId="176"/>
    <cellStyle name="Kontrollcelle 4" xfId="81"/>
    <cellStyle name="Merknad 2" xfId="147"/>
    <cellStyle name="Merknad 2 2" xfId="208"/>
    <cellStyle name="Merknad 3" xfId="177"/>
    <cellStyle name="Merknad 4" xfId="82"/>
    <cellStyle name="Merknad 5" xfId="216"/>
    <cellStyle name="Merknad 5 2" xfId="319"/>
    <cellStyle name="Merknad 6" xfId="218"/>
    <cellStyle name="Merknad 6 2" xfId="321"/>
    <cellStyle name="Merknad 7" xfId="233"/>
    <cellStyle name="Merknad 7 2" xfId="335"/>
    <cellStyle name="Normal" xfId="0" builtinId="0"/>
    <cellStyle name="Normal 10" xfId="206"/>
    <cellStyle name="Normal 10 2" xfId="293"/>
    <cellStyle name="Normal 10 2 2" xfId="203"/>
    <cellStyle name="Normal 10 3" xfId="291"/>
    <cellStyle name="Normal 11" xfId="294"/>
    <cellStyle name="Normal 12" xfId="275"/>
    <cellStyle name="Normal 12 2" xfId="266"/>
    <cellStyle name="Normal 12 2 2" xfId="268"/>
    <cellStyle name="Normal 12 3" xfId="256"/>
    <cellStyle name="Normal 2" xfId="9"/>
    <cellStyle name="Normal 2 2" xfId="103"/>
    <cellStyle name="Normal 2 3" xfId="178"/>
    <cellStyle name="Normal 2 3 2" xfId="281"/>
    <cellStyle name="Normal 2 4" xfId="83"/>
    <cellStyle name="Normal 2 4 2" xfId="287"/>
    <cellStyle name="Normal 2 4 2 2" xfId="273"/>
    <cellStyle name="Normal 2 4 3" xfId="276"/>
    <cellStyle name="Normal 2 4 4" xfId="262"/>
    <cellStyle name="Normal 2 5" xfId="270"/>
    <cellStyle name="Normal 2 5 2" xfId="264"/>
    <cellStyle name="Normal 2 6" xfId="252"/>
    <cellStyle name="Normal 2 7" xfId="280"/>
    <cellStyle name="Normal 2 8" xfId="288"/>
    <cellStyle name="Normal 2 9" xfId="289"/>
    <cellStyle name="Normal 3" xfId="10"/>
    <cellStyle name="Normal 3 2" xfId="148"/>
    <cellStyle name="Normal 3 3" xfId="179"/>
    <cellStyle name="Normal 3 3 2" xfId="207"/>
    <cellStyle name="Normal 3 4" xfId="197"/>
    <cellStyle name="Normal 3 5" xfId="84"/>
    <cellStyle name="Normal 3 6" xfId="214"/>
    <cellStyle name="Normal 3 7" xfId="56"/>
    <cellStyle name="Normal 4" xfId="101"/>
    <cellStyle name="Normal 4 2" xfId="196"/>
    <cellStyle name="Normal 4 2 2" xfId="201"/>
    <cellStyle name="Normal 4 2 2 2" xfId="301"/>
    <cellStyle name="Normal 4 2 3" xfId="298"/>
    <cellStyle name="Normal 4 3" xfId="200"/>
    <cellStyle name="Normal 4 3 2" xfId="300"/>
    <cellStyle name="Normal 4 4" xfId="212"/>
    <cellStyle name="Normal 4 5" xfId="255"/>
    <cellStyle name="Normal 4 6" xfId="297"/>
    <cellStyle name="Normal 5" xfId="102"/>
    <cellStyle name="Normal 5 2" xfId="260"/>
    <cellStyle name="Normal 5 2 2" xfId="250"/>
    <cellStyle name="Normal 5 3" xfId="274"/>
    <cellStyle name="Normal 5 4" xfId="248"/>
    <cellStyle name="Normal 6" xfId="150"/>
    <cellStyle name="Normal 6 2" xfId="52"/>
    <cellStyle name="Normal 6 2 2" xfId="282"/>
    <cellStyle name="Normal 6 3" xfId="279"/>
    <cellStyle name="Normal 6 4" xfId="251"/>
    <cellStyle name="Normal 7" xfId="210"/>
    <cellStyle name="Normal 7 2" xfId="205"/>
    <cellStyle name="Normal 7 3" xfId="315"/>
    <cellStyle name="Normal 8" xfId="217"/>
    <cellStyle name="Normal 8 2" xfId="261"/>
    <cellStyle name="Normal 8 3" xfId="320"/>
    <cellStyle name="Normal 9" xfId="231"/>
    <cellStyle name="Normal 9 2" xfId="292"/>
    <cellStyle name="Normal 9 3" xfId="53"/>
    <cellStyle name="Normal 9 4" xfId="334"/>
    <cellStyle name="Normal_innutj" xfId="5"/>
    <cellStyle name="Normal_TABELL1" xfId="8"/>
    <cellStyle name="Nøytral" xfId="19" builtinId="28" customBuiltin="1"/>
    <cellStyle name="Nøytral 2" xfId="112"/>
    <cellStyle name="Nøytral 3" xfId="180"/>
    <cellStyle name="Nøytral 4" xfId="85"/>
    <cellStyle name="Overskrift 1" xfId="13" builtinId="16" customBuiltin="1"/>
    <cellStyle name="Overskrift 1 2" xfId="106"/>
    <cellStyle name="Overskrift 1 3" xfId="181"/>
    <cellStyle name="Overskrift 1 4" xfId="86"/>
    <cellStyle name="Overskrift 2" xfId="14" builtinId="17" customBuiltin="1"/>
    <cellStyle name="Overskrift 2 2" xfId="107"/>
    <cellStyle name="Overskrift 2 3" xfId="182"/>
    <cellStyle name="Overskrift 2 4" xfId="87"/>
    <cellStyle name="Overskrift 3" xfId="15" builtinId="18" customBuiltin="1"/>
    <cellStyle name="Overskrift 3 2" xfId="108"/>
    <cellStyle name="Overskrift 3 3" xfId="183"/>
    <cellStyle name="Overskrift 3 4" xfId="88"/>
    <cellStyle name="Overskrift 4" xfId="16" builtinId="19" customBuiltin="1"/>
    <cellStyle name="Overskrift 4 2" xfId="109"/>
    <cellStyle name="Overskrift 4 3" xfId="184"/>
    <cellStyle name="Overskrift 4 4" xfId="89"/>
    <cellStyle name="Prosent" xfId="2" builtinId="5"/>
    <cellStyle name="Prosent 2" xfId="185"/>
    <cellStyle name="Prosent 2 2" xfId="283"/>
    <cellStyle name="Prosent 3" xfId="211"/>
    <cellStyle name="Prosent 3 2" xfId="316"/>
    <cellStyle name="times" xfId="90"/>
    <cellStyle name="Tittel" xfId="12" builtinId="15" customBuiltin="1"/>
    <cellStyle name="Tittel 2" xfId="105"/>
    <cellStyle name="Tittel 2 2" xfId="246"/>
    <cellStyle name="Tittel 3" xfId="186"/>
    <cellStyle name="Tittel 4" xfId="91"/>
    <cellStyle name="Tittel 5" xfId="232"/>
    <cellStyle name="Totalt" xfId="27" builtinId="25" customBuiltin="1"/>
    <cellStyle name="Totalt 2" xfId="120"/>
    <cellStyle name="Totalt 3" xfId="187"/>
    <cellStyle name="Totalt 4" xfId="92"/>
    <cellStyle name="Tusenskille" xfId="104"/>
    <cellStyle name="Tusenskille 2" xfId="278"/>
    <cellStyle name="Tusenskille 3" xfId="284"/>
    <cellStyle name="Tusenskille 4" xfId="253"/>
    <cellStyle name="Tusenskille_innutj" xfId="6"/>
    <cellStyle name="Tusenskille_sammenligningskatt04" xfId="4"/>
    <cellStyle name="Tusenskille_sammenligningskatt08okt" xfId="3"/>
    <cellStyle name="Tusenskille_skatt04analyserev" xfId="11"/>
    <cellStyle name="Utdata" xfId="21" builtinId="21" customBuiltin="1"/>
    <cellStyle name="Utdata 2" xfId="114"/>
    <cellStyle name="Utdata 3" xfId="188"/>
    <cellStyle name="Utdata 4" xfId="93"/>
    <cellStyle name="Uthevingsfarge1" xfId="28" builtinId="29" customBuiltin="1"/>
    <cellStyle name="Uthevingsfarge1 2" xfId="121"/>
    <cellStyle name="Uthevingsfarge1 3" xfId="189"/>
    <cellStyle name="Uthevingsfarge1 4" xfId="94"/>
    <cellStyle name="Uthevingsfarge2" xfId="32" builtinId="33" customBuiltin="1"/>
    <cellStyle name="Uthevingsfarge2 2" xfId="125"/>
    <cellStyle name="Uthevingsfarge2 3" xfId="190"/>
    <cellStyle name="Uthevingsfarge2 4" xfId="95"/>
    <cellStyle name="Uthevingsfarge3" xfId="36" builtinId="37" customBuiltin="1"/>
    <cellStyle name="Uthevingsfarge3 2" xfId="129"/>
    <cellStyle name="Uthevingsfarge3 3" xfId="191"/>
    <cellStyle name="Uthevingsfarge3 4" xfId="96"/>
    <cellStyle name="Uthevingsfarge4" xfId="40" builtinId="41" customBuiltin="1"/>
    <cellStyle name="Uthevingsfarge4 2" xfId="133"/>
    <cellStyle name="Uthevingsfarge4 3" xfId="192"/>
    <cellStyle name="Uthevingsfarge4 4" xfId="97"/>
    <cellStyle name="Uthevingsfarge5" xfId="44" builtinId="45" customBuiltin="1"/>
    <cellStyle name="Uthevingsfarge5 2" xfId="137"/>
    <cellStyle name="Uthevingsfarge5 3" xfId="193"/>
    <cellStyle name="Uthevingsfarge5 4" xfId="98"/>
    <cellStyle name="Uthevingsfarge6" xfId="48" builtinId="49" customBuiltin="1"/>
    <cellStyle name="Uthevingsfarge6 2" xfId="141"/>
    <cellStyle name="Uthevingsfarge6 3" xfId="194"/>
    <cellStyle name="Uthevingsfarge6 4" xfId="99"/>
    <cellStyle name="Valuta 2" xfId="265"/>
    <cellStyle name="Varseltekst" xfId="25" builtinId="11" customBuiltin="1"/>
    <cellStyle name="Varseltekst 2" xfId="118"/>
    <cellStyle name="Varseltekst 3" xfId="195"/>
    <cellStyle name="Varseltekst 4" xfId="100"/>
  </cellStyles>
  <dxfs count="0"/>
  <tableStyles count="0" defaultTableStyle="TableStyleMedium2" defaultPivotStyle="PivotStyleLight16"/>
  <colors>
    <mruColors>
      <color rgb="FF99FF99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5" Type="http://schemas.openxmlformats.org/officeDocument/2006/relationships/chartsheet" Target="chartsheets/sheet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(januar-desember 2018)</c:v>
            </c:pt>
          </c:strCache>
        </c:strRef>
      </c:tx>
      <c:layout>
        <c:manualLayout>
          <c:xMode val="edge"/>
          <c:yMode val="edge"/>
          <c:x val="0.31461075750773126"/>
          <c:y val="3.92346872482523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0039564310097344E-2"/>
          <c:y val="0.20745967971408735"/>
          <c:w val="0.88932849233441491"/>
          <c:h val="0.56643485584857556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januar-desember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kommuner!$B$7:$B$24</c:f>
              <c:strCache>
                <c:ptCount val="18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Aremark</c:v>
                </c:pt>
                <c:pt idx="6">
                  <c:v>Marker</c:v>
                </c:pt>
                <c:pt idx="7">
                  <c:v>Rømskog</c:v>
                </c:pt>
                <c:pt idx="8">
                  <c:v>Trøgstad</c:v>
                </c:pt>
                <c:pt idx="9">
                  <c:v>Spydeberg</c:v>
                </c:pt>
                <c:pt idx="10">
                  <c:v>Askim</c:v>
                </c:pt>
                <c:pt idx="11">
                  <c:v>Eidsberg</c:v>
                </c:pt>
                <c:pt idx="12">
                  <c:v>Skiptvet</c:v>
                </c:pt>
                <c:pt idx="13">
                  <c:v>Rakkestad</c:v>
                </c:pt>
                <c:pt idx="14">
                  <c:v>Råde</c:v>
                </c:pt>
                <c:pt idx="15">
                  <c:v>Rygge</c:v>
                </c:pt>
                <c:pt idx="16">
                  <c:v>Våler</c:v>
                </c:pt>
                <c:pt idx="17">
                  <c:v>Hobøl</c:v>
                </c:pt>
              </c:strCache>
            </c:strRef>
          </c:cat>
          <c:val>
            <c:numRef>
              <c:f>kommuner!$E$7:$E$24</c:f>
              <c:numCache>
                <c:formatCode>0.0\ %</c:formatCode>
                <c:ptCount val="18"/>
                <c:pt idx="0">
                  <c:v>0.79645865954859441</c:v>
                </c:pt>
                <c:pt idx="1">
                  <c:v>0.85022524432240354</c:v>
                </c:pt>
                <c:pt idx="2">
                  <c:v>0.79341445860607229</c:v>
                </c:pt>
                <c:pt idx="3">
                  <c:v>0.84305565636390323</c:v>
                </c:pt>
                <c:pt idx="4">
                  <c:v>1.0967967682110893</c:v>
                </c:pt>
                <c:pt idx="5">
                  <c:v>0.77507464405844662</c:v>
                </c:pt>
                <c:pt idx="6">
                  <c:v>0.79647706030735888</c:v>
                </c:pt>
                <c:pt idx="7">
                  <c:v>0.81361819310923156</c:v>
                </c:pt>
                <c:pt idx="8">
                  <c:v>0.83152149170649392</c:v>
                </c:pt>
                <c:pt idx="9">
                  <c:v>0.90195972475239961</c:v>
                </c:pt>
                <c:pt idx="10">
                  <c:v>0.87267921098792278</c:v>
                </c:pt>
                <c:pt idx="11">
                  <c:v>0.82128528460908123</c:v>
                </c:pt>
                <c:pt idx="12">
                  <c:v>0.79562020091384622</c:v>
                </c:pt>
                <c:pt idx="13">
                  <c:v>0.83538059840285139</c:v>
                </c:pt>
                <c:pt idx="14">
                  <c:v>0.86758517167500737</c:v>
                </c:pt>
                <c:pt idx="15">
                  <c:v>0.94701762827765323</c:v>
                </c:pt>
                <c:pt idx="16">
                  <c:v>0.86224509245340897</c:v>
                </c:pt>
                <c:pt idx="17">
                  <c:v>0.84959932244391012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D7-49A9-84ED-E66930766362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kommuner!$B$7:$B$24</c:f>
              <c:strCache>
                <c:ptCount val="18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Aremark</c:v>
                </c:pt>
                <c:pt idx="6">
                  <c:v>Marker</c:v>
                </c:pt>
                <c:pt idx="7">
                  <c:v>Rømskog</c:v>
                </c:pt>
                <c:pt idx="8">
                  <c:v>Trøgstad</c:v>
                </c:pt>
                <c:pt idx="9">
                  <c:v>Spydeberg</c:v>
                </c:pt>
                <c:pt idx="10">
                  <c:v>Askim</c:v>
                </c:pt>
                <c:pt idx="11">
                  <c:v>Eidsberg</c:v>
                </c:pt>
                <c:pt idx="12">
                  <c:v>Skiptvet</c:v>
                </c:pt>
                <c:pt idx="13">
                  <c:v>Rakkestad</c:v>
                </c:pt>
                <c:pt idx="14">
                  <c:v>Råde</c:v>
                </c:pt>
                <c:pt idx="15">
                  <c:v>Rygge</c:v>
                </c:pt>
                <c:pt idx="16">
                  <c:v>Våler</c:v>
                </c:pt>
                <c:pt idx="17">
                  <c:v>Hobøl</c:v>
                </c:pt>
              </c:strCache>
            </c:strRef>
          </c:cat>
          <c:val>
            <c:numRef>
              <c:f>kommuner!$O$7:$O$24</c:f>
              <c:numCache>
                <c:formatCode>0.0\ %</c:formatCode>
                <c:ptCount val="18"/>
                <c:pt idx="0">
                  <c:v>0.94310159581328112</c:v>
                </c:pt>
                <c:pt idx="1">
                  <c:v>0.94578992505197157</c:v>
                </c:pt>
                <c:pt idx="2">
                  <c:v>0.94294938576615495</c:v>
                </c:pt>
                <c:pt idx="3">
                  <c:v>0.94543144565404658</c:v>
                </c:pt>
                <c:pt idx="4">
                  <c:v>1.026997370120287</c:v>
                </c:pt>
                <c:pt idx="5">
                  <c:v>0.94203239503877367</c:v>
                </c:pt>
                <c:pt idx="6">
                  <c:v>0.94310251585121918</c:v>
                </c:pt>
                <c:pt idx="7">
                  <c:v>0.9439595724913129</c:v>
                </c:pt>
                <c:pt idx="8">
                  <c:v>0.94485473742117587</c:v>
                </c:pt>
                <c:pt idx="9">
                  <c:v>0.94906255273681117</c:v>
                </c:pt>
                <c:pt idx="10">
                  <c:v>0.94691262338524751</c:v>
                </c:pt>
                <c:pt idx="11">
                  <c:v>0.94434292706630552</c:v>
                </c:pt>
                <c:pt idx="12">
                  <c:v>0.9430596728815438</c:v>
                </c:pt>
                <c:pt idx="13">
                  <c:v>0.94504769275599398</c:v>
                </c:pt>
                <c:pt idx="14">
                  <c:v>0.94665792141960159</c:v>
                </c:pt>
                <c:pt idx="15">
                  <c:v>0.96708571414691269</c:v>
                </c:pt>
                <c:pt idx="16">
                  <c:v>0.94639091745852189</c:v>
                </c:pt>
                <c:pt idx="17">
                  <c:v>0.94575862895804697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D7-49A9-84ED-E66930766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17408"/>
        <c:axId val="53860224"/>
      </c:lineChart>
      <c:catAx>
        <c:axId val="5361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3860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860224"/>
        <c:scaling>
          <c:orientation val="minMax"/>
          <c:max val="1.1000000000000001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361740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07551378212107"/>
          <c:y val="0.10256434728875673"/>
          <c:w val="0.12351789030323779"/>
          <c:h val="0.177156666605485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(januar-desember 2018)</c:v>
            </c:pt>
          </c:strCache>
        </c:strRef>
      </c:tx>
      <c:layout>
        <c:manualLayout>
          <c:xMode val="edge"/>
          <c:yMode val="edge"/>
          <c:x val="0.18963852392351249"/>
          <c:y val="3.27102803738317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4066551413725918E-2"/>
          <c:y val="0.19392523364485981"/>
          <c:w val="0.88954141612198356"/>
          <c:h val="0.56074766355140182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januar-desember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kommuner!$B$174:$B$199</c:f>
              <c:strCache>
                <c:ptCount val="26"/>
                <c:pt idx="0">
                  <c:v>Eigersund</c:v>
                </c:pt>
                <c:pt idx="1">
                  <c:v>Sandnes</c:v>
                </c:pt>
                <c:pt idx="2">
                  <c:v>Stavanger</c:v>
                </c:pt>
                <c:pt idx="3">
                  <c:v>Haugesund</c:v>
                </c:pt>
                <c:pt idx="4">
                  <c:v>Sokndal</c:v>
                </c:pt>
                <c:pt idx="5">
                  <c:v>Lund</c:v>
                </c:pt>
                <c:pt idx="6">
                  <c:v>Bjerkreim</c:v>
                </c:pt>
                <c:pt idx="7">
                  <c:v>Hå</c:v>
                </c:pt>
                <c:pt idx="8">
                  <c:v>Klepp</c:v>
                </c:pt>
                <c:pt idx="9">
                  <c:v>Time</c:v>
                </c:pt>
                <c:pt idx="10">
                  <c:v>Gjesdal</c:v>
                </c:pt>
                <c:pt idx="11">
                  <c:v>Sola</c:v>
                </c:pt>
                <c:pt idx="12">
                  <c:v>Randaberg</c:v>
                </c:pt>
                <c:pt idx="13">
                  <c:v>Forsand</c:v>
                </c:pt>
                <c:pt idx="14">
                  <c:v>Strand</c:v>
                </c:pt>
                <c:pt idx="15">
                  <c:v>Hjelmeland</c:v>
                </c:pt>
                <c:pt idx="16">
                  <c:v>Suldal</c:v>
                </c:pt>
                <c:pt idx="17">
                  <c:v>Sauda</c:v>
                </c:pt>
                <c:pt idx="18">
                  <c:v>Finnøy</c:v>
                </c:pt>
                <c:pt idx="19">
                  <c:v>Rennesøy</c:v>
                </c:pt>
                <c:pt idx="20">
                  <c:v>Kvitsøy</c:v>
                </c:pt>
                <c:pt idx="21">
                  <c:v>Bokn</c:v>
                </c:pt>
                <c:pt idx="22">
                  <c:v>Tysvær</c:v>
                </c:pt>
                <c:pt idx="23">
                  <c:v>Karmøy</c:v>
                </c:pt>
                <c:pt idx="24">
                  <c:v>Utsira</c:v>
                </c:pt>
                <c:pt idx="25">
                  <c:v>Vindafjord</c:v>
                </c:pt>
              </c:strCache>
            </c:strRef>
          </c:cat>
          <c:val>
            <c:numRef>
              <c:f>kommuner!$E$174:$E$199</c:f>
              <c:numCache>
                <c:formatCode>0.0\ %</c:formatCode>
                <c:ptCount val="26"/>
                <c:pt idx="0">
                  <c:v>0.92143007349186901</c:v>
                </c:pt>
                <c:pt idx="1">
                  <c:v>0.99699000201164956</c:v>
                </c:pt>
                <c:pt idx="2">
                  <c:v>1.2100602285524604</c:v>
                </c:pt>
                <c:pt idx="3">
                  <c:v>0.95044455328809452</c:v>
                </c:pt>
                <c:pt idx="4">
                  <c:v>0.82480587224782942</c:v>
                </c:pt>
                <c:pt idx="5">
                  <c:v>0.79349968430927165</c:v>
                </c:pt>
                <c:pt idx="6">
                  <c:v>0.82881034243207707</c:v>
                </c:pt>
                <c:pt idx="7">
                  <c:v>0.82485483850849073</c:v>
                </c:pt>
                <c:pt idx="8">
                  <c:v>0.92496434399003702</c:v>
                </c:pt>
                <c:pt idx="9">
                  <c:v>0.94184787029869332</c:v>
                </c:pt>
                <c:pt idx="10">
                  <c:v>0.86650012267570742</c:v>
                </c:pt>
                <c:pt idx="11">
                  <c:v>1.2050901805737251</c:v>
                </c:pt>
                <c:pt idx="12">
                  <c:v>1.0517539389733228</c:v>
                </c:pt>
                <c:pt idx="13">
                  <c:v>1.2946385438798673</c:v>
                </c:pt>
                <c:pt idx="14">
                  <c:v>0.8816163060174752</c:v>
                </c:pt>
                <c:pt idx="15">
                  <c:v>1.1336955819589574</c:v>
                </c:pt>
                <c:pt idx="16">
                  <c:v>1.3002448604212213</c:v>
                </c:pt>
                <c:pt idx="17">
                  <c:v>0.92453839930988857</c:v>
                </c:pt>
                <c:pt idx="18">
                  <c:v>0.9200346202666948</c:v>
                </c:pt>
                <c:pt idx="19">
                  <c:v>1.0369692138920359</c:v>
                </c:pt>
                <c:pt idx="20">
                  <c:v>0.88804359887249518</c:v>
                </c:pt>
                <c:pt idx="21">
                  <c:v>0.820702375436411</c:v>
                </c:pt>
                <c:pt idx="22">
                  <c:v>0.87682679729438107</c:v>
                </c:pt>
                <c:pt idx="23">
                  <c:v>0.84020012949066814</c:v>
                </c:pt>
                <c:pt idx="24">
                  <c:v>0.85634864683930756</c:v>
                </c:pt>
                <c:pt idx="25">
                  <c:v>1.0313140729760999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C3-498F-A073-2BD218D5D0A3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kommuner!$B$174:$B$199</c:f>
              <c:strCache>
                <c:ptCount val="26"/>
                <c:pt idx="0">
                  <c:v>Eigersund</c:v>
                </c:pt>
                <c:pt idx="1">
                  <c:v>Sandnes</c:v>
                </c:pt>
                <c:pt idx="2">
                  <c:v>Stavanger</c:v>
                </c:pt>
                <c:pt idx="3">
                  <c:v>Haugesund</c:v>
                </c:pt>
                <c:pt idx="4">
                  <c:v>Sokndal</c:v>
                </c:pt>
                <c:pt idx="5">
                  <c:v>Lund</c:v>
                </c:pt>
                <c:pt idx="6">
                  <c:v>Bjerkreim</c:v>
                </c:pt>
                <c:pt idx="7">
                  <c:v>Hå</c:v>
                </c:pt>
                <c:pt idx="8">
                  <c:v>Klepp</c:v>
                </c:pt>
                <c:pt idx="9">
                  <c:v>Time</c:v>
                </c:pt>
                <c:pt idx="10">
                  <c:v>Gjesdal</c:v>
                </c:pt>
                <c:pt idx="11">
                  <c:v>Sola</c:v>
                </c:pt>
                <c:pt idx="12">
                  <c:v>Randaberg</c:v>
                </c:pt>
                <c:pt idx="13">
                  <c:v>Forsand</c:v>
                </c:pt>
                <c:pt idx="14">
                  <c:v>Strand</c:v>
                </c:pt>
                <c:pt idx="15">
                  <c:v>Hjelmeland</c:v>
                </c:pt>
                <c:pt idx="16">
                  <c:v>Suldal</c:v>
                </c:pt>
                <c:pt idx="17">
                  <c:v>Sauda</c:v>
                </c:pt>
                <c:pt idx="18">
                  <c:v>Finnøy</c:v>
                </c:pt>
                <c:pt idx="19">
                  <c:v>Rennesøy</c:v>
                </c:pt>
                <c:pt idx="20">
                  <c:v>Kvitsøy</c:v>
                </c:pt>
                <c:pt idx="21">
                  <c:v>Bokn</c:v>
                </c:pt>
                <c:pt idx="22">
                  <c:v>Tysvær</c:v>
                </c:pt>
                <c:pt idx="23">
                  <c:v>Karmøy</c:v>
                </c:pt>
                <c:pt idx="24">
                  <c:v>Utsira</c:v>
                </c:pt>
                <c:pt idx="25">
                  <c:v>Vindafjord</c:v>
                </c:pt>
              </c:strCache>
            </c:strRef>
          </c:cat>
          <c:val>
            <c:numRef>
              <c:f>kommuner!$O$174:$O$199</c:f>
              <c:numCache>
                <c:formatCode>0.0\ %</c:formatCode>
                <c:ptCount val="26"/>
                <c:pt idx="0">
                  <c:v>0.95685069223259889</c:v>
                </c:pt>
                <c:pt idx="1">
                  <c:v>0.98707466364051111</c:v>
                </c:pt>
                <c:pt idx="2">
                  <c:v>1.0723027542568353</c:v>
                </c:pt>
                <c:pt idx="3">
                  <c:v>0.96845648415108931</c:v>
                </c:pt>
                <c:pt idx="4">
                  <c:v>0.94451895644824291</c:v>
                </c:pt>
                <c:pt idx="5">
                  <c:v>0.9429536470513149</c:v>
                </c:pt>
                <c:pt idx="6">
                  <c:v>0.94471917995745502</c:v>
                </c:pt>
                <c:pt idx="7">
                  <c:v>0.94452140476127577</c:v>
                </c:pt>
                <c:pt idx="8">
                  <c:v>0.958264400431866</c:v>
                </c:pt>
                <c:pt idx="9">
                  <c:v>0.96501781095532846</c:v>
                </c:pt>
                <c:pt idx="10">
                  <c:v>0.94660366896963677</c:v>
                </c:pt>
                <c:pt idx="11">
                  <c:v>1.0703147350653415</c:v>
                </c:pt>
                <c:pt idx="12">
                  <c:v>1.0089802384251805</c:v>
                </c:pt>
                <c:pt idx="13">
                  <c:v>1.1061340803877984</c:v>
                </c:pt>
                <c:pt idx="14">
                  <c:v>0.94735947813672494</c:v>
                </c:pt>
                <c:pt idx="15">
                  <c:v>1.0417568956194339</c:v>
                </c:pt>
                <c:pt idx="16">
                  <c:v>1.1083766070043399</c:v>
                </c:pt>
                <c:pt idx="17">
                  <c:v>0.95809402255980658</c:v>
                </c:pt>
                <c:pt idx="18">
                  <c:v>0.95629251094252932</c:v>
                </c:pt>
                <c:pt idx="19">
                  <c:v>1.0030663483926656</c:v>
                </c:pt>
                <c:pt idx="20">
                  <c:v>0.94768084277947606</c:v>
                </c:pt>
                <c:pt idx="21">
                  <c:v>0.94431378160767176</c:v>
                </c:pt>
                <c:pt idx="22">
                  <c:v>0.94712000270057028</c:v>
                </c:pt>
                <c:pt idx="23">
                  <c:v>0.9452886693103848</c:v>
                </c:pt>
                <c:pt idx="24">
                  <c:v>0.94609609517781668</c:v>
                </c:pt>
                <c:pt idx="25">
                  <c:v>1.0008042920262912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C3-498F-A073-2BD218D5D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67328"/>
        <c:axId val="53669248"/>
      </c:lineChart>
      <c:catAx>
        <c:axId val="5366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3669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669248"/>
        <c:scaling>
          <c:orientation val="minMax"/>
          <c:max val="1.8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366732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517178387892127"/>
          <c:y val="8.1775700934579434E-2"/>
          <c:w val="0.21114390026759855"/>
          <c:h val="0.186915887850467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(januar-desember 2018)</c:v>
            </c:pt>
          </c:strCache>
        </c:strRef>
      </c:tx>
      <c:layout>
        <c:manualLayout>
          <c:xMode val="edge"/>
          <c:yMode val="edge"/>
          <c:x val="0.18700787401574803"/>
          <c:y val="3.44036697247706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2677165354330714E-2"/>
          <c:y val="0.19266076622165082"/>
          <c:w val="0.90157480314960625"/>
          <c:h val="0.54357859041108625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januar-desember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kommuner!$B$200:$B$232</c:f>
              <c:strCache>
                <c:ptCount val="33"/>
                <c:pt idx="0">
                  <c:v>Bergen</c:v>
                </c:pt>
                <c:pt idx="1">
                  <c:v>Etne</c:v>
                </c:pt>
                <c:pt idx="2">
                  <c:v>Sveio</c:v>
                </c:pt>
                <c:pt idx="3">
                  <c:v>Bømlo</c:v>
                </c:pt>
                <c:pt idx="4">
                  <c:v>Stord</c:v>
                </c:pt>
                <c:pt idx="5">
                  <c:v>Fitjar</c:v>
                </c:pt>
                <c:pt idx="6">
                  <c:v>Tysnes</c:v>
                </c:pt>
                <c:pt idx="7">
                  <c:v>Kvinnherad</c:v>
                </c:pt>
                <c:pt idx="8">
                  <c:v>Jondal</c:v>
                </c:pt>
                <c:pt idx="9">
                  <c:v>Odda</c:v>
                </c:pt>
                <c:pt idx="10">
                  <c:v>Ullensvang</c:v>
                </c:pt>
                <c:pt idx="11">
                  <c:v>Eidfjord</c:v>
                </c:pt>
                <c:pt idx="12">
                  <c:v>Ulvik</c:v>
                </c:pt>
                <c:pt idx="13">
                  <c:v>Granvin</c:v>
                </c:pt>
                <c:pt idx="14">
                  <c:v>Voss</c:v>
                </c:pt>
                <c:pt idx="15">
                  <c:v>Kvam</c:v>
                </c:pt>
                <c:pt idx="16">
                  <c:v>Fusa</c:v>
                </c:pt>
                <c:pt idx="17">
                  <c:v>Samnanger</c:v>
                </c:pt>
                <c:pt idx="18">
                  <c:v>Os</c:v>
                </c:pt>
                <c:pt idx="19">
                  <c:v>Austevoll</c:v>
                </c:pt>
                <c:pt idx="20">
                  <c:v>Sund</c:v>
                </c:pt>
                <c:pt idx="21">
                  <c:v>Fjell</c:v>
                </c:pt>
                <c:pt idx="22">
                  <c:v>Askøy</c:v>
                </c:pt>
                <c:pt idx="23">
                  <c:v>Vaksdal</c:v>
                </c:pt>
                <c:pt idx="24">
                  <c:v>Modalen</c:v>
                </c:pt>
                <c:pt idx="25">
                  <c:v>Osterøy</c:v>
                </c:pt>
                <c:pt idx="26">
                  <c:v>Meland</c:v>
                </c:pt>
                <c:pt idx="27">
                  <c:v>Øygarden</c:v>
                </c:pt>
                <c:pt idx="28">
                  <c:v>Radøy</c:v>
                </c:pt>
                <c:pt idx="29">
                  <c:v>Lindås</c:v>
                </c:pt>
                <c:pt idx="30">
                  <c:v>Austrheim</c:v>
                </c:pt>
                <c:pt idx="31">
                  <c:v>Fedje</c:v>
                </c:pt>
                <c:pt idx="32">
                  <c:v>Masfjorden</c:v>
                </c:pt>
              </c:strCache>
            </c:strRef>
          </c:cat>
          <c:val>
            <c:numRef>
              <c:f>kommuner!$E$200:$E$232</c:f>
              <c:numCache>
                <c:formatCode>0.0\ %</c:formatCode>
                <c:ptCount val="33"/>
                <c:pt idx="0">
                  <c:v>1.0627828779601005</c:v>
                </c:pt>
                <c:pt idx="1">
                  <c:v>0.84635682098288645</c:v>
                </c:pt>
                <c:pt idx="2">
                  <c:v>0.80006629751566649</c:v>
                </c:pt>
                <c:pt idx="3">
                  <c:v>0.80989138654740345</c:v>
                </c:pt>
                <c:pt idx="4">
                  <c:v>0.89709919558294537</c:v>
                </c:pt>
                <c:pt idx="5">
                  <c:v>0.83276472707588478</c:v>
                </c:pt>
                <c:pt idx="6">
                  <c:v>1.0358990128028791</c:v>
                </c:pt>
                <c:pt idx="7">
                  <c:v>0.88519557466018262</c:v>
                </c:pt>
                <c:pt idx="8">
                  <c:v>0.891073471905373</c:v>
                </c:pt>
                <c:pt idx="9">
                  <c:v>1.0437657524101498</c:v>
                </c:pt>
                <c:pt idx="10">
                  <c:v>0.84202066550580235</c:v>
                </c:pt>
                <c:pt idx="11">
                  <c:v>1.9846434779103339</c:v>
                </c:pt>
                <c:pt idx="12">
                  <c:v>1.027454753042097</c:v>
                </c:pt>
                <c:pt idx="13">
                  <c:v>0.7785852497143253</c:v>
                </c:pt>
                <c:pt idx="14">
                  <c:v>0.90284356942191479</c:v>
                </c:pt>
                <c:pt idx="15">
                  <c:v>0.89555650922578167</c:v>
                </c:pt>
                <c:pt idx="16">
                  <c:v>0.9328066691686222</c:v>
                </c:pt>
                <c:pt idx="17">
                  <c:v>0.86585125793362838</c:v>
                </c:pt>
                <c:pt idx="18">
                  <c:v>0.89595708382276973</c:v>
                </c:pt>
                <c:pt idx="19">
                  <c:v>1.270773385995237</c:v>
                </c:pt>
                <c:pt idx="20">
                  <c:v>0.8330490105718874</c:v>
                </c:pt>
                <c:pt idx="21">
                  <c:v>0.9416900672661217</c:v>
                </c:pt>
                <c:pt idx="22">
                  <c:v>0.83517887420578729</c:v>
                </c:pt>
                <c:pt idx="23">
                  <c:v>0.84789637144450702</c:v>
                </c:pt>
                <c:pt idx="24">
                  <c:v>2.094360375862593</c:v>
                </c:pt>
                <c:pt idx="25">
                  <c:v>0.7812150256825442</c:v>
                </c:pt>
                <c:pt idx="26">
                  <c:v>0.83857349465835196</c:v>
                </c:pt>
                <c:pt idx="27">
                  <c:v>0.77995403741425351</c:v>
                </c:pt>
                <c:pt idx="28">
                  <c:v>0.74205864102490471</c:v>
                </c:pt>
                <c:pt idx="29">
                  <c:v>0.8649440422875585</c:v>
                </c:pt>
                <c:pt idx="30">
                  <c:v>0.98296600982740967</c:v>
                </c:pt>
                <c:pt idx="31">
                  <c:v>0.85320496562554182</c:v>
                </c:pt>
                <c:pt idx="32">
                  <c:v>1.0401071693502459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3E-4F04-B753-DED9BE88B114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26"/>
            <c:bubble3D val="0"/>
            <c:spPr>
              <a:ln w="3175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A3E-4F04-B753-DED9BE88B114}"/>
              </c:ext>
            </c:extLst>
          </c:dPt>
          <c:cat>
            <c:strRef>
              <c:f>kommuner!$B$200:$B$232</c:f>
              <c:strCache>
                <c:ptCount val="33"/>
                <c:pt idx="0">
                  <c:v>Bergen</c:v>
                </c:pt>
                <c:pt idx="1">
                  <c:v>Etne</c:v>
                </c:pt>
                <c:pt idx="2">
                  <c:v>Sveio</c:v>
                </c:pt>
                <c:pt idx="3">
                  <c:v>Bømlo</c:v>
                </c:pt>
                <c:pt idx="4">
                  <c:v>Stord</c:v>
                </c:pt>
                <c:pt idx="5">
                  <c:v>Fitjar</c:v>
                </c:pt>
                <c:pt idx="6">
                  <c:v>Tysnes</c:v>
                </c:pt>
                <c:pt idx="7">
                  <c:v>Kvinnherad</c:v>
                </c:pt>
                <c:pt idx="8">
                  <c:v>Jondal</c:v>
                </c:pt>
                <c:pt idx="9">
                  <c:v>Odda</c:v>
                </c:pt>
                <c:pt idx="10">
                  <c:v>Ullensvang</c:v>
                </c:pt>
                <c:pt idx="11">
                  <c:v>Eidfjord</c:v>
                </c:pt>
                <c:pt idx="12">
                  <c:v>Ulvik</c:v>
                </c:pt>
                <c:pt idx="13">
                  <c:v>Granvin</c:v>
                </c:pt>
                <c:pt idx="14">
                  <c:v>Voss</c:v>
                </c:pt>
                <c:pt idx="15">
                  <c:v>Kvam</c:v>
                </c:pt>
                <c:pt idx="16">
                  <c:v>Fusa</c:v>
                </c:pt>
                <c:pt idx="17">
                  <c:v>Samnanger</c:v>
                </c:pt>
                <c:pt idx="18">
                  <c:v>Os</c:v>
                </c:pt>
                <c:pt idx="19">
                  <c:v>Austevoll</c:v>
                </c:pt>
                <c:pt idx="20">
                  <c:v>Sund</c:v>
                </c:pt>
                <c:pt idx="21">
                  <c:v>Fjell</c:v>
                </c:pt>
                <c:pt idx="22">
                  <c:v>Askøy</c:v>
                </c:pt>
                <c:pt idx="23">
                  <c:v>Vaksdal</c:v>
                </c:pt>
                <c:pt idx="24">
                  <c:v>Modalen</c:v>
                </c:pt>
                <c:pt idx="25">
                  <c:v>Osterøy</c:v>
                </c:pt>
                <c:pt idx="26">
                  <c:v>Meland</c:v>
                </c:pt>
                <c:pt idx="27">
                  <c:v>Øygarden</c:v>
                </c:pt>
                <c:pt idx="28">
                  <c:v>Radøy</c:v>
                </c:pt>
                <c:pt idx="29">
                  <c:v>Lindås</c:v>
                </c:pt>
                <c:pt idx="30">
                  <c:v>Austrheim</c:v>
                </c:pt>
                <c:pt idx="31">
                  <c:v>Fedje</c:v>
                </c:pt>
                <c:pt idx="32">
                  <c:v>Masfjorden</c:v>
                </c:pt>
              </c:strCache>
            </c:strRef>
          </c:cat>
          <c:val>
            <c:numRef>
              <c:f>kommuner!$O$200:$O$232</c:f>
              <c:numCache>
                <c:formatCode>0.0\ %</c:formatCode>
                <c:ptCount val="33"/>
                <c:pt idx="0">
                  <c:v>1.0133918140198916</c:v>
                </c:pt>
                <c:pt idx="1">
                  <c:v>0.94559650388499561</c:v>
                </c:pt>
                <c:pt idx="2">
                  <c:v>0.94328197771163458</c:v>
                </c:pt>
                <c:pt idx="3">
                  <c:v>0.94377323216322151</c:v>
                </c:pt>
                <c:pt idx="4">
                  <c:v>0.94813362261499867</c:v>
                </c:pt>
                <c:pt idx="5">
                  <c:v>0.9449168991896455</c:v>
                </c:pt>
                <c:pt idx="6">
                  <c:v>1.0026382679570032</c:v>
                </c:pt>
                <c:pt idx="7">
                  <c:v>0.94753844156886047</c:v>
                </c:pt>
                <c:pt idx="8">
                  <c:v>0.94783233643112008</c:v>
                </c:pt>
                <c:pt idx="9">
                  <c:v>1.0057849637999114</c:v>
                </c:pt>
                <c:pt idx="10">
                  <c:v>0.94537969611114137</c:v>
                </c:pt>
                <c:pt idx="11">
                  <c:v>1.3821360539999852</c:v>
                </c:pt>
                <c:pt idx="12">
                  <c:v>0.99926056405269026</c:v>
                </c:pt>
                <c:pt idx="13">
                  <c:v>0.9422079253215675</c:v>
                </c:pt>
                <c:pt idx="14">
                  <c:v>0.94941609060461718</c:v>
                </c:pt>
                <c:pt idx="15">
                  <c:v>0.94805648829714051</c:v>
                </c:pt>
                <c:pt idx="16">
                  <c:v>0.96140133050330034</c:v>
                </c:pt>
                <c:pt idx="17">
                  <c:v>0.94657122573253261</c:v>
                </c:pt>
                <c:pt idx="18">
                  <c:v>0.94807651702698981</c:v>
                </c:pt>
                <c:pt idx="19">
                  <c:v>1.0965880172339462</c:v>
                </c:pt>
                <c:pt idx="20">
                  <c:v>0.9449311133644458</c:v>
                </c:pt>
                <c:pt idx="21">
                  <c:v>0.96495468974229992</c:v>
                </c:pt>
                <c:pt idx="22">
                  <c:v>0.94503760654614066</c:v>
                </c:pt>
                <c:pt idx="23">
                  <c:v>0.94567348140807661</c:v>
                </c:pt>
                <c:pt idx="24">
                  <c:v>1.4260228131808887</c:v>
                </c:pt>
                <c:pt idx="25">
                  <c:v>0.94233941411997857</c:v>
                </c:pt>
                <c:pt idx="26">
                  <c:v>0.94520733756876896</c:v>
                </c:pt>
                <c:pt idx="27">
                  <c:v>0.94227636470656395</c:v>
                </c:pt>
                <c:pt idx="28">
                  <c:v>0.94038159488709649</c:v>
                </c:pt>
                <c:pt idx="29">
                  <c:v>0.94652586495022917</c:v>
                </c:pt>
                <c:pt idx="30">
                  <c:v>0.981465066766815</c:v>
                </c:pt>
                <c:pt idx="31">
                  <c:v>0.94593891111712847</c:v>
                </c:pt>
                <c:pt idx="32">
                  <c:v>1.0043215305759496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3E-4F04-B753-DED9BE88B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15552"/>
        <c:axId val="53817344"/>
      </c:lineChart>
      <c:catAx>
        <c:axId val="5381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3817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817344"/>
        <c:scaling>
          <c:orientation val="minMax"/>
          <c:max val="2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3815552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4440388203008"/>
          <c:y val="9.5233851866077718E-2"/>
          <c:w val="0.14168830123228462"/>
          <c:h val="0.184582805198130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(januar-desember 2018)</c:v>
            </c:pt>
          </c:strCache>
        </c:strRef>
      </c:tx>
      <c:layout>
        <c:manualLayout>
          <c:xMode val="edge"/>
          <c:yMode val="edge"/>
          <c:x val="0.20332376341520358"/>
          <c:y val="3.3096926713947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5044069453420412E-2"/>
          <c:y val="0.20094609039341937"/>
          <c:w val="0.80156479254947965"/>
          <c:h val="0.54137240823638866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januar-desember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kommuner!$B$233:$B$258</c:f>
              <c:strCache>
                <c:ptCount val="26"/>
                <c:pt idx="0">
                  <c:v>Flora</c:v>
                </c:pt>
                <c:pt idx="1">
                  <c:v>Gulen</c:v>
                </c:pt>
                <c:pt idx="2">
                  <c:v>Solund</c:v>
                </c:pt>
                <c:pt idx="3">
                  <c:v>Hyllestad</c:v>
                </c:pt>
                <c:pt idx="4">
                  <c:v>Høyanger</c:v>
                </c:pt>
                <c:pt idx="5">
                  <c:v>Vik</c:v>
                </c:pt>
                <c:pt idx="6">
                  <c:v>Balestrand</c:v>
                </c:pt>
                <c:pt idx="7">
                  <c:v>Leikanger</c:v>
                </c:pt>
                <c:pt idx="8">
                  <c:v>Sogndal</c:v>
                </c:pt>
                <c:pt idx="9">
                  <c:v>Aurland</c:v>
                </c:pt>
                <c:pt idx="10">
                  <c:v>Lærdal</c:v>
                </c:pt>
                <c:pt idx="11">
                  <c:v>Årdal</c:v>
                </c:pt>
                <c:pt idx="12">
                  <c:v>Luster</c:v>
                </c:pt>
                <c:pt idx="13">
                  <c:v>Askvoll</c:v>
                </c:pt>
                <c:pt idx="14">
                  <c:v>Fjaler</c:v>
                </c:pt>
                <c:pt idx="15">
                  <c:v>Gaular</c:v>
                </c:pt>
                <c:pt idx="16">
                  <c:v>Jølster</c:v>
                </c:pt>
                <c:pt idx="17">
                  <c:v>Førde</c:v>
                </c:pt>
                <c:pt idx="18">
                  <c:v>Naustdal</c:v>
                </c:pt>
                <c:pt idx="19">
                  <c:v>Bremanger</c:v>
                </c:pt>
                <c:pt idx="20">
                  <c:v>Vågsøy</c:v>
                </c:pt>
                <c:pt idx="21">
                  <c:v>Selje</c:v>
                </c:pt>
                <c:pt idx="22">
                  <c:v>Eid</c:v>
                </c:pt>
                <c:pt idx="23">
                  <c:v>Hornindal</c:v>
                </c:pt>
                <c:pt idx="24">
                  <c:v>Gloppen</c:v>
                </c:pt>
                <c:pt idx="25">
                  <c:v>Stryn</c:v>
                </c:pt>
              </c:strCache>
            </c:strRef>
          </c:cat>
          <c:val>
            <c:numRef>
              <c:f>kommuner!$E$233:$E$258</c:f>
              <c:numCache>
                <c:formatCode>0.0\ %</c:formatCode>
                <c:ptCount val="26"/>
                <c:pt idx="0">
                  <c:v>0.90690403580325907</c:v>
                </c:pt>
                <c:pt idx="1">
                  <c:v>0.92193908778596534</c:v>
                </c:pt>
                <c:pt idx="2">
                  <c:v>0.92454238206641881</c:v>
                </c:pt>
                <c:pt idx="3">
                  <c:v>0.83107647425276632</c:v>
                </c:pt>
                <c:pt idx="4">
                  <c:v>0.96579160573184952</c:v>
                </c:pt>
                <c:pt idx="5">
                  <c:v>1.0043097957699529</c:v>
                </c:pt>
                <c:pt idx="6">
                  <c:v>0.87253664113820517</c:v>
                </c:pt>
                <c:pt idx="7">
                  <c:v>1.0028428690292241</c:v>
                </c:pt>
                <c:pt idx="8">
                  <c:v>0.88412291252678987</c:v>
                </c:pt>
                <c:pt idx="9">
                  <c:v>1.5663268457728439</c:v>
                </c:pt>
                <c:pt idx="10">
                  <c:v>1.1391709964935102</c:v>
                </c:pt>
                <c:pt idx="11">
                  <c:v>1.0922457047760727</c:v>
                </c:pt>
                <c:pt idx="12">
                  <c:v>0.99438591480776639</c:v>
                </c:pt>
                <c:pt idx="13">
                  <c:v>0.78505135502053747</c:v>
                </c:pt>
                <c:pt idx="14">
                  <c:v>0.73235206371466322</c:v>
                </c:pt>
                <c:pt idx="15">
                  <c:v>0.8079684819590941</c:v>
                </c:pt>
                <c:pt idx="16">
                  <c:v>0.86145412978564939</c:v>
                </c:pt>
                <c:pt idx="17">
                  <c:v>0.9669639984195908</c:v>
                </c:pt>
                <c:pt idx="18">
                  <c:v>0.76063165405433208</c:v>
                </c:pt>
                <c:pt idx="19">
                  <c:v>0.91077269243711789</c:v>
                </c:pt>
                <c:pt idx="20">
                  <c:v>0.91775254131627892</c:v>
                </c:pt>
                <c:pt idx="21">
                  <c:v>0.82223093025371585</c:v>
                </c:pt>
                <c:pt idx="22">
                  <c:v>0.81706060317039486</c:v>
                </c:pt>
                <c:pt idx="23">
                  <c:v>0.74132252909889018</c:v>
                </c:pt>
                <c:pt idx="24">
                  <c:v>0.94217652968655785</c:v>
                </c:pt>
                <c:pt idx="25">
                  <c:v>0.82201113662826619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2D-425C-BE85-3B15D21B47A5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kommuner!$B$233:$B$258</c:f>
              <c:strCache>
                <c:ptCount val="26"/>
                <c:pt idx="0">
                  <c:v>Flora</c:v>
                </c:pt>
                <c:pt idx="1">
                  <c:v>Gulen</c:v>
                </c:pt>
                <c:pt idx="2">
                  <c:v>Solund</c:v>
                </c:pt>
                <c:pt idx="3">
                  <c:v>Hyllestad</c:v>
                </c:pt>
                <c:pt idx="4">
                  <c:v>Høyanger</c:v>
                </c:pt>
                <c:pt idx="5">
                  <c:v>Vik</c:v>
                </c:pt>
                <c:pt idx="6">
                  <c:v>Balestrand</c:v>
                </c:pt>
                <c:pt idx="7">
                  <c:v>Leikanger</c:v>
                </c:pt>
                <c:pt idx="8">
                  <c:v>Sogndal</c:v>
                </c:pt>
                <c:pt idx="9">
                  <c:v>Aurland</c:v>
                </c:pt>
                <c:pt idx="10">
                  <c:v>Lærdal</c:v>
                </c:pt>
                <c:pt idx="11">
                  <c:v>Årdal</c:v>
                </c:pt>
                <c:pt idx="12">
                  <c:v>Luster</c:v>
                </c:pt>
                <c:pt idx="13">
                  <c:v>Askvoll</c:v>
                </c:pt>
                <c:pt idx="14">
                  <c:v>Fjaler</c:v>
                </c:pt>
                <c:pt idx="15">
                  <c:v>Gaular</c:v>
                </c:pt>
                <c:pt idx="16">
                  <c:v>Jølster</c:v>
                </c:pt>
                <c:pt idx="17">
                  <c:v>Førde</c:v>
                </c:pt>
                <c:pt idx="18">
                  <c:v>Naustdal</c:v>
                </c:pt>
                <c:pt idx="19">
                  <c:v>Bremanger</c:v>
                </c:pt>
                <c:pt idx="20">
                  <c:v>Vågsøy</c:v>
                </c:pt>
                <c:pt idx="21">
                  <c:v>Selje</c:v>
                </c:pt>
                <c:pt idx="22">
                  <c:v>Eid</c:v>
                </c:pt>
                <c:pt idx="23">
                  <c:v>Hornindal</c:v>
                </c:pt>
                <c:pt idx="24">
                  <c:v>Gloppen</c:v>
                </c:pt>
                <c:pt idx="25">
                  <c:v>Stryn</c:v>
                </c:pt>
              </c:strCache>
            </c:strRef>
          </c:cat>
          <c:val>
            <c:numRef>
              <c:f>kommuner!$O$233:$O$258</c:f>
              <c:numCache>
                <c:formatCode>0.0\ %</c:formatCode>
                <c:ptCount val="26"/>
                <c:pt idx="0">
                  <c:v>0.95104027715715489</c:v>
                </c:pt>
                <c:pt idx="1">
                  <c:v>0.95705429795023733</c:v>
                </c:pt>
                <c:pt idx="2">
                  <c:v>0.95809561566241896</c:v>
                </c:pt>
                <c:pt idx="3">
                  <c:v>0.94483248654848961</c:v>
                </c:pt>
                <c:pt idx="4">
                  <c:v>0.97459530512859116</c:v>
                </c:pt>
                <c:pt idx="5">
                  <c:v>0.99000258114383244</c:v>
                </c:pt>
                <c:pt idx="6">
                  <c:v>0.94690549489276155</c:v>
                </c:pt>
                <c:pt idx="7">
                  <c:v>0.9894158104475409</c:v>
                </c:pt>
                <c:pt idx="8">
                  <c:v>0.94748480846219085</c:v>
                </c:pt>
                <c:pt idx="9">
                  <c:v>1.214809401144989</c:v>
                </c:pt>
                <c:pt idx="10">
                  <c:v>1.0439470614332556</c:v>
                </c:pt>
                <c:pt idx="11">
                  <c:v>1.0251769447462806</c:v>
                </c:pt>
                <c:pt idx="12">
                  <c:v>0.98603302875895793</c:v>
                </c:pt>
                <c:pt idx="13">
                  <c:v>0.94253123058687815</c:v>
                </c:pt>
                <c:pt idx="14">
                  <c:v>0.93989626602158449</c:v>
                </c:pt>
                <c:pt idx="15">
                  <c:v>0.94367708693380603</c:v>
                </c:pt>
                <c:pt idx="16">
                  <c:v>0.94635136932513375</c:v>
                </c:pt>
                <c:pt idx="17">
                  <c:v>0.97506426220368769</c:v>
                </c:pt>
                <c:pt idx="18">
                  <c:v>0.9413102455385679</c:v>
                </c:pt>
                <c:pt idx="19">
                  <c:v>0.95258773981069844</c:v>
                </c:pt>
                <c:pt idx="20">
                  <c:v>0.95537967936236279</c:v>
                </c:pt>
                <c:pt idx="21">
                  <c:v>0.94439020934853724</c:v>
                </c:pt>
                <c:pt idx="22">
                  <c:v>0.94413169299437094</c:v>
                </c:pt>
                <c:pt idx="23">
                  <c:v>0.9403447892907959</c:v>
                </c:pt>
                <c:pt idx="24">
                  <c:v>0.96514927471047451</c:v>
                </c:pt>
                <c:pt idx="25">
                  <c:v>0.94437921966726457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2D-425C-BE85-3B15D21B4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35264"/>
        <c:axId val="53837184"/>
      </c:lineChart>
      <c:catAx>
        <c:axId val="5383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383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837184"/>
        <c:scaling>
          <c:orientation val="minMax"/>
          <c:max val="1.5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3835264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97563391086377"/>
          <c:y val="6.6194101623821847E-2"/>
          <c:w val="0.22287410554619091"/>
          <c:h val="0.151300484602545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(januar-desember 2018)</c:v>
            </c:pt>
          </c:strCache>
        </c:strRef>
      </c:tx>
      <c:layout>
        <c:manualLayout>
          <c:xMode val="edge"/>
          <c:yMode val="edge"/>
          <c:x val="0.18823549997426792"/>
          <c:y val="3.432494279176201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8627516685352219E-2"/>
          <c:y val="0.17848970251716248"/>
          <c:w val="0.91176557881967946"/>
          <c:h val="0.61327231121281467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januar-desember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kommuner!$B$259:$B$294</c:f>
              <c:strCache>
                <c:ptCount val="36"/>
                <c:pt idx="0">
                  <c:v>Molde</c:v>
                </c:pt>
                <c:pt idx="1">
                  <c:v>Ålesund</c:v>
                </c:pt>
                <c:pt idx="2">
                  <c:v>Kristiansund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Volda</c:v>
                </c:pt>
                <c:pt idx="9">
                  <c:v>Ørsta</c:v>
                </c:pt>
                <c:pt idx="10">
                  <c:v>Ørskog</c:v>
                </c:pt>
                <c:pt idx="11">
                  <c:v>Norddal</c:v>
                </c:pt>
                <c:pt idx="12">
                  <c:v>Stranda</c:v>
                </c:pt>
                <c:pt idx="13">
                  <c:v>Stordal</c:v>
                </c:pt>
                <c:pt idx="14">
                  <c:v>Sykkylven</c:v>
                </c:pt>
                <c:pt idx="15">
                  <c:v>Skodje</c:v>
                </c:pt>
                <c:pt idx="16">
                  <c:v>Sula</c:v>
                </c:pt>
                <c:pt idx="17">
                  <c:v>Giske</c:v>
                </c:pt>
                <c:pt idx="18">
                  <c:v>Haram</c:v>
                </c:pt>
                <c:pt idx="19">
                  <c:v>Vestnes</c:v>
                </c:pt>
                <c:pt idx="20">
                  <c:v>Rauma</c:v>
                </c:pt>
                <c:pt idx="21">
                  <c:v>Nesset</c:v>
                </c:pt>
                <c:pt idx="22">
                  <c:v>Midsund</c:v>
                </c:pt>
                <c:pt idx="23">
                  <c:v>Sandøy</c:v>
                </c:pt>
                <c:pt idx="24">
                  <c:v>Aukra</c:v>
                </c:pt>
                <c:pt idx="25">
                  <c:v>Fræna</c:v>
                </c:pt>
                <c:pt idx="26">
                  <c:v>Eide</c:v>
                </c:pt>
                <c:pt idx="27">
                  <c:v>Averøy</c:v>
                </c:pt>
                <c:pt idx="28">
                  <c:v>Gjemnes</c:v>
                </c:pt>
                <c:pt idx="29">
                  <c:v>Tingvoll</c:v>
                </c:pt>
                <c:pt idx="30">
                  <c:v>Sunndal</c:v>
                </c:pt>
                <c:pt idx="31">
                  <c:v>Surnadal</c:v>
                </c:pt>
                <c:pt idx="32">
                  <c:v>Rindal</c:v>
                </c:pt>
                <c:pt idx="33">
                  <c:v>Halsa</c:v>
                </c:pt>
                <c:pt idx="34">
                  <c:v>Smøla</c:v>
                </c:pt>
                <c:pt idx="35">
                  <c:v>Aure</c:v>
                </c:pt>
              </c:strCache>
            </c:strRef>
          </c:cat>
          <c:val>
            <c:numRef>
              <c:f>kommuner!$E$259:$E$294</c:f>
              <c:numCache>
                <c:formatCode>0.0\ %</c:formatCode>
                <c:ptCount val="36"/>
                <c:pt idx="0">
                  <c:v>0.94108200117825946</c:v>
                </c:pt>
                <c:pt idx="1">
                  <c:v>1.0009064034596318</c:v>
                </c:pt>
                <c:pt idx="2">
                  <c:v>0.85524680656532881</c:v>
                </c:pt>
                <c:pt idx="3">
                  <c:v>0.85550007999036148</c:v>
                </c:pt>
                <c:pt idx="4">
                  <c:v>0.89056551596008293</c:v>
                </c:pt>
                <c:pt idx="5">
                  <c:v>0.98166858447539573</c:v>
                </c:pt>
                <c:pt idx="6">
                  <c:v>0.99940563579003983</c:v>
                </c:pt>
                <c:pt idx="7">
                  <c:v>0.78596844053395276</c:v>
                </c:pt>
                <c:pt idx="8">
                  <c:v>0.7891042999158917</c:v>
                </c:pt>
                <c:pt idx="9">
                  <c:v>0.83506832094986472</c:v>
                </c:pt>
                <c:pt idx="10">
                  <c:v>0.86530170156854946</c:v>
                </c:pt>
                <c:pt idx="11">
                  <c:v>0.94245033502443265</c:v>
                </c:pt>
                <c:pt idx="12">
                  <c:v>0.90220416159917893</c:v>
                </c:pt>
                <c:pt idx="13">
                  <c:v>0.75626884000553996</c:v>
                </c:pt>
                <c:pt idx="14">
                  <c:v>0.82256210780714434</c:v>
                </c:pt>
                <c:pt idx="15">
                  <c:v>0.8137670441045749</c:v>
                </c:pt>
                <c:pt idx="16">
                  <c:v>0.80518438540687609</c:v>
                </c:pt>
                <c:pt idx="17">
                  <c:v>0.88758959352252609</c:v>
                </c:pt>
                <c:pt idx="18">
                  <c:v>0.86795249772198524</c:v>
                </c:pt>
                <c:pt idx="19">
                  <c:v>0.87746752782343962</c:v>
                </c:pt>
                <c:pt idx="20">
                  <c:v>0.90211751691846254</c:v>
                </c:pt>
                <c:pt idx="21">
                  <c:v>0.90459374736796128</c:v>
                </c:pt>
                <c:pt idx="22">
                  <c:v>0.87040179445741994</c:v>
                </c:pt>
                <c:pt idx="23">
                  <c:v>1.0158163085139436</c:v>
                </c:pt>
                <c:pt idx="24">
                  <c:v>0.88909495271800398</c:v>
                </c:pt>
                <c:pt idx="25">
                  <c:v>0.84449376194031522</c:v>
                </c:pt>
                <c:pt idx="26">
                  <c:v>0.81965928316790859</c:v>
                </c:pt>
                <c:pt idx="27">
                  <c:v>0.85340179601574018</c:v>
                </c:pt>
                <c:pt idx="28">
                  <c:v>0.79222966626191105</c:v>
                </c:pt>
                <c:pt idx="29">
                  <c:v>0.75034822306914806</c:v>
                </c:pt>
                <c:pt idx="30">
                  <c:v>0.93213155891005106</c:v>
                </c:pt>
                <c:pt idx="31">
                  <c:v>0.85634492605944867</c:v>
                </c:pt>
                <c:pt idx="32">
                  <c:v>0.81025950201695629</c:v>
                </c:pt>
                <c:pt idx="33">
                  <c:v>0.75069110452141963</c:v>
                </c:pt>
                <c:pt idx="34">
                  <c:v>0.82313614943514368</c:v>
                </c:pt>
                <c:pt idx="35">
                  <c:v>0.82499932301363588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D-4F34-B315-ADA79CCB2E05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kommuner!$B$259:$B$294</c:f>
              <c:strCache>
                <c:ptCount val="36"/>
                <c:pt idx="0">
                  <c:v>Molde</c:v>
                </c:pt>
                <c:pt idx="1">
                  <c:v>Ålesund</c:v>
                </c:pt>
                <c:pt idx="2">
                  <c:v>Kristiansund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Volda</c:v>
                </c:pt>
                <c:pt idx="9">
                  <c:v>Ørsta</c:v>
                </c:pt>
                <c:pt idx="10">
                  <c:v>Ørskog</c:v>
                </c:pt>
                <c:pt idx="11">
                  <c:v>Norddal</c:v>
                </c:pt>
                <c:pt idx="12">
                  <c:v>Stranda</c:v>
                </c:pt>
                <c:pt idx="13">
                  <c:v>Stordal</c:v>
                </c:pt>
                <c:pt idx="14">
                  <c:v>Sykkylven</c:v>
                </c:pt>
                <c:pt idx="15">
                  <c:v>Skodje</c:v>
                </c:pt>
                <c:pt idx="16">
                  <c:v>Sula</c:v>
                </c:pt>
                <c:pt idx="17">
                  <c:v>Giske</c:v>
                </c:pt>
                <c:pt idx="18">
                  <c:v>Haram</c:v>
                </c:pt>
                <c:pt idx="19">
                  <c:v>Vestnes</c:v>
                </c:pt>
                <c:pt idx="20">
                  <c:v>Rauma</c:v>
                </c:pt>
                <c:pt idx="21">
                  <c:v>Nesset</c:v>
                </c:pt>
                <c:pt idx="22">
                  <c:v>Midsund</c:v>
                </c:pt>
                <c:pt idx="23">
                  <c:v>Sandøy</c:v>
                </c:pt>
                <c:pt idx="24">
                  <c:v>Aukra</c:v>
                </c:pt>
                <c:pt idx="25">
                  <c:v>Fræna</c:v>
                </c:pt>
                <c:pt idx="26">
                  <c:v>Eide</c:v>
                </c:pt>
                <c:pt idx="27">
                  <c:v>Averøy</c:v>
                </c:pt>
                <c:pt idx="28">
                  <c:v>Gjemnes</c:v>
                </c:pt>
                <c:pt idx="29">
                  <c:v>Tingvoll</c:v>
                </c:pt>
                <c:pt idx="30">
                  <c:v>Sunndal</c:v>
                </c:pt>
                <c:pt idx="31">
                  <c:v>Surnadal</c:v>
                </c:pt>
                <c:pt idx="32">
                  <c:v>Rindal</c:v>
                </c:pt>
                <c:pt idx="33">
                  <c:v>Halsa</c:v>
                </c:pt>
                <c:pt idx="34">
                  <c:v>Smøla</c:v>
                </c:pt>
                <c:pt idx="35">
                  <c:v>Aure</c:v>
                </c:pt>
              </c:strCache>
            </c:strRef>
          </c:cat>
          <c:val>
            <c:numRef>
              <c:f>kommuner!$O$259:$O$294</c:f>
              <c:numCache>
                <c:formatCode>0.0\ %</c:formatCode>
                <c:ptCount val="36"/>
                <c:pt idx="0">
                  <c:v>0.96471146330715496</c:v>
                </c:pt>
                <c:pt idx="1">
                  <c:v>0.98864122421970413</c:v>
                </c:pt>
                <c:pt idx="2">
                  <c:v>0.94604100316411799</c:v>
                </c:pt>
                <c:pt idx="3">
                  <c:v>0.94605366683536929</c:v>
                </c:pt>
                <c:pt idx="4">
                  <c:v>0.94780693863385546</c:v>
                </c:pt>
                <c:pt idx="5">
                  <c:v>0.98094609662600962</c:v>
                </c:pt>
                <c:pt idx="6">
                  <c:v>0.98804091715186726</c:v>
                </c:pt>
                <c:pt idx="7">
                  <c:v>0.94257708486254888</c:v>
                </c:pt>
                <c:pt idx="8">
                  <c:v>0.94273387783164597</c:v>
                </c:pt>
                <c:pt idx="9">
                  <c:v>0.94503207888334451</c:v>
                </c:pt>
                <c:pt idx="10">
                  <c:v>0.94654374791427887</c:v>
                </c:pt>
                <c:pt idx="11">
                  <c:v>0.96525879684562432</c:v>
                </c:pt>
                <c:pt idx="12">
                  <c:v>0.94916032747552304</c:v>
                </c:pt>
                <c:pt idx="13">
                  <c:v>0.94109210483612826</c:v>
                </c:pt>
                <c:pt idx="14">
                  <c:v>0.9444067682262085</c:v>
                </c:pt>
                <c:pt idx="15">
                  <c:v>0.94396701504108016</c:v>
                </c:pt>
                <c:pt idx="16">
                  <c:v>0.94353788210619516</c:v>
                </c:pt>
                <c:pt idx="17">
                  <c:v>0.94765814251197777</c:v>
                </c:pt>
                <c:pt idx="18">
                  <c:v>0.94667628772195056</c:v>
                </c:pt>
                <c:pt idx="19">
                  <c:v>0.94715203922702318</c:v>
                </c:pt>
                <c:pt idx="20">
                  <c:v>0.9491256696032363</c:v>
                </c:pt>
                <c:pt idx="21">
                  <c:v>0.95011616178303604</c:v>
                </c:pt>
                <c:pt idx="22">
                  <c:v>0.94679875255872226</c:v>
                </c:pt>
                <c:pt idx="23">
                  <c:v>0.99460518624142891</c:v>
                </c:pt>
                <c:pt idx="24">
                  <c:v>0.94773341047175164</c:v>
                </c:pt>
                <c:pt idx="25">
                  <c:v>0.94550335093286708</c:v>
                </c:pt>
                <c:pt idx="26">
                  <c:v>0.94426162699424676</c:v>
                </c:pt>
                <c:pt idx="27">
                  <c:v>0.94594875263663836</c:v>
                </c:pt>
                <c:pt idx="28">
                  <c:v>0.94289014614894673</c:v>
                </c:pt>
                <c:pt idx="29">
                  <c:v>0.94079607398930876</c:v>
                </c:pt>
                <c:pt idx="30">
                  <c:v>0.96113128639987178</c:v>
                </c:pt>
                <c:pt idx="31">
                  <c:v>0.9460959091388238</c:v>
                </c:pt>
                <c:pt idx="32">
                  <c:v>0.94379163793669929</c:v>
                </c:pt>
                <c:pt idx="33">
                  <c:v>0.94081321806192231</c:v>
                </c:pt>
                <c:pt idx="34">
                  <c:v>0.94443547030760855</c:v>
                </c:pt>
                <c:pt idx="35">
                  <c:v>0.94452862898653323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F34-B315-ADA79CCB2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30496"/>
        <c:axId val="54332416"/>
      </c:lineChart>
      <c:catAx>
        <c:axId val="5433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4332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332416"/>
        <c:scaling>
          <c:orientation val="minMax"/>
          <c:max val="1.2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4330496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254984303432654"/>
          <c:y val="2.7459954233409609E-2"/>
          <c:w val="0.16862765683701297"/>
          <c:h val="0.14645308924485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(januar-desember 2018)</c:v>
            </c:pt>
          </c:strCache>
        </c:strRef>
      </c:tx>
      <c:layout>
        <c:manualLayout>
          <c:xMode val="edge"/>
          <c:yMode val="edge"/>
          <c:x val="0.20332376341520358"/>
          <c:y val="3.29411764705882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669604630228027E-2"/>
          <c:y val="0.15529411764705883"/>
          <c:w val="0.928642137709763"/>
          <c:h val="0.5788235294117647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januar-desember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kommuner!$B$295:$B$338</c:f>
              <c:strCache>
                <c:ptCount val="44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Hamarøy</c:v>
                </c:pt>
                <c:pt idx="28">
                  <c:v>Tysfjord</c:v>
                </c:pt>
                <c:pt idx="29">
                  <c:v>Lødingen</c:v>
                </c:pt>
                <c:pt idx="30">
                  <c:v>Tjeldsund</c:v>
                </c:pt>
                <c:pt idx="31">
                  <c:v>Evenes</c:v>
                </c:pt>
                <c:pt idx="32">
                  <c:v>Ballangen</c:v>
                </c:pt>
                <c:pt idx="33">
                  <c:v>Røst</c:v>
                </c:pt>
                <c:pt idx="34">
                  <c:v>Værøy</c:v>
                </c:pt>
                <c:pt idx="35">
                  <c:v>Flakstad</c:v>
                </c:pt>
                <c:pt idx="36">
                  <c:v>Vestvågøy</c:v>
                </c:pt>
                <c:pt idx="37">
                  <c:v>Vågan</c:v>
                </c:pt>
                <c:pt idx="38">
                  <c:v>Hadsel</c:v>
                </c:pt>
                <c:pt idx="39">
                  <c:v>Bø</c:v>
                </c:pt>
                <c:pt idx="40">
                  <c:v>Øksnes</c:v>
                </c:pt>
                <c:pt idx="41">
                  <c:v>Sortland</c:v>
                </c:pt>
                <c:pt idx="42">
                  <c:v>Andøy</c:v>
                </c:pt>
                <c:pt idx="43">
                  <c:v>Moskenes</c:v>
                </c:pt>
              </c:strCache>
            </c:strRef>
          </c:cat>
          <c:val>
            <c:numRef>
              <c:f>kommuner!$E$295:$E$338</c:f>
              <c:numCache>
                <c:formatCode>0.0\ %</c:formatCode>
                <c:ptCount val="44"/>
                <c:pt idx="0">
                  <c:v>0.96005993366093212</c:v>
                </c:pt>
                <c:pt idx="1">
                  <c:v>0.91832264150821874</c:v>
                </c:pt>
                <c:pt idx="2">
                  <c:v>0.88135427078246653</c:v>
                </c:pt>
                <c:pt idx="3">
                  <c:v>0.7140891901757499</c:v>
                </c:pt>
                <c:pt idx="4">
                  <c:v>0.80787275312245999</c:v>
                </c:pt>
                <c:pt idx="5">
                  <c:v>0.70146621542181942</c:v>
                </c:pt>
                <c:pt idx="6">
                  <c:v>0.66089277393466073</c:v>
                </c:pt>
                <c:pt idx="7">
                  <c:v>0.94583290760780203</c:v>
                </c:pt>
                <c:pt idx="8">
                  <c:v>0.80675016042775438</c:v>
                </c:pt>
                <c:pt idx="9">
                  <c:v>0.67126535600466319</c:v>
                </c:pt>
                <c:pt idx="10">
                  <c:v>0.81906609449791101</c:v>
                </c:pt>
                <c:pt idx="11">
                  <c:v>0.79584133154578929</c:v>
                </c:pt>
                <c:pt idx="12">
                  <c:v>0.65741647662220737</c:v>
                </c:pt>
                <c:pt idx="13">
                  <c:v>0.80581747380901558</c:v>
                </c:pt>
                <c:pt idx="14">
                  <c:v>0.81156560457611016</c:v>
                </c:pt>
                <c:pt idx="15">
                  <c:v>0.94880778335091021</c:v>
                </c:pt>
                <c:pt idx="16">
                  <c:v>0.85833575412402918</c:v>
                </c:pt>
                <c:pt idx="17">
                  <c:v>1.2103006051471847</c:v>
                </c:pt>
                <c:pt idx="18">
                  <c:v>0.89770080895830839</c:v>
                </c:pt>
                <c:pt idx="19">
                  <c:v>0.73084296125502568</c:v>
                </c:pt>
                <c:pt idx="20">
                  <c:v>0.92239343753433112</c:v>
                </c:pt>
                <c:pt idx="21">
                  <c:v>0.81961360509832615</c:v>
                </c:pt>
                <c:pt idx="22">
                  <c:v>0.85432603240536686</c:v>
                </c:pt>
                <c:pt idx="23">
                  <c:v>0.76899855024544705</c:v>
                </c:pt>
                <c:pt idx="24">
                  <c:v>0.85763283509760047</c:v>
                </c:pt>
                <c:pt idx="25">
                  <c:v>0.96564326882755958</c:v>
                </c:pt>
                <c:pt idx="26">
                  <c:v>0.81540018939301895</c:v>
                </c:pt>
                <c:pt idx="27">
                  <c:v>0.89821264329782025</c:v>
                </c:pt>
                <c:pt idx="28">
                  <c:v>0.77460451551358966</c:v>
                </c:pt>
                <c:pt idx="29">
                  <c:v>0.81277437402000929</c:v>
                </c:pt>
                <c:pt idx="30">
                  <c:v>0.69755504320821815</c:v>
                </c:pt>
                <c:pt idx="31">
                  <c:v>0.69956438674208909</c:v>
                </c:pt>
                <c:pt idx="32">
                  <c:v>0.68550652740788387</c:v>
                </c:pt>
                <c:pt idx="33">
                  <c:v>1.0278465791865361</c:v>
                </c:pt>
                <c:pt idx="34">
                  <c:v>0.94830028651434617</c:v>
                </c:pt>
                <c:pt idx="35">
                  <c:v>0.9392403682017072</c:v>
                </c:pt>
                <c:pt idx="36">
                  <c:v>0.80688446968680472</c:v>
                </c:pt>
                <c:pt idx="37">
                  <c:v>0.90946547295084856</c:v>
                </c:pt>
                <c:pt idx="38">
                  <c:v>0.76332074013853835</c:v>
                </c:pt>
                <c:pt idx="39">
                  <c:v>0.7647413587762163</c:v>
                </c:pt>
                <c:pt idx="40">
                  <c:v>0.87617943989062164</c:v>
                </c:pt>
                <c:pt idx="41">
                  <c:v>0.84617656122270857</c:v>
                </c:pt>
                <c:pt idx="42">
                  <c:v>0.89555973538138323</c:v>
                </c:pt>
                <c:pt idx="43">
                  <c:v>0.94118922559455354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6F-4EFE-A99A-69712F9C4B30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kommuner!$B$295:$B$338</c:f>
              <c:strCache>
                <c:ptCount val="44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Hamarøy</c:v>
                </c:pt>
                <c:pt idx="28">
                  <c:v>Tysfjord</c:v>
                </c:pt>
                <c:pt idx="29">
                  <c:v>Lødingen</c:v>
                </c:pt>
                <c:pt idx="30">
                  <c:v>Tjeldsund</c:v>
                </c:pt>
                <c:pt idx="31">
                  <c:v>Evenes</c:v>
                </c:pt>
                <c:pt idx="32">
                  <c:v>Ballangen</c:v>
                </c:pt>
                <c:pt idx="33">
                  <c:v>Røst</c:v>
                </c:pt>
                <c:pt idx="34">
                  <c:v>Værøy</c:v>
                </c:pt>
                <c:pt idx="35">
                  <c:v>Flakstad</c:v>
                </c:pt>
                <c:pt idx="36">
                  <c:v>Vestvågøy</c:v>
                </c:pt>
                <c:pt idx="37">
                  <c:v>Vågan</c:v>
                </c:pt>
                <c:pt idx="38">
                  <c:v>Hadsel</c:v>
                </c:pt>
                <c:pt idx="39">
                  <c:v>Bø</c:v>
                </c:pt>
                <c:pt idx="40">
                  <c:v>Øksnes</c:v>
                </c:pt>
                <c:pt idx="41">
                  <c:v>Sortland</c:v>
                </c:pt>
                <c:pt idx="42">
                  <c:v>Andøy</c:v>
                </c:pt>
                <c:pt idx="43">
                  <c:v>Moskenes</c:v>
                </c:pt>
              </c:strCache>
            </c:strRef>
          </c:cat>
          <c:val>
            <c:numRef>
              <c:f>kommuner!$O$295:$O$338</c:f>
              <c:numCache>
                <c:formatCode>0.0\ %</c:formatCode>
                <c:ptCount val="44"/>
                <c:pt idx="0">
                  <c:v>0.97230263630022407</c:v>
                </c:pt>
                <c:pt idx="1">
                  <c:v>0.9556077194391388</c:v>
                </c:pt>
                <c:pt idx="2">
                  <c:v>0.94734637637497454</c:v>
                </c:pt>
                <c:pt idx="3">
                  <c:v>0.93898312234463865</c:v>
                </c:pt>
                <c:pt idx="4">
                  <c:v>0.94367230049197437</c:v>
                </c:pt>
                <c:pt idx="5">
                  <c:v>0.93835197360694245</c:v>
                </c:pt>
                <c:pt idx="6">
                  <c:v>0.93632330153258436</c:v>
                </c:pt>
                <c:pt idx="7">
                  <c:v>0.96661182587897199</c:v>
                </c:pt>
                <c:pt idx="8">
                  <c:v>0.94361617085723892</c:v>
                </c:pt>
                <c:pt idx="9">
                  <c:v>0.93684193063608445</c:v>
                </c:pt>
                <c:pt idx="10">
                  <c:v>0.9442319675607469</c:v>
                </c:pt>
                <c:pt idx="11">
                  <c:v>0.94307072941314074</c:v>
                </c:pt>
                <c:pt idx="12">
                  <c:v>0.93614948666696174</c:v>
                </c:pt>
                <c:pt idx="13">
                  <c:v>0.94356953652630216</c:v>
                </c:pt>
                <c:pt idx="14">
                  <c:v>0.94385694306465684</c:v>
                </c:pt>
                <c:pt idx="15">
                  <c:v>0.96780177617621532</c:v>
                </c:pt>
                <c:pt idx="16">
                  <c:v>0.94619545054205267</c:v>
                </c:pt>
                <c:pt idx="17">
                  <c:v>1.0723989048947251</c:v>
                </c:pt>
                <c:pt idx="18">
                  <c:v>0.94816370328376665</c:v>
                </c:pt>
                <c:pt idx="19">
                  <c:v>0.93982081089860248</c:v>
                </c:pt>
                <c:pt idx="20">
                  <c:v>0.95723603784958389</c:v>
                </c:pt>
                <c:pt idx="21">
                  <c:v>0.94425934309076764</c:v>
                </c:pt>
                <c:pt idx="22">
                  <c:v>0.94599496445611964</c:v>
                </c:pt>
                <c:pt idx="23">
                  <c:v>0.94172859034812362</c:v>
                </c:pt>
                <c:pt idx="24">
                  <c:v>0.94616030459073142</c:v>
                </c:pt>
                <c:pt idx="25">
                  <c:v>0.97453597036687512</c:v>
                </c:pt>
                <c:pt idx="26">
                  <c:v>0.94404867230550238</c:v>
                </c:pt>
                <c:pt idx="27">
                  <c:v>0.94818929500074245</c:v>
                </c:pt>
                <c:pt idx="28">
                  <c:v>0.94200888861153065</c:v>
                </c:pt>
                <c:pt idx="29">
                  <c:v>0.9439173815368519</c:v>
                </c:pt>
                <c:pt idx="30">
                  <c:v>0.93815641499626234</c:v>
                </c:pt>
                <c:pt idx="31">
                  <c:v>0.93825688217295578</c:v>
                </c:pt>
                <c:pt idx="32">
                  <c:v>0.93755398920624522</c:v>
                </c:pt>
                <c:pt idx="33">
                  <c:v>0.99941729451046579</c:v>
                </c:pt>
                <c:pt idx="34">
                  <c:v>0.96759877744158962</c:v>
                </c:pt>
                <c:pt idx="35">
                  <c:v>0.96397481011653396</c:v>
                </c:pt>
                <c:pt idx="36">
                  <c:v>0.94362288632019165</c:v>
                </c:pt>
                <c:pt idx="37">
                  <c:v>0.95206485201619073</c:v>
                </c:pt>
                <c:pt idx="38">
                  <c:v>0.94144469984277812</c:v>
                </c:pt>
                <c:pt idx="39">
                  <c:v>0.94151573077466222</c:v>
                </c:pt>
                <c:pt idx="40">
                  <c:v>0.94708763483038227</c:v>
                </c:pt>
                <c:pt idx="41">
                  <c:v>0.94558749089698679</c:v>
                </c:pt>
                <c:pt idx="42">
                  <c:v>0.94805664960492064</c:v>
                </c:pt>
                <c:pt idx="43">
                  <c:v>0.96475435307367285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6F-4EFE-A99A-69712F9C4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44672"/>
        <c:axId val="55267712"/>
      </c:lineChart>
      <c:catAx>
        <c:axId val="5524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5267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267712"/>
        <c:scaling>
          <c:orientation val="minMax"/>
          <c:max val="1.4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5244672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65565484666315"/>
          <c:y val="2.1176470588235293E-2"/>
          <c:w val="0.28543530299181807"/>
          <c:h val="0.150588235294117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(januar-desember 2018)</c:v>
            </c:pt>
          </c:strCache>
        </c:strRef>
      </c:tx>
      <c:layout>
        <c:manualLayout>
          <c:xMode val="edge"/>
          <c:yMode val="edge"/>
          <c:x val="0.18963852392351249"/>
          <c:y val="3.44036697247706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160269429299381E-2"/>
          <c:y val="0.16323671219929625"/>
          <c:w val="0.90615922279678984"/>
          <c:h val="0.62156032911984971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januar-desember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kommuner!$B$339:$B$362</c:f>
              <c:strCache>
                <c:ptCount val="24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Skånland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Tranøy</c:v>
                </c:pt>
                <c:pt idx="13">
                  <c:v>Torsken</c:v>
                </c:pt>
                <c:pt idx="14">
                  <c:v>Berg</c:v>
                </c:pt>
                <c:pt idx="15">
                  <c:v>Lenvik</c:v>
                </c:pt>
                <c:pt idx="16">
                  <c:v>Balsfjord</c:v>
                </c:pt>
                <c:pt idx="17">
                  <c:v>Karlsøy</c:v>
                </c:pt>
                <c:pt idx="18">
                  <c:v>Lyngen</c:v>
                </c:pt>
                <c:pt idx="19">
                  <c:v>Storfjord</c:v>
                </c:pt>
                <c:pt idx="20">
                  <c:v>Kåfjord</c:v>
                </c:pt>
                <c:pt idx="21">
                  <c:v>Skjervøy</c:v>
                </c:pt>
                <c:pt idx="22">
                  <c:v>Nordreisa</c:v>
                </c:pt>
                <c:pt idx="23">
                  <c:v>Kvænangen</c:v>
                </c:pt>
              </c:strCache>
            </c:strRef>
          </c:cat>
          <c:val>
            <c:numRef>
              <c:f>kommuner!$E$339:$E$362</c:f>
              <c:numCache>
                <c:formatCode>0.0\ %</c:formatCode>
                <c:ptCount val="24"/>
                <c:pt idx="0">
                  <c:v>0.98935850633354716</c:v>
                </c:pt>
                <c:pt idx="1">
                  <c:v>0.88528658072311939</c:v>
                </c:pt>
                <c:pt idx="2">
                  <c:v>0.75766484822771685</c:v>
                </c:pt>
                <c:pt idx="3">
                  <c:v>0.76027856138941319</c:v>
                </c:pt>
                <c:pt idx="4">
                  <c:v>0.89833940806167911</c:v>
                </c:pt>
                <c:pt idx="5">
                  <c:v>0.77275681397712637</c:v>
                </c:pt>
                <c:pt idx="6">
                  <c:v>0.67072098704935368</c:v>
                </c:pt>
                <c:pt idx="7">
                  <c:v>0.98351491864685914</c:v>
                </c:pt>
                <c:pt idx="8">
                  <c:v>0.76994284233652066</c:v>
                </c:pt>
                <c:pt idx="9">
                  <c:v>0.8851852168181461</c:v>
                </c:pt>
                <c:pt idx="10">
                  <c:v>0.80560199195112203</c:v>
                </c:pt>
                <c:pt idx="11">
                  <c:v>0.71194455700859172</c:v>
                </c:pt>
                <c:pt idx="12">
                  <c:v>0.68848648125196854</c:v>
                </c:pt>
                <c:pt idx="13">
                  <c:v>0.73958604027954122</c:v>
                </c:pt>
                <c:pt idx="14">
                  <c:v>0.85635385658181928</c:v>
                </c:pt>
                <c:pt idx="15">
                  <c:v>0.82442274303874141</c:v>
                </c:pt>
                <c:pt idx="16">
                  <c:v>0.7138433885434502</c:v>
                </c:pt>
                <c:pt idx="17">
                  <c:v>0.82791534235670161</c:v>
                </c:pt>
                <c:pt idx="18">
                  <c:v>0.7280508034196691</c:v>
                </c:pt>
                <c:pt idx="19">
                  <c:v>0.910776853868555</c:v>
                </c:pt>
                <c:pt idx="20">
                  <c:v>0.78105849000802163</c:v>
                </c:pt>
                <c:pt idx="21">
                  <c:v>0.7727107629032649</c:v>
                </c:pt>
                <c:pt idx="22">
                  <c:v>0.73754790861847164</c:v>
                </c:pt>
                <c:pt idx="23">
                  <c:v>0.86874774548569667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90-4AE8-BCC8-109204122A8B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kommuner!$B$339:$B$362</c:f>
              <c:strCache>
                <c:ptCount val="24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Skånland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Tranøy</c:v>
                </c:pt>
                <c:pt idx="13">
                  <c:v>Torsken</c:v>
                </c:pt>
                <c:pt idx="14">
                  <c:v>Berg</c:v>
                </c:pt>
                <c:pt idx="15">
                  <c:v>Lenvik</c:v>
                </c:pt>
                <c:pt idx="16">
                  <c:v>Balsfjord</c:v>
                </c:pt>
                <c:pt idx="17">
                  <c:v>Karlsøy</c:v>
                </c:pt>
                <c:pt idx="18">
                  <c:v>Lyngen</c:v>
                </c:pt>
                <c:pt idx="19">
                  <c:v>Storfjord</c:v>
                </c:pt>
                <c:pt idx="20">
                  <c:v>Kåfjord</c:v>
                </c:pt>
                <c:pt idx="21">
                  <c:v>Skjervøy</c:v>
                </c:pt>
                <c:pt idx="22">
                  <c:v>Nordreisa</c:v>
                </c:pt>
                <c:pt idx="23">
                  <c:v>Kvænangen</c:v>
                </c:pt>
              </c:strCache>
            </c:strRef>
          </c:cat>
          <c:val>
            <c:numRef>
              <c:f>kommuner!$O$339:$O$362</c:f>
              <c:numCache>
                <c:formatCode>0.0\ %</c:formatCode>
                <c:ptCount val="24"/>
                <c:pt idx="0">
                  <c:v>0.98402206536927006</c:v>
                </c:pt>
                <c:pt idx="1">
                  <c:v>0.94754299187200719</c:v>
                </c:pt>
                <c:pt idx="2">
                  <c:v>0.94116190524723708</c:v>
                </c:pt>
                <c:pt idx="3">
                  <c:v>0.94129259090532202</c:v>
                </c:pt>
                <c:pt idx="4">
                  <c:v>0.9481956332389353</c:v>
                </c:pt>
                <c:pt idx="5">
                  <c:v>0.94191650353470768</c:v>
                </c:pt>
                <c:pt idx="6">
                  <c:v>0.93681471218831891</c:v>
                </c:pt>
                <c:pt idx="7">
                  <c:v>0.98168463029459507</c:v>
                </c:pt>
                <c:pt idx="8">
                  <c:v>0.94177580495267721</c:v>
                </c:pt>
                <c:pt idx="9">
                  <c:v>0.9475379236767586</c:v>
                </c:pt>
                <c:pt idx="10">
                  <c:v>0.94355876243340742</c:v>
                </c:pt>
                <c:pt idx="11">
                  <c:v>0.93887589068628086</c:v>
                </c:pt>
                <c:pt idx="12">
                  <c:v>0.93770298689844989</c:v>
                </c:pt>
                <c:pt idx="13">
                  <c:v>0.94025796484982826</c:v>
                </c:pt>
                <c:pt idx="14">
                  <c:v>0.94609635566494221</c:v>
                </c:pt>
                <c:pt idx="15">
                  <c:v>0.94449979998778844</c:v>
                </c:pt>
                <c:pt idx="16">
                  <c:v>0.93897083226302369</c:v>
                </c:pt>
                <c:pt idx="17">
                  <c:v>0.94467442995368645</c:v>
                </c:pt>
                <c:pt idx="18">
                  <c:v>0.93968120300683466</c:v>
                </c:pt>
                <c:pt idx="19">
                  <c:v>0.95258940438327344</c:v>
                </c:pt>
                <c:pt idx="20">
                  <c:v>0.94233158733625255</c:v>
                </c:pt>
                <c:pt idx="21">
                  <c:v>0.94191420098101464</c:v>
                </c:pt>
                <c:pt idx="22">
                  <c:v>0.94015605826677506</c:v>
                </c:pt>
                <c:pt idx="23">
                  <c:v>0.94671605011013615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90-4AE8-BCC8-109204122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51456"/>
        <c:axId val="56853632"/>
      </c:lineChart>
      <c:catAx>
        <c:axId val="5685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685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853632"/>
        <c:scaling>
          <c:orientation val="minMax"/>
          <c:max val="1.2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6851456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10433519856936"/>
          <c:y val="5.5045871559633031E-2"/>
          <c:w val="0.2179865200134441"/>
          <c:h val="0.146789231621276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(januar-desember 2018)</c:v>
            </c:pt>
          </c:strCache>
        </c:strRef>
      </c:tx>
      <c:layout>
        <c:manualLayout>
          <c:xMode val="edge"/>
          <c:yMode val="edge"/>
          <c:x val="0.18963852392351249"/>
          <c:y val="3.40909090909090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6246407096170019E-2"/>
          <c:y val="0.16590909090909092"/>
          <c:w val="0.90127163259831744"/>
          <c:h val="0.5909090909090909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januar-desember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kommuner!$B$363:$B$381</c:f>
              <c:strCache>
                <c:ptCount val="19"/>
                <c:pt idx="0">
                  <c:v>Vardø</c:v>
                </c:pt>
                <c:pt idx="1">
                  <c:v>Vadsø</c:v>
                </c:pt>
                <c:pt idx="2">
                  <c:v>Hammerfest</c:v>
                </c:pt>
                <c:pt idx="3">
                  <c:v>Kautokeino</c:v>
                </c:pt>
                <c:pt idx="4">
                  <c:v>Alta</c:v>
                </c:pt>
                <c:pt idx="5">
                  <c:v>Loppa</c:v>
                </c:pt>
                <c:pt idx="6">
                  <c:v>Hasvik</c:v>
                </c:pt>
                <c:pt idx="7">
                  <c:v>Kvalsund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Karasjok</c:v>
                </c:pt>
                <c:pt idx="12">
                  <c:v>Lebesby</c:v>
                </c:pt>
                <c:pt idx="13">
                  <c:v>Gamvik</c:v>
                </c:pt>
                <c:pt idx="14">
                  <c:v>Berlevåg</c:v>
                </c:pt>
                <c:pt idx="15">
                  <c:v>Deatnu-Tana</c:v>
                </c:pt>
                <c:pt idx="16">
                  <c:v>Nesseby</c:v>
                </c:pt>
                <c:pt idx="17">
                  <c:v>Båtsfjord</c:v>
                </c:pt>
                <c:pt idx="18">
                  <c:v>Sør-Varanger</c:v>
                </c:pt>
              </c:strCache>
            </c:strRef>
          </c:cat>
          <c:val>
            <c:numRef>
              <c:f>kommuner!$E$363:$E$381</c:f>
              <c:numCache>
                <c:formatCode>0.0\ %</c:formatCode>
                <c:ptCount val="19"/>
                <c:pt idx="0">
                  <c:v>0.72073573049614148</c:v>
                </c:pt>
                <c:pt idx="1">
                  <c:v>0.82578045521980636</c:v>
                </c:pt>
                <c:pt idx="2">
                  <c:v>0.93743862708511783</c:v>
                </c:pt>
                <c:pt idx="3">
                  <c:v>0.6248569176992177</c:v>
                </c:pt>
                <c:pt idx="4">
                  <c:v>0.85641622921310456</c:v>
                </c:pt>
                <c:pt idx="5">
                  <c:v>0.72800089550464842</c:v>
                </c:pt>
                <c:pt idx="6">
                  <c:v>0.71356292290989809</c:v>
                </c:pt>
                <c:pt idx="7">
                  <c:v>0.77613926208291995</c:v>
                </c:pt>
                <c:pt idx="8">
                  <c:v>0.9112102958767011</c:v>
                </c:pt>
                <c:pt idx="9">
                  <c:v>0.8820216292509766</c:v>
                </c:pt>
                <c:pt idx="10">
                  <c:v>0.7883065263158836</c:v>
                </c:pt>
                <c:pt idx="11">
                  <c:v>0.68709675553260108</c:v>
                </c:pt>
                <c:pt idx="12">
                  <c:v>0.80831881437325781</c:v>
                </c:pt>
                <c:pt idx="13">
                  <c:v>0.74275152291841551</c:v>
                </c:pt>
                <c:pt idx="14">
                  <c:v>0.87713582013876101</c:v>
                </c:pt>
                <c:pt idx="15">
                  <c:v>0.78201174237666826</c:v>
                </c:pt>
                <c:pt idx="16">
                  <c:v>0.7072569597039996</c:v>
                </c:pt>
                <c:pt idx="17">
                  <c:v>0.88533167807217905</c:v>
                </c:pt>
                <c:pt idx="18">
                  <c:v>0.84000513582655467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88-454A-BCF9-D927B012DAF5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kommuner!$B$363:$B$381</c:f>
              <c:strCache>
                <c:ptCount val="19"/>
                <c:pt idx="0">
                  <c:v>Vardø</c:v>
                </c:pt>
                <c:pt idx="1">
                  <c:v>Vadsø</c:v>
                </c:pt>
                <c:pt idx="2">
                  <c:v>Hammerfest</c:v>
                </c:pt>
                <c:pt idx="3">
                  <c:v>Kautokeino</c:v>
                </c:pt>
                <c:pt idx="4">
                  <c:v>Alta</c:v>
                </c:pt>
                <c:pt idx="5">
                  <c:v>Loppa</c:v>
                </c:pt>
                <c:pt idx="6">
                  <c:v>Hasvik</c:v>
                </c:pt>
                <c:pt idx="7">
                  <c:v>Kvalsund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Karasjok</c:v>
                </c:pt>
                <c:pt idx="12">
                  <c:v>Lebesby</c:v>
                </c:pt>
                <c:pt idx="13">
                  <c:v>Gamvik</c:v>
                </c:pt>
                <c:pt idx="14">
                  <c:v>Berlevåg</c:v>
                </c:pt>
                <c:pt idx="15">
                  <c:v>Deatnu-Tana</c:v>
                </c:pt>
                <c:pt idx="16">
                  <c:v>Nesseby</c:v>
                </c:pt>
                <c:pt idx="17">
                  <c:v>Båtsfjord</c:v>
                </c:pt>
                <c:pt idx="18">
                  <c:v>Sør-Varanger</c:v>
                </c:pt>
              </c:strCache>
            </c:strRef>
          </c:cat>
          <c:val>
            <c:numRef>
              <c:f>kommuner!$O$363:$O$381</c:f>
              <c:numCache>
                <c:formatCode>0.0\ %</c:formatCode>
                <c:ptCount val="19"/>
                <c:pt idx="0">
                  <c:v>0.93931544936065836</c:v>
                </c:pt>
                <c:pt idx="1">
                  <c:v>0.94456768559684146</c:v>
                </c:pt>
                <c:pt idx="2">
                  <c:v>0.96325411366989855</c:v>
                </c:pt>
                <c:pt idx="3">
                  <c:v>0.93452150872081219</c:v>
                </c:pt>
                <c:pt idx="4">
                  <c:v>0.94609947429650665</c:v>
                </c:pt>
                <c:pt idx="5">
                  <c:v>0.93967870761108374</c:v>
                </c:pt>
                <c:pt idx="6">
                  <c:v>0.93895680898134626</c:v>
                </c:pt>
                <c:pt idx="7">
                  <c:v>0.94208562593999734</c:v>
                </c:pt>
                <c:pt idx="8">
                  <c:v>0.95276278118653157</c:v>
                </c:pt>
                <c:pt idx="9">
                  <c:v>0.94737974429840022</c:v>
                </c:pt>
                <c:pt idx="10">
                  <c:v>0.94269398915164548</c:v>
                </c:pt>
                <c:pt idx="11">
                  <c:v>0.93763350061248141</c:v>
                </c:pt>
                <c:pt idx="12">
                  <c:v>0.94369460355451418</c:v>
                </c:pt>
                <c:pt idx="13">
                  <c:v>0.94041623898177207</c:v>
                </c:pt>
                <c:pt idx="14">
                  <c:v>0.9471354538427893</c:v>
                </c:pt>
                <c:pt idx="15">
                  <c:v>0.94237924995468481</c:v>
                </c:pt>
                <c:pt idx="16">
                  <c:v>0.93864151082105118</c:v>
                </c:pt>
                <c:pt idx="17">
                  <c:v>0.94754524673946028</c:v>
                </c:pt>
                <c:pt idx="18">
                  <c:v>0.94527891962717914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88-454A-BCF9-D927B012D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83072"/>
        <c:axId val="57888768"/>
      </c:lineChart>
      <c:catAx>
        <c:axId val="5688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7888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7888768"/>
        <c:scaling>
          <c:orientation val="minMax"/>
          <c:max val="1.2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688307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953151017413134"/>
          <c:y val="4.3181818181818182E-2"/>
          <c:w val="0.22776169107893773"/>
          <c:h val="0.145454545454545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Skatt pr innb.</c:v>
          </c:tx>
          <c:cat>
            <c:strRef>
              <c:f>kommuner!$B$382:$B$428</c:f>
              <c:strCache>
                <c:ptCount val="47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Hemne</c:v>
                </c:pt>
                <c:pt idx="4">
                  <c:v>Snillfjord</c:v>
                </c:pt>
                <c:pt idx="5">
                  <c:v>Hitra</c:v>
                </c:pt>
                <c:pt idx="6">
                  <c:v>Frøya</c:v>
                </c:pt>
                <c:pt idx="7">
                  <c:v>Ørland</c:v>
                </c:pt>
                <c:pt idx="8">
                  <c:v>Agdenes</c:v>
                </c:pt>
                <c:pt idx="9">
                  <c:v>Bjugn</c:v>
                </c:pt>
                <c:pt idx="10">
                  <c:v>Åfjord</c:v>
                </c:pt>
                <c:pt idx="11">
                  <c:v>Roan</c:v>
                </c:pt>
                <c:pt idx="12">
                  <c:v>Osen</c:v>
                </c:pt>
                <c:pt idx="13">
                  <c:v>Oppdal</c:v>
                </c:pt>
                <c:pt idx="14">
                  <c:v>Rennebu</c:v>
                </c:pt>
                <c:pt idx="15">
                  <c:v>Meldal</c:v>
                </c:pt>
                <c:pt idx="16">
                  <c:v>Orkdal</c:v>
                </c:pt>
                <c:pt idx="17">
                  <c:v>Røros</c:v>
                </c:pt>
                <c:pt idx="18">
                  <c:v>Holtålen</c:v>
                </c:pt>
                <c:pt idx="19">
                  <c:v>Midtre Gauldal</c:v>
                </c:pt>
                <c:pt idx="20">
                  <c:v>Melhus</c:v>
                </c:pt>
                <c:pt idx="21">
                  <c:v>Skaun</c:v>
                </c:pt>
                <c:pt idx="22">
                  <c:v>Klæbu</c:v>
                </c:pt>
                <c:pt idx="23">
                  <c:v>Malvik</c:v>
                </c:pt>
                <c:pt idx="24">
                  <c:v>Selbu</c:v>
                </c:pt>
                <c:pt idx="25">
                  <c:v>Tydal</c:v>
                </c:pt>
                <c:pt idx="26">
                  <c:v>Meråker</c:v>
                </c:pt>
                <c:pt idx="27">
                  <c:v>Stjørdal</c:v>
                </c:pt>
                <c:pt idx="28">
                  <c:v>Frosta</c:v>
                </c:pt>
                <c:pt idx="29">
                  <c:v>Levanger</c:v>
                </c:pt>
                <c:pt idx="30">
                  <c:v>Verdal</c:v>
                </c:pt>
                <c:pt idx="31">
                  <c:v>Verran</c:v>
                </c:pt>
                <c:pt idx="32">
                  <c:v>Namdalseid</c:v>
                </c:pt>
                <c:pt idx="33">
                  <c:v>Snåsa</c:v>
                </c:pt>
                <c:pt idx="34">
                  <c:v>Lierne</c:v>
                </c:pt>
                <c:pt idx="35">
                  <c:v>Røyrvik</c:v>
                </c:pt>
                <c:pt idx="36">
                  <c:v>Namsskogan</c:v>
                </c:pt>
                <c:pt idx="37">
                  <c:v>Grong</c:v>
                </c:pt>
                <c:pt idx="38">
                  <c:v>Høylandet</c:v>
                </c:pt>
                <c:pt idx="39">
                  <c:v>Overhalla</c:v>
                </c:pt>
                <c:pt idx="40">
                  <c:v>Fosnes</c:v>
                </c:pt>
                <c:pt idx="41">
                  <c:v>Flatanger</c:v>
                </c:pt>
                <c:pt idx="42">
                  <c:v>Vikna</c:v>
                </c:pt>
                <c:pt idx="43">
                  <c:v>Nærøy</c:v>
                </c:pt>
                <c:pt idx="44">
                  <c:v>Leka</c:v>
                </c:pt>
                <c:pt idx="45">
                  <c:v>Inderøy</c:v>
                </c:pt>
                <c:pt idx="46">
                  <c:v>Indre Fosen</c:v>
                </c:pt>
              </c:strCache>
            </c:strRef>
          </c:cat>
          <c:val>
            <c:numRef>
              <c:f>kommuner!$E$382:$E$428</c:f>
              <c:numCache>
                <c:formatCode>0.0\ %</c:formatCode>
                <c:ptCount val="47"/>
                <c:pt idx="0">
                  <c:v>1.0153711756502581</c:v>
                </c:pt>
                <c:pt idx="1">
                  <c:v>0.74890375501064577</c:v>
                </c:pt>
                <c:pt idx="2">
                  <c:v>0.79369623574925252</c:v>
                </c:pt>
                <c:pt idx="3">
                  <c:v>0.86090276222475848</c:v>
                </c:pt>
                <c:pt idx="4">
                  <c:v>0.84605058558891744</c:v>
                </c:pt>
                <c:pt idx="5">
                  <c:v>0.80431976854277498</c:v>
                </c:pt>
                <c:pt idx="6">
                  <c:v>1.3072861248599914</c:v>
                </c:pt>
                <c:pt idx="7">
                  <c:v>0.85514409394238122</c:v>
                </c:pt>
                <c:pt idx="8">
                  <c:v>0.70869555425997544</c:v>
                </c:pt>
                <c:pt idx="9">
                  <c:v>0.74992647173233162</c:v>
                </c:pt>
                <c:pt idx="10">
                  <c:v>0.84393530575912412</c:v>
                </c:pt>
                <c:pt idx="11">
                  <c:v>0.71257766343993767</c:v>
                </c:pt>
                <c:pt idx="12">
                  <c:v>0.69710611675049761</c:v>
                </c:pt>
                <c:pt idx="13">
                  <c:v>0.8149138566650429</c:v>
                </c:pt>
                <c:pt idx="14">
                  <c:v>0.78040618513955495</c:v>
                </c:pt>
                <c:pt idx="15">
                  <c:v>0.73264219064854375</c:v>
                </c:pt>
                <c:pt idx="16">
                  <c:v>0.7894423286918103</c:v>
                </c:pt>
                <c:pt idx="17">
                  <c:v>0.86664517599044211</c:v>
                </c:pt>
                <c:pt idx="18">
                  <c:v>0.68948731787278561</c:v>
                </c:pt>
                <c:pt idx="19">
                  <c:v>0.7241102324899491</c:v>
                </c:pt>
                <c:pt idx="20">
                  <c:v>0.80442464414484616</c:v>
                </c:pt>
                <c:pt idx="21">
                  <c:v>0.77813931835207872</c:v>
                </c:pt>
                <c:pt idx="22">
                  <c:v>0.80966064093747991</c:v>
                </c:pt>
                <c:pt idx="23">
                  <c:v>0.92818835763796748</c:v>
                </c:pt>
                <c:pt idx="24">
                  <c:v>0.77482843595107986</c:v>
                </c:pt>
                <c:pt idx="25">
                  <c:v>1.3614497254310192</c:v>
                </c:pt>
                <c:pt idx="26">
                  <c:v>0.76303490842232014</c:v>
                </c:pt>
                <c:pt idx="27">
                  <c:v>0.81266596704314309</c:v>
                </c:pt>
                <c:pt idx="28">
                  <c:v>0.72013303777700144</c:v>
                </c:pt>
                <c:pt idx="29">
                  <c:v>0.79423865423669515</c:v>
                </c:pt>
                <c:pt idx="30">
                  <c:v>0.72904290329913735</c:v>
                </c:pt>
                <c:pt idx="31">
                  <c:v>0.66098791297944481</c:v>
                </c:pt>
                <c:pt idx="32">
                  <c:v>0.66027471696898721</c:v>
                </c:pt>
                <c:pt idx="33">
                  <c:v>0.66926487155898506</c:v>
                </c:pt>
                <c:pt idx="34">
                  <c:v>0.73315598129546933</c:v>
                </c:pt>
                <c:pt idx="35">
                  <c:v>0.91701178990957866</c:v>
                </c:pt>
                <c:pt idx="36">
                  <c:v>1.0475778027917126</c:v>
                </c:pt>
                <c:pt idx="37">
                  <c:v>0.84754132474011512</c:v>
                </c:pt>
                <c:pt idx="38">
                  <c:v>0.67384672225770081</c:v>
                </c:pt>
                <c:pt idx="39">
                  <c:v>0.79096923678763686</c:v>
                </c:pt>
                <c:pt idx="40">
                  <c:v>0.65763079456441287</c:v>
                </c:pt>
                <c:pt idx="41">
                  <c:v>0.85689596400026535</c:v>
                </c:pt>
                <c:pt idx="42">
                  <c:v>0.9220461927725353</c:v>
                </c:pt>
                <c:pt idx="43">
                  <c:v>0.79988765046904253</c:v>
                </c:pt>
                <c:pt idx="44">
                  <c:v>0.76571030450913979</c:v>
                </c:pt>
                <c:pt idx="45">
                  <c:v>0.75821854844088865</c:v>
                </c:pt>
                <c:pt idx="46">
                  <c:v>0.73619900108965386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C4-4A85-BE76-8E8BE2D70DCE}"/>
            </c:ext>
          </c:extLst>
        </c:ser>
        <c:ser>
          <c:idx val="1"/>
          <c:order val="1"/>
          <c:tx>
            <c:v>Skatt og skatteutjevn. pr innb.</c:v>
          </c:tx>
          <c:marker>
            <c:symbol val="circle"/>
            <c:size val="7"/>
          </c:marker>
          <c:cat>
            <c:strRef>
              <c:f>kommuner!$B$382:$B$428</c:f>
              <c:strCache>
                <c:ptCount val="47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Hemne</c:v>
                </c:pt>
                <c:pt idx="4">
                  <c:v>Snillfjord</c:v>
                </c:pt>
                <c:pt idx="5">
                  <c:v>Hitra</c:v>
                </c:pt>
                <c:pt idx="6">
                  <c:v>Frøya</c:v>
                </c:pt>
                <c:pt idx="7">
                  <c:v>Ørland</c:v>
                </c:pt>
                <c:pt idx="8">
                  <c:v>Agdenes</c:v>
                </c:pt>
                <c:pt idx="9">
                  <c:v>Bjugn</c:v>
                </c:pt>
                <c:pt idx="10">
                  <c:v>Åfjord</c:v>
                </c:pt>
                <c:pt idx="11">
                  <c:v>Roan</c:v>
                </c:pt>
                <c:pt idx="12">
                  <c:v>Osen</c:v>
                </c:pt>
                <c:pt idx="13">
                  <c:v>Oppdal</c:v>
                </c:pt>
                <c:pt idx="14">
                  <c:v>Rennebu</c:v>
                </c:pt>
                <c:pt idx="15">
                  <c:v>Meldal</c:v>
                </c:pt>
                <c:pt idx="16">
                  <c:v>Orkdal</c:v>
                </c:pt>
                <c:pt idx="17">
                  <c:v>Røros</c:v>
                </c:pt>
                <c:pt idx="18">
                  <c:v>Holtålen</c:v>
                </c:pt>
                <c:pt idx="19">
                  <c:v>Midtre Gauldal</c:v>
                </c:pt>
                <c:pt idx="20">
                  <c:v>Melhus</c:v>
                </c:pt>
                <c:pt idx="21">
                  <c:v>Skaun</c:v>
                </c:pt>
                <c:pt idx="22">
                  <c:v>Klæbu</c:v>
                </c:pt>
                <c:pt idx="23">
                  <c:v>Malvik</c:v>
                </c:pt>
                <c:pt idx="24">
                  <c:v>Selbu</c:v>
                </c:pt>
                <c:pt idx="25">
                  <c:v>Tydal</c:v>
                </c:pt>
                <c:pt idx="26">
                  <c:v>Meråker</c:v>
                </c:pt>
                <c:pt idx="27">
                  <c:v>Stjørdal</c:v>
                </c:pt>
                <c:pt idx="28">
                  <c:v>Frosta</c:v>
                </c:pt>
                <c:pt idx="29">
                  <c:v>Levanger</c:v>
                </c:pt>
                <c:pt idx="30">
                  <c:v>Verdal</c:v>
                </c:pt>
                <c:pt idx="31">
                  <c:v>Verran</c:v>
                </c:pt>
                <c:pt idx="32">
                  <c:v>Namdalseid</c:v>
                </c:pt>
                <c:pt idx="33">
                  <c:v>Snåsa</c:v>
                </c:pt>
                <c:pt idx="34">
                  <c:v>Lierne</c:v>
                </c:pt>
                <c:pt idx="35">
                  <c:v>Røyrvik</c:v>
                </c:pt>
                <c:pt idx="36">
                  <c:v>Namsskogan</c:v>
                </c:pt>
                <c:pt idx="37">
                  <c:v>Grong</c:v>
                </c:pt>
                <c:pt idx="38">
                  <c:v>Høylandet</c:v>
                </c:pt>
                <c:pt idx="39">
                  <c:v>Overhalla</c:v>
                </c:pt>
                <c:pt idx="40">
                  <c:v>Fosnes</c:v>
                </c:pt>
                <c:pt idx="41">
                  <c:v>Flatanger</c:v>
                </c:pt>
                <c:pt idx="42">
                  <c:v>Vikna</c:v>
                </c:pt>
                <c:pt idx="43">
                  <c:v>Nærøy</c:v>
                </c:pt>
                <c:pt idx="44">
                  <c:v>Leka</c:v>
                </c:pt>
                <c:pt idx="45">
                  <c:v>Inderøy</c:v>
                </c:pt>
                <c:pt idx="46">
                  <c:v>Indre Fosen</c:v>
                </c:pt>
              </c:strCache>
            </c:strRef>
          </c:cat>
          <c:val>
            <c:numRef>
              <c:f>kommuner!$O$382:$O$428</c:f>
              <c:numCache>
                <c:formatCode>0.0\ %</c:formatCode>
                <c:ptCount val="47"/>
                <c:pt idx="0">
                  <c:v>0.99442713309595454</c:v>
                </c:pt>
                <c:pt idx="1">
                  <c:v>0.94072385058638375</c:v>
                </c:pt>
                <c:pt idx="2">
                  <c:v>0.94296347462331398</c:v>
                </c:pt>
                <c:pt idx="3">
                  <c:v>0.94632380094708923</c:v>
                </c:pt>
                <c:pt idx="4">
                  <c:v>0.94558119211529723</c:v>
                </c:pt>
                <c:pt idx="5">
                  <c:v>0.94349465126299015</c:v>
                </c:pt>
                <c:pt idx="6">
                  <c:v>1.111193112779848</c:v>
                </c:pt>
                <c:pt idx="7">
                  <c:v>0.94603586753297031</c:v>
                </c:pt>
                <c:pt idx="8">
                  <c:v>0.93871344054885009</c:v>
                </c:pt>
                <c:pt idx="9">
                  <c:v>0.94077498642246782</c:v>
                </c:pt>
                <c:pt idx="10">
                  <c:v>0.94547542812380736</c:v>
                </c:pt>
                <c:pt idx="11">
                  <c:v>0.9389075460078482</c:v>
                </c:pt>
                <c:pt idx="12">
                  <c:v>0.93813396867337617</c:v>
                </c:pt>
                <c:pt idx="13">
                  <c:v>0.94402435566910337</c:v>
                </c:pt>
                <c:pt idx="14">
                  <c:v>0.94229897209282898</c:v>
                </c:pt>
                <c:pt idx="15">
                  <c:v>0.93991077236827858</c:v>
                </c:pt>
                <c:pt idx="16">
                  <c:v>0.94275077927044204</c:v>
                </c:pt>
                <c:pt idx="17">
                  <c:v>0.94661092163537341</c:v>
                </c:pt>
                <c:pt idx="18">
                  <c:v>0.93775302872949051</c:v>
                </c:pt>
                <c:pt idx="19">
                  <c:v>0.93948417446034893</c:v>
                </c:pt>
                <c:pt idx="20">
                  <c:v>0.94349989504309373</c:v>
                </c:pt>
                <c:pt idx="21">
                  <c:v>0.94218562875345524</c:v>
                </c:pt>
                <c:pt idx="22">
                  <c:v>0.94376169488272532</c:v>
                </c:pt>
                <c:pt idx="23">
                  <c:v>0.95955400589103845</c:v>
                </c:pt>
                <c:pt idx="24">
                  <c:v>0.94202008463340536</c:v>
                </c:pt>
                <c:pt idx="25">
                  <c:v>1.1328585530082589</c:v>
                </c:pt>
                <c:pt idx="26">
                  <c:v>0.94143040825696722</c:v>
                </c:pt>
                <c:pt idx="27">
                  <c:v>0.94391196118800835</c:v>
                </c:pt>
                <c:pt idx="28">
                  <c:v>0.93928531472470123</c:v>
                </c:pt>
                <c:pt idx="29">
                  <c:v>0.94299059554768594</c:v>
                </c:pt>
                <c:pt idx="30">
                  <c:v>0.93973080800080822</c:v>
                </c:pt>
                <c:pt idx="31">
                  <c:v>0.93632805848482359</c:v>
                </c:pt>
                <c:pt idx="32">
                  <c:v>0.93629239868430048</c:v>
                </c:pt>
                <c:pt idx="33">
                  <c:v>0.93674190641380062</c:v>
                </c:pt>
                <c:pt idx="34">
                  <c:v>0.93993646190062496</c:v>
                </c:pt>
                <c:pt idx="35">
                  <c:v>0.95508337879968275</c:v>
                </c:pt>
                <c:pt idx="36">
                  <c:v>1.0073097839525362</c:v>
                </c:pt>
                <c:pt idx="37">
                  <c:v>0.94565572907285711</c:v>
                </c:pt>
                <c:pt idx="38">
                  <c:v>0.93697099894873637</c:v>
                </c:pt>
                <c:pt idx="39">
                  <c:v>0.94282712467523322</c:v>
                </c:pt>
                <c:pt idx="40">
                  <c:v>0.93616020256407206</c:v>
                </c:pt>
                <c:pt idx="41">
                  <c:v>0.94612346103586464</c:v>
                </c:pt>
                <c:pt idx="42">
                  <c:v>0.95709713994486534</c:v>
                </c:pt>
                <c:pt idx="43">
                  <c:v>0.94327304535930345</c:v>
                </c:pt>
                <c:pt idx="44">
                  <c:v>0.94156417806130821</c:v>
                </c:pt>
                <c:pt idx="45">
                  <c:v>0.94118959025789573</c:v>
                </c:pt>
                <c:pt idx="46">
                  <c:v>0.94008861289033419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4-4A85-BE76-8E8BE2D70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0688"/>
        <c:axId val="58376576"/>
      </c:lineChart>
      <c:catAx>
        <c:axId val="58370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376576"/>
        <c:crosses val="autoZero"/>
        <c:auto val="1"/>
        <c:lblAlgn val="ctr"/>
        <c:lblOffset val="100"/>
        <c:noMultiLvlLbl val="0"/>
      </c:catAx>
      <c:valAx>
        <c:axId val="58376576"/>
        <c:scaling>
          <c:orientation val="minMax"/>
          <c:max val="1.8"/>
          <c:min val="0.6000000000000000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58370688"/>
        <c:crosses val="autoZero"/>
        <c:crossBetween val="between"/>
        <c:majorUnit val="0.2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/>
              <a:t>Skatt og skatteutjevning januar-desember</a:t>
            </a:r>
            <a:r>
              <a:rPr lang="en-US" sz="1200" b="0" baseline="0"/>
              <a:t> 2018</a:t>
            </a:r>
            <a:endParaRPr lang="en-US" sz="1200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</c:v>
          </c:tx>
          <c:cat>
            <c:strRef>
              <c:f>fylker!$B$7:$B$24</c:f>
              <c:strCache>
                <c:ptCount val="18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NORDLAND</c:v>
                </c:pt>
                <c:pt idx="15">
                  <c:v>TROMS</c:v>
                </c:pt>
                <c:pt idx="16">
                  <c:v>FINNMARK</c:v>
                </c:pt>
                <c:pt idx="17">
                  <c:v>TRØNDELAG</c:v>
                </c:pt>
              </c:strCache>
            </c:strRef>
          </c:cat>
          <c:val>
            <c:numRef>
              <c:f>fylker!$E$7:$E$24</c:f>
              <c:numCache>
                <c:formatCode>0.0\ %</c:formatCode>
                <c:ptCount val="18"/>
                <c:pt idx="0">
                  <c:v>0.86303008054461428</c:v>
                </c:pt>
                <c:pt idx="1">
                  <c:v>1.1845045174254032</c:v>
                </c:pt>
                <c:pt idx="2">
                  <c:v>1.2686837032184415</c:v>
                </c:pt>
                <c:pt idx="3">
                  <c:v>0.82693365171732691</c:v>
                </c:pt>
                <c:pt idx="4">
                  <c:v>0.85965877864872564</c:v>
                </c:pt>
                <c:pt idx="5">
                  <c:v>0.97840048182353645</c:v>
                </c:pt>
                <c:pt idx="6">
                  <c:v>0.9084838348162787</c:v>
                </c:pt>
                <c:pt idx="7">
                  <c:v>0.89150722759916623</c:v>
                </c:pt>
                <c:pt idx="8">
                  <c:v>0.85577713767064523</c:v>
                </c:pt>
                <c:pt idx="9">
                  <c:v>0.86980156555782773</c:v>
                </c:pt>
                <c:pt idx="10">
                  <c:v>1.047165607780236</c:v>
                </c:pt>
                <c:pt idx="11">
                  <c:v>0.98444430248768722</c:v>
                </c:pt>
                <c:pt idx="12">
                  <c:v>0.92885133982088963</c:v>
                </c:pt>
                <c:pt idx="13">
                  <c:v>0.913171769430842</c:v>
                </c:pt>
                <c:pt idx="14">
                  <c:v>0.90054292546083237</c:v>
                </c:pt>
                <c:pt idx="15">
                  <c:v>0.92577803811588544</c:v>
                </c:pt>
                <c:pt idx="16">
                  <c:v>0.87311006065764329</c:v>
                </c:pt>
                <c:pt idx="17">
                  <c:v>0.91034720995043628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06-4957-8C68-6CE7435EBB69}"/>
            </c:ext>
          </c:extLst>
        </c:ser>
        <c:ser>
          <c:idx val="1"/>
          <c:order val="1"/>
          <c:tx>
            <c:v>skatt + skatteutjevning</c:v>
          </c:tx>
          <c:cat>
            <c:strRef>
              <c:f>fylker!$B$7:$B$24</c:f>
              <c:strCache>
                <c:ptCount val="18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NORDLAND</c:v>
                </c:pt>
                <c:pt idx="15">
                  <c:v>TROMS</c:v>
                </c:pt>
                <c:pt idx="16">
                  <c:v>FINNMARK</c:v>
                </c:pt>
                <c:pt idx="17">
                  <c:v>TRØNDELAG</c:v>
                </c:pt>
              </c:strCache>
            </c:strRef>
          </c:cat>
          <c:val>
            <c:numRef>
              <c:f>fylker!$K$7:$K$24</c:f>
              <c:numCache>
                <c:formatCode>0.0\ %</c:formatCode>
                <c:ptCount val="18"/>
                <c:pt idx="0">
                  <c:v>0.98287876006807662</c:v>
                </c:pt>
                <c:pt idx="1">
                  <c:v>1.0230630646781753</c:v>
                </c:pt>
                <c:pt idx="2">
                  <c:v>1.0335854629023051</c:v>
                </c:pt>
                <c:pt idx="3">
                  <c:v>0.97836670646466573</c:v>
                </c:pt>
                <c:pt idx="4">
                  <c:v>0.98245734733109069</c:v>
                </c:pt>
                <c:pt idx="5">
                  <c:v>0.99730006022794193</c:v>
                </c:pt>
                <c:pt idx="6">
                  <c:v>0.98856047935203473</c:v>
                </c:pt>
                <c:pt idx="7">
                  <c:v>0.98643840344989553</c:v>
                </c:pt>
                <c:pt idx="8">
                  <c:v>0.98197214220883045</c:v>
                </c:pt>
                <c:pt idx="9">
                  <c:v>0.98372519569472827</c:v>
                </c:pt>
                <c:pt idx="10">
                  <c:v>1.0058957009725293</c:v>
                </c:pt>
                <c:pt idx="11">
                  <c:v>0.99805553781096079</c:v>
                </c:pt>
                <c:pt idx="12">
                  <c:v>0.99110641747761108</c:v>
                </c:pt>
                <c:pt idx="13">
                  <c:v>0.98914647117885524</c:v>
                </c:pt>
                <c:pt idx="14">
                  <c:v>0.98756786568260391</c:v>
                </c:pt>
                <c:pt idx="15">
                  <c:v>0.99072225476448539</c:v>
                </c:pt>
                <c:pt idx="16">
                  <c:v>0.98413875758220537</c:v>
                </c:pt>
                <c:pt idx="17">
                  <c:v>0.98879340124380444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06-4957-8C68-6CE7435EB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31136"/>
        <c:axId val="58737024"/>
      </c:lineChart>
      <c:catAx>
        <c:axId val="58731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nb-NO"/>
          </a:p>
        </c:txPr>
        <c:crossAx val="58737024"/>
        <c:crosses val="autoZero"/>
        <c:auto val="1"/>
        <c:lblAlgn val="ctr"/>
        <c:lblOffset val="100"/>
        <c:noMultiLvlLbl val="0"/>
      </c:catAx>
      <c:valAx>
        <c:axId val="58737024"/>
        <c:scaling>
          <c:orientation val="minMax"/>
          <c:max val="1.3"/>
          <c:min val="0.8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58731136"/>
        <c:crosses val="autoZero"/>
        <c:crossBetween val="between"/>
        <c:majorUnit val="0.1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'fylker gml'!$B$32</c:f>
          <c:strCache>
            <c:ptCount val="1"/>
            <c:pt idx="0">
              <c:v>Skatt og inntektsutjevning  - pst av landsgjennomsnittet (januar 2015)</c:v>
            </c:pt>
          </c:strCache>
        </c:strRef>
      </c:tx>
      <c:layout>
        <c:manualLayout>
          <c:xMode val="edge"/>
          <c:yMode val="edge"/>
          <c:x val="0.17303833499685778"/>
          <c:y val="2.85132382892057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9.4567450880797918E-2"/>
          <c:y val="0.11608961303462322"/>
          <c:w val="0.85211309463867901"/>
          <c:h val="0.61303462321792257"/>
        </c:manualLayout>
      </c:layout>
      <c:lineChart>
        <c:grouping val="standard"/>
        <c:varyColors val="0"/>
        <c:ser>
          <c:idx val="0"/>
          <c:order val="0"/>
          <c:tx>
            <c:strRef>
              <c:f>'fylker gml'!$B$33</c:f>
              <c:strCache>
                <c:ptCount val="1"/>
                <c:pt idx="0">
                  <c:v>Skatt januar 2015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'fylker gml'!$B$7:$B$25</c:f>
              <c:strCache>
                <c:ptCount val="19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SØR-TRØNDELAG</c:v>
                </c:pt>
                <c:pt idx="15">
                  <c:v>NORD-TRØNDELAG</c:v>
                </c:pt>
                <c:pt idx="16">
                  <c:v>NORDLAND</c:v>
                </c:pt>
                <c:pt idx="17">
                  <c:v>TROMS</c:v>
                </c:pt>
                <c:pt idx="18">
                  <c:v>FINNMARK</c:v>
                </c:pt>
              </c:strCache>
            </c:strRef>
          </c:cat>
          <c:val>
            <c:numRef>
              <c:f>'fylker gml'!$E$7:$E$25</c:f>
              <c:numCache>
                <c:formatCode>0.0\ %</c:formatCode>
                <c:ptCount val="19"/>
                <c:pt idx="0">
                  <c:v>0.82670302020816766</c:v>
                </c:pt>
                <c:pt idx="1">
                  <c:v>1.1322920696035814</c:v>
                </c:pt>
                <c:pt idx="2">
                  <c:v>1.2021668216502228</c:v>
                </c:pt>
                <c:pt idx="3">
                  <c:v>0.7953932344879695</c:v>
                </c:pt>
                <c:pt idx="4">
                  <c:v>0.80892164957880042</c:v>
                </c:pt>
                <c:pt idx="5">
                  <c:v>0.96634509735664254</c:v>
                </c:pt>
                <c:pt idx="6">
                  <c:v>0.88728290369523954</c:v>
                </c:pt>
                <c:pt idx="7">
                  <c:v>0.86756615130423409</c:v>
                </c:pt>
                <c:pt idx="8">
                  <c:v>0.85923092399283874</c:v>
                </c:pt>
                <c:pt idx="9">
                  <c:v>0.88600833785783806</c:v>
                </c:pt>
                <c:pt idx="10">
                  <c:v>1.1568870526357697</c:v>
                </c:pt>
                <c:pt idx="11">
                  <c:v>1.0427411341171327</c:v>
                </c:pt>
                <c:pt idx="12">
                  <c:v>0.91865659246538978</c:v>
                </c:pt>
                <c:pt idx="13">
                  <c:v>0.98495368478415601</c:v>
                </c:pt>
                <c:pt idx="14">
                  <c:v>0.97156111802689105</c:v>
                </c:pt>
                <c:pt idx="15">
                  <c:v>0.81314560729279406</c:v>
                </c:pt>
                <c:pt idx="16">
                  <c:v>0.90470300941205994</c:v>
                </c:pt>
                <c:pt idx="17">
                  <c:v>0.95481708308979252</c:v>
                </c:pt>
                <c:pt idx="18">
                  <c:v>0.94760841606626922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7C-4902-B853-7B92DC68C144}"/>
            </c:ext>
          </c:extLst>
        </c:ser>
        <c:ser>
          <c:idx val="1"/>
          <c:order val="1"/>
          <c:tx>
            <c:v>Skatt og netto utjevning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'fylker gml'!$B$7:$B$25</c:f>
              <c:strCache>
                <c:ptCount val="19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SØR-TRØNDELAG</c:v>
                </c:pt>
                <c:pt idx="15">
                  <c:v>NORD-TRØNDELAG</c:v>
                </c:pt>
                <c:pt idx="16">
                  <c:v>NORDLAND</c:v>
                </c:pt>
                <c:pt idx="17">
                  <c:v>TROMS</c:v>
                </c:pt>
                <c:pt idx="18">
                  <c:v>FINNMARK</c:v>
                </c:pt>
              </c:strCache>
            </c:strRef>
          </c:cat>
          <c:val>
            <c:numRef>
              <c:f>'fylker gml'!$M$7:$M$25</c:f>
              <c:numCache>
                <c:formatCode>0.0\ %</c:formatCode>
                <c:ptCount val="19"/>
                <c:pt idx="0">
                  <c:v>0.98242579815845088</c:v>
                </c:pt>
                <c:pt idx="1">
                  <c:v>1.0129847030979924</c:v>
                </c:pt>
                <c:pt idx="2">
                  <c:v>1.0219223177878571</c:v>
                </c:pt>
                <c:pt idx="3">
                  <c:v>0.97929481958643128</c:v>
                </c:pt>
                <c:pt idx="4">
                  <c:v>0.98064766109551438</c:v>
                </c:pt>
                <c:pt idx="5">
                  <c:v>0.99639000587329851</c:v>
                </c:pt>
                <c:pt idx="6">
                  <c:v>0.98848378650715818</c:v>
                </c:pt>
                <c:pt idx="7">
                  <c:v>0.9865121112680576</c:v>
                </c:pt>
                <c:pt idx="8">
                  <c:v>0.98567858853691814</c:v>
                </c:pt>
                <c:pt idx="9">
                  <c:v>0.98835632992341804</c:v>
                </c:pt>
                <c:pt idx="10">
                  <c:v>1.0154442014012113</c:v>
                </c:pt>
                <c:pt idx="11">
                  <c:v>1.0040296095493475</c:v>
                </c:pt>
                <c:pt idx="12">
                  <c:v>0.99162115538417328</c:v>
                </c:pt>
                <c:pt idx="13">
                  <c:v>0.99825086461604973</c:v>
                </c:pt>
                <c:pt idx="14">
                  <c:v>0.99691160794032352</c:v>
                </c:pt>
                <c:pt idx="15">
                  <c:v>0.98107005686691373</c:v>
                </c:pt>
                <c:pt idx="16">
                  <c:v>0.99022579707884029</c:v>
                </c:pt>
                <c:pt idx="17">
                  <c:v>0.99523720444661368</c:v>
                </c:pt>
                <c:pt idx="18">
                  <c:v>0.99451633774426118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7C-4902-B853-7B92DC68C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40960"/>
        <c:axId val="58851328"/>
      </c:lineChart>
      <c:catAx>
        <c:axId val="588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885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51328"/>
        <c:scaling>
          <c:orientation val="minMax"/>
          <c:max val="1.4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8840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</c:legendEntry>
      <c:layout>
        <c:manualLayout>
          <c:xMode val="edge"/>
          <c:yMode val="edge"/>
          <c:x val="0.84607688123491609"/>
          <c:y val="0.10590631364562118"/>
          <c:w val="0.10865201708941308"/>
          <c:h val="0.203665987780040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(januar-desember 2018)</c:v>
            </c:pt>
          </c:strCache>
        </c:strRef>
      </c:tx>
      <c:layout>
        <c:manualLayout>
          <c:xMode val="edge"/>
          <c:yMode val="edge"/>
          <c:x val="0.20332376341520358"/>
          <c:y val="3.3096926713947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6246407096170019E-2"/>
          <c:y val="0.11583951093267705"/>
          <c:w val="0.84262055021664817"/>
          <c:h val="0.6572119191690657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januar-desember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kommuner!$B$25:$B$47</c:f>
              <c:strCache>
                <c:ptCount val="23"/>
                <c:pt idx="0">
                  <c:v>Vestby</c:v>
                </c:pt>
                <c:pt idx="1">
                  <c:v>Ski</c:v>
                </c:pt>
                <c:pt idx="2">
                  <c:v>Ås</c:v>
                </c:pt>
                <c:pt idx="3">
                  <c:v>Frogn</c:v>
                </c:pt>
                <c:pt idx="4">
                  <c:v>Nesodden</c:v>
                </c:pt>
                <c:pt idx="5">
                  <c:v>Oppegård</c:v>
                </c:pt>
                <c:pt idx="6">
                  <c:v>Bærum</c:v>
                </c:pt>
                <c:pt idx="7">
                  <c:v>Asker</c:v>
                </c:pt>
                <c:pt idx="8">
                  <c:v>Aurskog-Høland</c:v>
                </c:pt>
                <c:pt idx="9">
                  <c:v>Sørum</c:v>
                </c:pt>
                <c:pt idx="10">
                  <c:v>Fet</c:v>
                </c:pt>
                <c:pt idx="11">
                  <c:v>Rælingen</c:v>
                </c:pt>
                <c:pt idx="12">
                  <c:v>Enebakk</c:v>
                </c:pt>
                <c:pt idx="13">
                  <c:v>Lørenskog</c:v>
                </c:pt>
                <c:pt idx="14">
                  <c:v>Skedsmo</c:v>
                </c:pt>
                <c:pt idx="15">
                  <c:v>Nittedal</c:v>
                </c:pt>
                <c:pt idx="16">
                  <c:v>Gjerdrum</c:v>
                </c:pt>
                <c:pt idx="17">
                  <c:v>Ullensaker</c:v>
                </c:pt>
                <c:pt idx="18">
                  <c:v>Nes</c:v>
                </c:pt>
                <c:pt idx="19">
                  <c:v>Eidsvoll</c:v>
                </c:pt>
                <c:pt idx="20">
                  <c:v>Nannestad</c:v>
                </c:pt>
                <c:pt idx="21">
                  <c:v>Hurdal</c:v>
                </c:pt>
                <c:pt idx="22">
                  <c:v>Oslo</c:v>
                </c:pt>
              </c:strCache>
            </c:strRef>
          </c:cat>
          <c:val>
            <c:numRef>
              <c:f>kommuner!$E$25:$E$47</c:f>
              <c:numCache>
                <c:formatCode>0.0\ %</c:formatCode>
                <c:ptCount val="23"/>
                <c:pt idx="0">
                  <c:v>1.0150596684097579</c:v>
                </c:pt>
                <c:pt idx="1">
                  <c:v>1.0545134752315464</c:v>
                </c:pt>
                <c:pt idx="2">
                  <c:v>0.9910821868056181</c:v>
                </c:pt>
                <c:pt idx="3">
                  <c:v>1.2139857232588822</c:v>
                </c:pt>
                <c:pt idx="4">
                  <c:v>1.0462453323737753</c:v>
                </c:pt>
                <c:pt idx="5">
                  <c:v>1.2238879157887261</c:v>
                </c:pt>
                <c:pt idx="6">
                  <c:v>1.6479221791091134</c:v>
                </c:pt>
                <c:pt idx="7">
                  <c:v>1.5454194659136586</c:v>
                </c:pt>
                <c:pt idx="8">
                  <c:v>0.79595727015165818</c:v>
                </c:pt>
                <c:pt idx="9">
                  <c:v>0.9707137042054953</c:v>
                </c:pt>
                <c:pt idx="10">
                  <c:v>1.0002011802601825</c:v>
                </c:pt>
                <c:pt idx="11">
                  <c:v>1.0091025003262717</c:v>
                </c:pt>
                <c:pt idx="12">
                  <c:v>0.87172203919124025</c:v>
                </c:pt>
                <c:pt idx="13">
                  <c:v>1.0665094713125582</c:v>
                </c:pt>
                <c:pt idx="14">
                  <c:v>1.0267127381190886</c:v>
                </c:pt>
                <c:pt idx="15">
                  <c:v>1.0724730230267356</c:v>
                </c:pt>
                <c:pt idx="16">
                  <c:v>1.1773252265125131</c:v>
                </c:pt>
                <c:pt idx="17">
                  <c:v>0.95541640487128865</c:v>
                </c:pt>
                <c:pt idx="18">
                  <c:v>0.84754270726639314</c:v>
                </c:pt>
                <c:pt idx="19">
                  <c:v>0.82811772084371293</c:v>
                </c:pt>
                <c:pt idx="20">
                  <c:v>0.87591799539606252</c:v>
                </c:pt>
                <c:pt idx="21">
                  <c:v>0.73304523023956847</c:v>
                </c:pt>
                <c:pt idx="22">
                  <c:v>1.3628285441871981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F6-4818-A7E2-ED01121732DB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kommuner!$B$25:$B$47</c:f>
              <c:strCache>
                <c:ptCount val="23"/>
                <c:pt idx="0">
                  <c:v>Vestby</c:v>
                </c:pt>
                <c:pt idx="1">
                  <c:v>Ski</c:v>
                </c:pt>
                <c:pt idx="2">
                  <c:v>Ås</c:v>
                </c:pt>
                <c:pt idx="3">
                  <c:v>Frogn</c:v>
                </c:pt>
                <c:pt idx="4">
                  <c:v>Nesodden</c:v>
                </c:pt>
                <c:pt idx="5">
                  <c:v>Oppegård</c:v>
                </c:pt>
                <c:pt idx="6">
                  <c:v>Bærum</c:v>
                </c:pt>
                <c:pt idx="7">
                  <c:v>Asker</c:v>
                </c:pt>
                <c:pt idx="8">
                  <c:v>Aurskog-Høland</c:v>
                </c:pt>
                <c:pt idx="9">
                  <c:v>Sørum</c:v>
                </c:pt>
                <c:pt idx="10">
                  <c:v>Fet</c:v>
                </c:pt>
                <c:pt idx="11">
                  <c:v>Rælingen</c:v>
                </c:pt>
                <c:pt idx="12">
                  <c:v>Enebakk</c:v>
                </c:pt>
                <c:pt idx="13">
                  <c:v>Lørenskog</c:v>
                </c:pt>
                <c:pt idx="14">
                  <c:v>Skedsmo</c:v>
                </c:pt>
                <c:pt idx="15">
                  <c:v>Nittedal</c:v>
                </c:pt>
                <c:pt idx="16">
                  <c:v>Gjerdrum</c:v>
                </c:pt>
                <c:pt idx="17">
                  <c:v>Ullensaker</c:v>
                </c:pt>
                <c:pt idx="18">
                  <c:v>Nes</c:v>
                </c:pt>
                <c:pt idx="19">
                  <c:v>Eidsvoll</c:v>
                </c:pt>
                <c:pt idx="20">
                  <c:v>Nannestad</c:v>
                </c:pt>
                <c:pt idx="21">
                  <c:v>Hurdal</c:v>
                </c:pt>
                <c:pt idx="22">
                  <c:v>Oslo</c:v>
                </c:pt>
              </c:strCache>
            </c:strRef>
          </c:cat>
          <c:val>
            <c:numRef>
              <c:f>kommuner!$O$25:$O$47</c:f>
              <c:numCache>
                <c:formatCode>0.0\ %</c:formatCode>
                <c:ptCount val="23"/>
                <c:pt idx="0">
                  <c:v>0.99430253019975456</c:v>
                </c:pt>
                <c:pt idx="1">
                  <c:v>1.0100840529284698</c:v>
                </c:pt>
                <c:pt idx="2">
                  <c:v>0.98471153755809848</c:v>
                </c:pt>
                <c:pt idx="3">
                  <c:v>1.0738729521394044</c:v>
                </c:pt>
                <c:pt idx="4">
                  <c:v>1.0067767957853615</c:v>
                </c:pt>
                <c:pt idx="5">
                  <c:v>1.0778338291513418</c:v>
                </c:pt>
                <c:pt idx="6">
                  <c:v>1.2474475344794966</c:v>
                </c:pt>
                <c:pt idx="7">
                  <c:v>1.2064464492013147</c:v>
                </c:pt>
                <c:pt idx="8">
                  <c:v>0.9430765263434342</c:v>
                </c:pt>
                <c:pt idx="9">
                  <c:v>0.9765641445180494</c:v>
                </c:pt>
                <c:pt idx="10">
                  <c:v>0.98835913493992433</c:v>
                </c:pt>
                <c:pt idx="11">
                  <c:v>0.99191966296635992</c:v>
                </c:pt>
                <c:pt idx="12">
                  <c:v>0.94686476479541348</c:v>
                </c:pt>
                <c:pt idx="13">
                  <c:v>1.0148824513608745</c:v>
                </c:pt>
                <c:pt idx="14">
                  <c:v>0.9989637580834867</c:v>
                </c:pt>
                <c:pt idx="15">
                  <c:v>1.0172678720465456</c:v>
                </c:pt>
                <c:pt idx="16">
                  <c:v>1.0592087534408567</c:v>
                </c:pt>
                <c:pt idx="17">
                  <c:v>0.9704452247843669</c:v>
                </c:pt>
                <c:pt idx="18">
                  <c:v>0.94565579819917089</c:v>
                </c:pt>
                <c:pt idx="19">
                  <c:v>0.94468454887803688</c:v>
                </c:pt>
                <c:pt idx="20">
                  <c:v>0.94707456260565448</c:v>
                </c:pt>
                <c:pt idx="21">
                  <c:v>0.93993092434782988</c:v>
                </c:pt>
                <c:pt idx="22">
                  <c:v>1.1334100805107306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F6-4818-A7E2-ED0112173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63168"/>
        <c:axId val="186868480"/>
      </c:lineChart>
      <c:catAx>
        <c:axId val="650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6868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868480"/>
        <c:scaling>
          <c:orientation val="minMax"/>
          <c:max val="1.5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6506316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313854829729852"/>
          <c:y val="6.3830035429968415E-2"/>
          <c:w val="0.17106569889907453"/>
          <c:h val="0.170213262349298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Skatteinngang, akkumulert - kommunene - pst-endring fra året før
</a:t>
            </a:r>
          </a:p>
        </c:rich>
      </c:tx>
      <c:layout>
        <c:manualLayout>
          <c:xMode val="edge"/>
          <c:yMode val="edge"/>
          <c:x val="0.15930113185563799"/>
          <c:y val="2.43055846411533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656493719326497E-2"/>
          <c:y val="0.13045875916683486"/>
          <c:w val="0.84358995786836943"/>
          <c:h val="0.67887018526449638"/>
        </c:manualLayout>
      </c:layout>
      <c:barChart>
        <c:barDir val="col"/>
        <c:grouping val="clustered"/>
        <c:varyColors val="0"/>
        <c:ser>
          <c:idx val="0"/>
          <c:order val="0"/>
          <c:tx>
            <c:v>2016-2017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tabellalle!$A$23:$A$38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NB2018</c:v>
                </c:pt>
                <c:pt idx="13">
                  <c:v>Anslag RNB2018</c:v>
                </c:pt>
                <c:pt idx="14">
                  <c:v>Anslag NB2019</c:v>
                </c:pt>
              </c:strCache>
            </c:strRef>
          </c:cat>
          <c:val>
            <c:numRef>
              <c:f>tabellalle!$C$23:$C$38</c:f>
              <c:numCache>
                <c:formatCode>0.0\ %</c:formatCode>
                <c:ptCount val="16"/>
                <c:pt idx="0">
                  <c:v>9.5845794497390446E-2</c:v>
                </c:pt>
                <c:pt idx="1">
                  <c:v>9.7699820708361793E-2</c:v>
                </c:pt>
                <c:pt idx="2">
                  <c:v>6.9409710057340562E-2</c:v>
                </c:pt>
                <c:pt idx="3">
                  <c:v>6.4231993388438754E-2</c:v>
                </c:pt>
                <c:pt idx="4">
                  <c:v>3.913011977468047E-2</c:v>
                </c:pt>
                <c:pt idx="5">
                  <c:v>3.6579431361261808E-2</c:v>
                </c:pt>
                <c:pt idx="6">
                  <c:v>3.9094843542162229E-2</c:v>
                </c:pt>
                <c:pt idx="7">
                  <c:v>3.9478401177084552E-2</c:v>
                </c:pt>
                <c:pt idx="8">
                  <c:v>4.0183944969622978E-2</c:v>
                </c:pt>
                <c:pt idx="9">
                  <c:v>3.9988359010351575E-2</c:v>
                </c:pt>
                <c:pt idx="10">
                  <c:v>4.4299100249288223E-2</c:v>
                </c:pt>
                <c:pt idx="11">
                  <c:v>4.5197597110795705E-2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1-49B0-A819-EB40D641AE5F}"/>
            </c:ext>
          </c:extLst>
        </c:ser>
        <c:ser>
          <c:idx val="1"/>
          <c:order val="1"/>
          <c:tx>
            <c:v>2017-2018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E91-49B0-A819-EB40D641AE5F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E91-49B0-A819-EB40D641AE5F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E91-49B0-A819-EB40D641AE5F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E91-49B0-A819-EB40D641AE5F}"/>
              </c:ext>
            </c:extLst>
          </c:dPt>
          <c:dLbls>
            <c:dLbl>
              <c:idx val="0"/>
              <c:layout>
                <c:manualLayout>
                  <c:x val="9.6483821323684223E-3"/>
                  <c:y val="-1.5824683159226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E91-49B0-A819-EB40D641AE5F}"/>
                </c:ext>
              </c:extLst>
            </c:dLbl>
            <c:dLbl>
              <c:idx val="12"/>
              <c:layout>
                <c:manualLayout>
                  <c:x val="2.7566806092481208E-3"/>
                  <c:y val="2.2606690227466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91-49B0-A819-EB40D641AE5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tabellalle!$A$23:$A$38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NB2018</c:v>
                </c:pt>
                <c:pt idx="13">
                  <c:v>Anslag RNB2018</c:v>
                </c:pt>
                <c:pt idx="14">
                  <c:v>Anslag NB2019</c:v>
                </c:pt>
              </c:strCache>
            </c:strRef>
          </c:cat>
          <c:val>
            <c:numRef>
              <c:f>tabellalle!$D$23:$D$38</c:f>
              <c:numCache>
                <c:formatCode>0.0\ %</c:formatCode>
                <c:ptCount val="16"/>
                <c:pt idx="0">
                  <c:v>4.9103484239644855E-2</c:v>
                </c:pt>
                <c:pt idx="1">
                  <c:v>4.5865236941296537E-2</c:v>
                </c:pt>
                <c:pt idx="2">
                  <c:v>3.9248145295024808E-2</c:v>
                </c:pt>
                <c:pt idx="3">
                  <c:v>4.6107293275969206E-2</c:v>
                </c:pt>
                <c:pt idx="4">
                  <c:v>3.9351978070671333E-2</c:v>
                </c:pt>
                <c:pt idx="5">
                  <c:v>3.7824573782937063E-2</c:v>
                </c:pt>
                <c:pt idx="6">
                  <c:v>4.0255859949535996E-2</c:v>
                </c:pt>
                <c:pt idx="7">
                  <c:v>3.2705689682058718E-2</c:v>
                </c:pt>
                <c:pt idx="8">
                  <c:v>3.8289238094520478E-2</c:v>
                </c:pt>
                <c:pt idx="9">
                  <c:v>4.5742049579744731E-2</c:v>
                </c:pt>
                <c:pt idx="10">
                  <c:v>3.8921751244789651E-2</c:v>
                </c:pt>
                <c:pt idx="11">
                  <c:v>3.800896552084413E-2</c:v>
                </c:pt>
                <c:pt idx="12">
                  <c:v>1.2503006829239766E-2</c:v>
                </c:pt>
                <c:pt idx="13">
                  <c:v>1.0312506262564485E-2</c:v>
                </c:pt>
                <c:pt idx="14">
                  <c:v>2.3915323192648316E-2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E91-49B0-A819-EB40D641A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169792"/>
        <c:axId val="59228928"/>
      </c:barChart>
      <c:catAx>
        <c:axId val="5916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922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28928"/>
        <c:scaling>
          <c:orientation val="minMax"/>
          <c:max val="0.1100000000000000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9169792"/>
        <c:crossesAt val="1"/>
        <c:crossBetween val="between"/>
        <c:majorUnit val="1.0000000000000002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176618573081336"/>
          <c:y val="0.27408440234497239"/>
          <c:w val="0.15930113185563799"/>
          <c:h val="0.105902735413972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Skatteinngang, akkumulert - fylkeskommunene - pst-vis endring </a:t>
            </a:r>
          </a:p>
        </c:rich>
      </c:tx>
      <c:layout>
        <c:manualLayout>
          <c:xMode val="edge"/>
          <c:yMode val="edge"/>
          <c:x val="0.16443987456190648"/>
          <c:y val="2.0833280220502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48201438848921E-2"/>
          <c:y val="0.14409722222222221"/>
          <c:w val="0.92805755395683454"/>
          <c:h val="0.67881944444444442"/>
        </c:manualLayout>
      </c:layout>
      <c:barChart>
        <c:barDir val="col"/>
        <c:grouping val="clustered"/>
        <c:varyColors val="0"/>
        <c:ser>
          <c:idx val="0"/>
          <c:order val="0"/>
          <c:tx>
            <c:v>2016-2017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tabellalle!$A$23:$A$38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NB2018</c:v>
                </c:pt>
                <c:pt idx="13">
                  <c:v>Anslag RNB2018</c:v>
                </c:pt>
                <c:pt idx="14">
                  <c:v>Anslag NB2019</c:v>
                </c:pt>
              </c:strCache>
            </c:strRef>
          </c:cat>
          <c:val>
            <c:numRef>
              <c:f>tabellalle!$G$23:$G$38</c:f>
              <c:numCache>
                <c:formatCode>0.0\ %</c:formatCode>
                <c:ptCount val="16"/>
                <c:pt idx="0">
                  <c:v>7.6452359286221586E-2</c:v>
                </c:pt>
                <c:pt idx="1">
                  <c:v>7.9185328494401644E-2</c:v>
                </c:pt>
                <c:pt idx="2">
                  <c:v>5.7089003430083073E-2</c:v>
                </c:pt>
                <c:pt idx="3">
                  <c:v>5.2098833900468655E-2</c:v>
                </c:pt>
                <c:pt idx="4">
                  <c:v>2.8736868187421119E-2</c:v>
                </c:pt>
                <c:pt idx="5">
                  <c:v>2.6385738150381016E-2</c:v>
                </c:pt>
                <c:pt idx="6">
                  <c:v>2.9303979928716209E-2</c:v>
                </c:pt>
                <c:pt idx="7">
                  <c:v>2.949610077372242E-2</c:v>
                </c:pt>
                <c:pt idx="8">
                  <c:v>3.0452894109078248E-2</c:v>
                </c:pt>
                <c:pt idx="9">
                  <c:v>3.0189509368364332E-2</c:v>
                </c:pt>
                <c:pt idx="10">
                  <c:v>2.9815658446726075E-2</c:v>
                </c:pt>
                <c:pt idx="11">
                  <c:v>3.0674377872225992E-2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1-46FC-B74D-AA9608428D96}"/>
            </c:ext>
          </c:extLst>
        </c:ser>
        <c:ser>
          <c:idx val="1"/>
          <c:order val="1"/>
          <c:tx>
            <c:v>2017-2018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F21-46FC-B74D-AA9608428D96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F21-46FC-B74D-AA9608428D9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F21-46FC-B74D-AA9608428D96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F21-46FC-B74D-AA9608428D96}"/>
              </c:ext>
            </c:extLst>
          </c:dPt>
          <c:dLbls>
            <c:dLbl>
              <c:idx val="0"/>
              <c:layout>
                <c:manualLayout>
                  <c:x val="9.6483821323684223E-3"/>
                  <c:y val="-1.5824683159226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21-46FC-B74D-AA9608428D96}"/>
                </c:ext>
              </c:extLst>
            </c:dLbl>
            <c:dLbl>
              <c:idx val="2"/>
              <c:layout>
                <c:manualLayout>
                  <c:x val="0"/>
                  <c:y val="-2.034602120471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F21-46FC-B74D-AA9608428D96}"/>
                </c:ext>
              </c:extLst>
            </c:dLbl>
            <c:dLbl>
              <c:idx val="12"/>
              <c:layout>
                <c:manualLayout>
                  <c:x val="5.5133612184962415E-3"/>
                  <c:y val="1.1303345113733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21-46FC-B74D-AA9608428D9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tabellalle!$A$23:$A$38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NB2018</c:v>
                </c:pt>
                <c:pt idx="13">
                  <c:v>Anslag RNB2018</c:v>
                </c:pt>
                <c:pt idx="14">
                  <c:v>Anslag NB2019</c:v>
                </c:pt>
              </c:strCache>
            </c:strRef>
          </c:cat>
          <c:val>
            <c:numRef>
              <c:f>tabellalle!$H$23:$H$38</c:f>
              <c:numCache>
                <c:formatCode>0.0\ %</c:formatCode>
                <c:ptCount val="16"/>
                <c:pt idx="0">
                  <c:v>4.1320075431998185E-2</c:v>
                </c:pt>
                <c:pt idx="1">
                  <c:v>3.8524943327311094E-2</c:v>
                </c:pt>
                <c:pt idx="2">
                  <c:v>3.3206358460956799E-2</c:v>
                </c:pt>
                <c:pt idx="3">
                  <c:v>4.012973357675334E-2</c:v>
                </c:pt>
                <c:pt idx="4">
                  <c:v>3.339628059778383E-2</c:v>
                </c:pt>
                <c:pt idx="5">
                  <c:v>3.1675999172740228E-2</c:v>
                </c:pt>
                <c:pt idx="6">
                  <c:v>3.4325777095012035E-2</c:v>
                </c:pt>
                <c:pt idx="7">
                  <c:v>2.679858750973331E-2</c:v>
                </c:pt>
                <c:pt idx="8">
                  <c:v>3.239649424523465E-2</c:v>
                </c:pt>
                <c:pt idx="9">
                  <c:v>3.9742970451783502E-2</c:v>
                </c:pt>
                <c:pt idx="10">
                  <c:v>3.5032410505661492E-2</c:v>
                </c:pt>
                <c:pt idx="11">
                  <c:v>3.4093783432044202E-2</c:v>
                </c:pt>
                <c:pt idx="12">
                  <c:v>2.6668844000000001E-2</c:v>
                </c:pt>
                <c:pt idx="13">
                  <c:v>2.3268254502828579E-2</c:v>
                </c:pt>
                <c:pt idx="14">
                  <c:v>3.2542589135784727E-2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F21-46FC-B74D-AA9608428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16256"/>
        <c:axId val="59618048"/>
      </c:barChart>
      <c:catAx>
        <c:axId val="5961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96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18048"/>
        <c:scaling>
          <c:orientation val="minMax"/>
          <c:max val="0.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9616256"/>
        <c:crosses val="autoZero"/>
        <c:crossBetween val="between"/>
        <c:majorUnit val="1.0000000000000002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69140371478991"/>
          <c:y val="0.19692029237036665"/>
          <c:w val="0.17574515170022342"/>
          <c:h val="0.126736197735608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(januar-desember 2018)</c:v>
            </c:pt>
          </c:strCache>
        </c:strRef>
      </c:tx>
      <c:layout>
        <c:manualLayout>
          <c:xMode val="edge"/>
          <c:yMode val="edge"/>
          <c:x val="0.20078740157480315"/>
          <c:y val="3.34128878281622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3818897637795269E-2"/>
          <c:y val="0.11694510739856802"/>
          <c:w val="0.82086614173228345"/>
          <c:h val="0.61575178997613367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januar-desember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kommuner!$B$48:$B$69</c:f>
              <c:strCache>
                <c:ptCount val="22"/>
                <c:pt idx="0">
                  <c:v>Kongsvinger</c:v>
                </c:pt>
                <c:pt idx="1">
                  <c:v>Hamar</c:v>
                </c:pt>
                <c:pt idx="2">
                  <c:v>Ringsaker</c:v>
                </c:pt>
                <c:pt idx="3">
                  <c:v>Løten</c:v>
                </c:pt>
                <c:pt idx="4">
                  <c:v>Stange</c:v>
                </c:pt>
                <c:pt idx="5">
                  <c:v>Nord-Odal</c:v>
                </c:pt>
                <c:pt idx="6">
                  <c:v>Sør-Odal</c:v>
                </c:pt>
                <c:pt idx="7">
                  <c:v>Eidskog</c:v>
                </c:pt>
                <c:pt idx="8">
                  <c:v>Grue</c:v>
                </c:pt>
                <c:pt idx="9">
                  <c:v>Åsnes</c:v>
                </c:pt>
                <c:pt idx="10">
                  <c:v>Våler</c:v>
                </c:pt>
                <c:pt idx="11">
                  <c:v>Elverum</c:v>
                </c:pt>
                <c:pt idx="12">
                  <c:v>Trysil</c:v>
                </c:pt>
                <c:pt idx="13">
                  <c:v>Åmot</c:v>
                </c:pt>
                <c:pt idx="14">
                  <c:v>Stor-Elvdal</c:v>
                </c:pt>
                <c:pt idx="15">
                  <c:v>Rendalen</c:v>
                </c:pt>
                <c:pt idx="16">
                  <c:v>Engerdal</c:v>
                </c:pt>
                <c:pt idx="17">
                  <c:v>Tolga</c:v>
                </c:pt>
                <c:pt idx="18">
                  <c:v>Tynset</c:v>
                </c:pt>
                <c:pt idx="19">
                  <c:v>Alvdal</c:v>
                </c:pt>
                <c:pt idx="20">
                  <c:v>Folldal</c:v>
                </c:pt>
                <c:pt idx="21">
                  <c:v>Os</c:v>
                </c:pt>
              </c:strCache>
            </c:strRef>
          </c:cat>
          <c:val>
            <c:numRef>
              <c:f>kommuner!$E$48:$E$69</c:f>
              <c:numCache>
                <c:formatCode>0.0\ %</c:formatCode>
                <c:ptCount val="22"/>
                <c:pt idx="0">
                  <c:v>0.84358429317811456</c:v>
                </c:pt>
                <c:pt idx="1">
                  <c:v>0.92696468161938717</c:v>
                </c:pt>
                <c:pt idx="2">
                  <c:v>0.79852204401771432</c:v>
                </c:pt>
                <c:pt idx="3">
                  <c:v>0.72521576095347628</c:v>
                </c:pt>
                <c:pt idx="4">
                  <c:v>0.78464020112317701</c:v>
                </c:pt>
                <c:pt idx="5">
                  <c:v>0.7007958826990599</c:v>
                </c:pt>
                <c:pt idx="6">
                  <c:v>0.79480120819325817</c:v>
                </c:pt>
                <c:pt idx="7">
                  <c:v>0.68541119130895733</c:v>
                </c:pt>
                <c:pt idx="8">
                  <c:v>0.72853668849798536</c:v>
                </c:pt>
                <c:pt idx="9">
                  <c:v>0.72624062586189164</c:v>
                </c:pt>
                <c:pt idx="10">
                  <c:v>0.72146629458151934</c:v>
                </c:pt>
                <c:pt idx="11">
                  <c:v>0.78765650932064291</c:v>
                </c:pt>
                <c:pt idx="12">
                  <c:v>0.84070679898643996</c:v>
                </c:pt>
                <c:pt idx="13">
                  <c:v>0.75090558695345988</c:v>
                </c:pt>
                <c:pt idx="14">
                  <c:v>0.68857204326980626</c:v>
                </c:pt>
                <c:pt idx="15">
                  <c:v>0.75669320123343264</c:v>
                </c:pt>
                <c:pt idx="16">
                  <c:v>0.68445352119198044</c:v>
                </c:pt>
                <c:pt idx="17">
                  <c:v>0.62589993513727815</c:v>
                </c:pt>
                <c:pt idx="18">
                  <c:v>0.79182087628687237</c:v>
                </c:pt>
                <c:pt idx="19">
                  <c:v>0.80525157137587944</c:v>
                </c:pt>
                <c:pt idx="20">
                  <c:v>0.67606166836940818</c:v>
                </c:pt>
                <c:pt idx="21">
                  <c:v>0.71658082223080066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C2-49EA-97C7-EE13011D5043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kommuner!$B$48:$B$69</c:f>
              <c:strCache>
                <c:ptCount val="22"/>
                <c:pt idx="0">
                  <c:v>Kongsvinger</c:v>
                </c:pt>
                <c:pt idx="1">
                  <c:v>Hamar</c:v>
                </c:pt>
                <c:pt idx="2">
                  <c:v>Ringsaker</c:v>
                </c:pt>
                <c:pt idx="3">
                  <c:v>Løten</c:v>
                </c:pt>
                <c:pt idx="4">
                  <c:v>Stange</c:v>
                </c:pt>
                <c:pt idx="5">
                  <c:v>Nord-Odal</c:v>
                </c:pt>
                <c:pt idx="6">
                  <c:v>Sør-Odal</c:v>
                </c:pt>
                <c:pt idx="7">
                  <c:v>Eidskog</c:v>
                </c:pt>
                <c:pt idx="8">
                  <c:v>Grue</c:v>
                </c:pt>
                <c:pt idx="9">
                  <c:v>Åsnes</c:v>
                </c:pt>
                <c:pt idx="10">
                  <c:v>Våler</c:v>
                </c:pt>
                <c:pt idx="11">
                  <c:v>Elverum</c:v>
                </c:pt>
                <c:pt idx="12">
                  <c:v>Trysil</c:v>
                </c:pt>
                <c:pt idx="13">
                  <c:v>Åmot</c:v>
                </c:pt>
                <c:pt idx="14">
                  <c:v>Stor-Elvdal</c:v>
                </c:pt>
                <c:pt idx="15">
                  <c:v>Rendalen</c:v>
                </c:pt>
                <c:pt idx="16">
                  <c:v>Engerdal</c:v>
                </c:pt>
                <c:pt idx="17">
                  <c:v>Tolga</c:v>
                </c:pt>
                <c:pt idx="18">
                  <c:v>Tynset</c:v>
                </c:pt>
                <c:pt idx="19">
                  <c:v>Alvdal</c:v>
                </c:pt>
                <c:pt idx="20">
                  <c:v>Folldal</c:v>
                </c:pt>
                <c:pt idx="21">
                  <c:v>Os</c:v>
                </c:pt>
              </c:strCache>
            </c:strRef>
          </c:cat>
          <c:val>
            <c:numRef>
              <c:f>kommuner!$O$48:$O$69</c:f>
              <c:numCache>
                <c:formatCode>0.0\ %</c:formatCode>
                <c:ptCount val="22"/>
                <c:pt idx="0">
                  <c:v>0.94545787749475707</c:v>
                </c:pt>
                <c:pt idx="1">
                  <c:v>0.95906453548360626</c:v>
                </c:pt>
                <c:pt idx="2">
                  <c:v>0.943204765036737</c:v>
                </c:pt>
                <c:pt idx="3">
                  <c:v>0.93953945088352508</c:v>
                </c:pt>
                <c:pt idx="4">
                  <c:v>0.94251067289201018</c:v>
                </c:pt>
                <c:pt idx="5">
                  <c:v>0.93831845697080429</c:v>
                </c:pt>
                <c:pt idx="6">
                  <c:v>0.94301872324551428</c:v>
                </c:pt>
                <c:pt idx="7">
                  <c:v>0.93754922240129912</c:v>
                </c:pt>
                <c:pt idx="8">
                  <c:v>0.93970549726075059</c:v>
                </c:pt>
                <c:pt idx="9">
                  <c:v>0.93959069412894591</c:v>
                </c:pt>
                <c:pt idx="10">
                  <c:v>0.93935197756492739</c:v>
                </c:pt>
                <c:pt idx="11">
                  <c:v>0.94266148830188345</c:v>
                </c:pt>
                <c:pt idx="12">
                  <c:v>0.94531400278517341</c:v>
                </c:pt>
                <c:pt idx="13">
                  <c:v>0.94082394218352439</c:v>
                </c:pt>
                <c:pt idx="14">
                  <c:v>0.93770726499934154</c:v>
                </c:pt>
                <c:pt idx="15">
                  <c:v>0.94111332289752292</c:v>
                </c:pt>
                <c:pt idx="16">
                  <c:v>0.93750133889545051</c:v>
                </c:pt>
                <c:pt idx="17">
                  <c:v>0.93457365959271521</c:v>
                </c:pt>
                <c:pt idx="18">
                  <c:v>0.94286970665019487</c:v>
                </c:pt>
                <c:pt idx="19">
                  <c:v>0.94354124140464513</c:v>
                </c:pt>
                <c:pt idx="20">
                  <c:v>0.93708174625432172</c:v>
                </c:pt>
                <c:pt idx="21">
                  <c:v>0.93910770394739129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C2-49EA-97C7-EE13011D5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97984"/>
        <c:axId val="188796288"/>
      </c:lineChart>
      <c:catAx>
        <c:axId val="18869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8796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8796288"/>
        <c:scaling>
          <c:orientation val="minMax"/>
          <c:max val="1.1000000000000001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8697984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504790596827573"/>
          <c:y val="6.3724110435562684E-2"/>
          <c:w val="0.11318897637795278"/>
          <c:h val="0.152744630071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(januar-desember 2018)</c:v>
            </c:pt>
          </c:strCache>
        </c:strRef>
      </c:tx>
      <c:layout>
        <c:manualLayout>
          <c:xMode val="edge"/>
          <c:yMode val="edge"/>
          <c:x val="0.20137534871009494"/>
          <c:y val="3.29411764705882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6620861898359746E-2"/>
          <c:y val="0.16705882352941176"/>
          <c:w val="0.79273122502533744"/>
          <c:h val="0.57411764705882351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januar-desember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kommuner!$B$96:$B$116</c:f>
              <c:strCache>
                <c:ptCount val="21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Flå</c:v>
                </c:pt>
                <c:pt idx="5">
                  <c:v>Nes</c:v>
                </c:pt>
                <c:pt idx="6">
                  <c:v>Gol</c:v>
                </c:pt>
                <c:pt idx="7">
                  <c:v>Hemsedal</c:v>
                </c:pt>
                <c:pt idx="8">
                  <c:v>Ål</c:v>
                </c:pt>
                <c:pt idx="9">
                  <c:v>Hol</c:v>
                </c:pt>
                <c:pt idx="10">
                  <c:v>Sigdal</c:v>
                </c:pt>
                <c:pt idx="11">
                  <c:v>Krødsherad</c:v>
                </c:pt>
                <c:pt idx="12">
                  <c:v>Modum</c:v>
                </c:pt>
                <c:pt idx="13">
                  <c:v>Øvre Eiker</c:v>
                </c:pt>
                <c:pt idx="14">
                  <c:v>Nedre Eiker</c:v>
                </c:pt>
                <c:pt idx="15">
                  <c:v>Lier</c:v>
                </c:pt>
                <c:pt idx="16">
                  <c:v>Røyken</c:v>
                </c:pt>
                <c:pt idx="17">
                  <c:v>Hurum</c:v>
                </c:pt>
                <c:pt idx="18">
                  <c:v>Flesberg</c:v>
                </c:pt>
                <c:pt idx="19">
                  <c:v>Rollag</c:v>
                </c:pt>
                <c:pt idx="20">
                  <c:v>Nore og Uvdal</c:v>
                </c:pt>
              </c:strCache>
            </c:strRef>
          </c:cat>
          <c:val>
            <c:numRef>
              <c:f>kommuner!$E$96:$E$116</c:f>
              <c:numCache>
                <c:formatCode>0.0\ %</c:formatCode>
                <c:ptCount val="21"/>
                <c:pt idx="0">
                  <c:v>0.96781458881987614</c:v>
                </c:pt>
                <c:pt idx="1">
                  <c:v>1.0405141634666428</c:v>
                </c:pt>
                <c:pt idx="2">
                  <c:v>0.86446201697826774</c:v>
                </c:pt>
                <c:pt idx="3">
                  <c:v>1.1049514961312465</c:v>
                </c:pt>
                <c:pt idx="4">
                  <c:v>0.97252408509652288</c:v>
                </c:pt>
                <c:pt idx="5">
                  <c:v>0.95875619861660544</c:v>
                </c:pt>
                <c:pt idx="6">
                  <c:v>1.0106614234370837</c:v>
                </c:pt>
                <c:pt idx="7">
                  <c:v>1.1260281526775915</c:v>
                </c:pt>
                <c:pt idx="8">
                  <c:v>0.99715856494848698</c:v>
                </c:pt>
                <c:pt idx="9">
                  <c:v>1.2855308697898826</c:v>
                </c:pt>
                <c:pt idx="10">
                  <c:v>0.92005928583420071</c:v>
                </c:pt>
                <c:pt idx="11">
                  <c:v>1.0441098491818694</c:v>
                </c:pt>
                <c:pt idx="12">
                  <c:v>0.87761055289169632</c:v>
                </c:pt>
                <c:pt idx="13">
                  <c:v>0.90386635858713205</c:v>
                </c:pt>
                <c:pt idx="14">
                  <c:v>0.82869876344038473</c:v>
                </c:pt>
                <c:pt idx="15">
                  <c:v>1.1044582112014221</c:v>
                </c:pt>
                <c:pt idx="16">
                  <c:v>1.0151070448773196</c:v>
                </c:pt>
                <c:pt idx="17">
                  <c:v>0.89830223255356323</c:v>
                </c:pt>
                <c:pt idx="18">
                  <c:v>0.91887488283285623</c:v>
                </c:pt>
                <c:pt idx="19">
                  <c:v>0.94986070676587131</c:v>
                </c:pt>
                <c:pt idx="20">
                  <c:v>1.1818435722698362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71-428C-9941-9436E1949558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kommuner!$B$96:$B$116</c:f>
              <c:strCache>
                <c:ptCount val="21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Flå</c:v>
                </c:pt>
                <c:pt idx="5">
                  <c:v>Nes</c:v>
                </c:pt>
                <c:pt idx="6">
                  <c:v>Gol</c:v>
                </c:pt>
                <c:pt idx="7">
                  <c:v>Hemsedal</c:v>
                </c:pt>
                <c:pt idx="8">
                  <c:v>Ål</c:v>
                </c:pt>
                <c:pt idx="9">
                  <c:v>Hol</c:v>
                </c:pt>
                <c:pt idx="10">
                  <c:v>Sigdal</c:v>
                </c:pt>
                <c:pt idx="11">
                  <c:v>Krødsherad</c:v>
                </c:pt>
                <c:pt idx="12">
                  <c:v>Modum</c:v>
                </c:pt>
                <c:pt idx="13">
                  <c:v>Øvre Eiker</c:v>
                </c:pt>
                <c:pt idx="14">
                  <c:v>Nedre Eiker</c:v>
                </c:pt>
                <c:pt idx="15">
                  <c:v>Lier</c:v>
                </c:pt>
                <c:pt idx="16">
                  <c:v>Røyken</c:v>
                </c:pt>
                <c:pt idx="17">
                  <c:v>Hurum</c:v>
                </c:pt>
                <c:pt idx="18">
                  <c:v>Flesberg</c:v>
                </c:pt>
                <c:pt idx="19">
                  <c:v>Rollag</c:v>
                </c:pt>
                <c:pt idx="20">
                  <c:v>Nore og Uvdal</c:v>
                </c:pt>
              </c:strCache>
            </c:strRef>
          </c:cat>
          <c:val>
            <c:numRef>
              <c:f>kommuner!$O$96:$O$116</c:f>
              <c:numCache>
                <c:formatCode>0.0\ %</c:formatCode>
                <c:ptCount val="21"/>
                <c:pt idx="0">
                  <c:v>0.97540449836380183</c:v>
                </c:pt>
                <c:pt idx="1">
                  <c:v>1.0044843282225087</c:v>
                </c:pt>
                <c:pt idx="2">
                  <c:v>0.9465017636847648</c:v>
                </c:pt>
                <c:pt idx="3">
                  <c:v>1.0302592612883499</c:v>
                </c:pt>
                <c:pt idx="4">
                  <c:v>0.9772882968744605</c:v>
                </c:pt>
                <c:pt idx="5">
                  <c:v>0.97178114228249346</c:v>
                </c:pt>
                <c:pt idx="6">
                  <c:v>0.99254323221068486</c:v>
                </c:pt>
                <c:pt idx="7">
                  <c:v>1.0386899239068876</c:v>
                </c:pt>
                <c:pt idx="8">
                  <c:v>0.98714208881524601</c:v>
                </c:pt>
                <c:pt idx="9">
                  <c:v>1.1024910107518044</c:v>
                </c:pt>
                <c:pt idx="10">
                  <c:v>0.9563023771695317</c:v>
                </c:pt>
                <c:pt idx="11">
                  <c:v>1.0059226025085992</c:v>
                </c:pt>
                <c:pt idx="12">
                  <c:v>0.94715919048043618</c:v>
                </c:pt>
                <c:pt idx="13">
                  <c:v>0.94982520627070433</c:v>
                </c:pt>
                <c:pt idx="14">
                  <c:v>0.94471360100787061</c:v>
                </c:pt>
                <c:pt idx="15">
                  <c:v>1.0300619473164199</c:v>
                </c:pt>
                <c:pt idx="16">
                  <c:v>0.99432148078677918</c:v>
                </c:pt>
                <c:pt idx="17">
                  <c:v>0.94819377446352959</c:v>
                </c:pt>
                <c:pt idx="18">
                  <c:v>0.95582861596899382</c:v>
                </c:pt>
                <c:pt idx="19">
                  <c:v>0.96822294554219979</c:v>
                </c:pt>
                <c:pt idx="20">
                  <c:v>1.0610160917437859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1-428C-9941-9436E1949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77600"/>
        <c:axId val="195980288"/>
      </c:lineChart>
      <c:catAx>
        <c:axId val="19597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95980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5980288"/>
        <c:scaling>
          <c:orientation val="minMax"/>
          <c:max val="1.6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9597760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665805553833331"/>
          <c:y val="8.8235170603674556E-2"/>
          <c:w val="0.11296670430930911"/>
          <c:h val="0.150588235294117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(januar-desember 2018)</c:v>
            </c:pt>
          </c:strCache>
        </c:strRef>
      </c:tx>
      <c:layout>
        <c:manualLayout>
          <c:xMode val="edge"/>
          <c:yMode val="edge"/>
          <c:x val="0.20332376341520358"/>
          <c:y val="3.3254156769596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2336334937392069E-2"/>
          <c:y val="0.11401438401683123"/>
          <c:w val="0.82991281570061981"/>
          <c:h val="0.62707911209257172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januar-desember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kommuner!$B$70:$B$95</c:f>
              <c:strCache>
                <c:ptCount val="26"/>
                <c:pt idx="0">
                  <c:v>Lillehammer</c:v>
                </c:pt>
                <c:pt idx="1">
                  <c:v>Gjøvik</c:v>
                </c:pt>
                <c:pt idx="2">
                  <c:v>Dovre</c:v>
                </c:pt>
                <c:pt idx="3">
                  <c:v>Lesja</c:v>
                </c:pt>
                <c:pt idx="4">
                  <c:v>Skjåk</c:v>
                </c:pt>
                <c:pt idx="5">
                  <c:v>Lom</c:v>
                </c:pt>
                <c:pt idx="6">
                  <c:v>Vågå</c:v>
                </c:pt>
                <c:pt idx="7">
                  <c:v>Nord-Fron</c:v>
                </c:pt>
                <c:pt idx="8">
                  <c:v>Sel</c:v>
                </c:pt>
                <c:pt idx="9">
                  <c:v>Sør-Fron</c:v>
                </c:pt>
                <c:pt idx="10">
                  <c:v>Ringebu</c:v>
                </c:pt>
                <c:pt idx="11">
                  <c:v>Øyer</c:v>
                </c:pt>
                <c:pt idx="12">
                  <c:v>Gausdal</c:v>
                </c:pt>
                <c:pt idx="13">
                  <c:v>Østre Toten</c:v>
                </c:pt>
                <c:pt idx="14">
                  <c:v>Vestre Toten</c:v>
                </c:pt>
                <c:pt idx="15">
                  <c:v>Jevnaker</c:v>
                </c:pt>
                <c:pt idx="16">
                  <c:v>Lunner</c:v>
                </c:pt>
                <c:pt idx="17">
                  <c:v>Gran</c:v>
                </c:pt>
                <c:pt idx="18">
                  <c:v>Søndre Land</c:v>
                </c:pt>
                <c:pt idx="19">
                  <c:v>Nordre Land</c:v>
                </c:pt>
                <c:pt idx="20">
                  <c:v>Sør-Aurdal</c:v>
                </c:pt>
                <c:pt idx="21">
                  <c:v>Etnedal</c:v>
                </c:pt>
                <c:pt idx="22">
                  <c:v>Nord-Aurdal</c:v>
                </c:pt>
                <c:pt idx="23">
                  <c:v>Vestre Slidre</c:v>
                </c:pt>
                <c:pt idx="24">
                  <c:v>Øystre Slidre</c:v>
                </c:pt>
                <c:pt idx="25">
                  <c:v>Vang</c:v>
                </c:pt>
              </c:strCache>
            </c:strRef>
          </c:cat>
          <c:val>
            <c:numRef>
              <c:f>kommuner!$E$70:$E$95</c:f>
              <c:numCache>
                <c:formatCode>0.0\ %</c:formatCode>
                <c:ptCount val="26"/>
                <c:pt idx="0">
                  <c:v>0.93919165890024836</c:v>
                </c:pt>
                <c:pt idx="1">
                  <c:v>0.84822654509840412</c:v>
                </c:pt>
                <c:pt idx="2">
                  <c:v>0.75353200789109864</c:v>
                </c:pt>
                <c:pt idx="3">
                  <c:v>0.78570173156092238</c:v>
                </c:pt>
                <c:pt idx="4">
                  <c:v>0.89283100691967698</c:v>
                </c:pt>
                <c:pt idx="5">
                  <c:v>0.75074755635398449</c:v>
                </c:pt>
                <c:pt idx="6">
                  <c:v>0.78989755090366276</c:v>
                </c:pt>
                <c:pt idx="7">
                  <c:v>0.92933307059089654</c:v>
                </c:pt>
                <c:pt idx="8">
                  <c:v>0.66703454870140455</c:v>
                </c:pt>
                <c:pt idx="9">
                  <c:v>0.88459684953811568</c:v>
                </c:pt>
                <c:pt idx="10">
                  <c:v>0.81180469381246434</c:v>
                </c:pt>
                <c:pt idx="11">
                  <c:v>0.94825419436761793</c:v>
                </c:pt>
                <c:pt idx="12">
                  <c:v>0.82782750211375877</c:v>
                </c:pt>
                <c:pt idx="13">
                  <c:v>0.82077597236125921</c:v>
                </c:pt>
                <c:pt idx="14">
                  <c:v>0.78217487070762703</c:v>
                </c:pt>
                <c:pt idx="15">
                  <c:v>0.80539145557463632</c:v>
                </c:pt>
                <c:pt idx="16">
                  <c:v>0.90003806405350306</c:v>
                </c:pt>
                <c:pt idx="17">
                  <c:v>0.84334483064134258</c:v>
                </c:pt>
                <c:pt idx="18">
                  <c:v>0.68244870307734395</c:v>
                </c:pt>
                <c:pt idx="19">
                  <c:v>0.71638214473462991</c:v>
                </c:pt>
                <c:pt idx="20">
                  <c:v>0.79555450347866763</c:v>
                </c:pt>
                <c:pt idx="21">
                  <c:v>0.78049893694563155</c:v>
                </c:pt>
                <c:pt idx="22">
                  <c:v>0.88051220621337822</c:v>
                </c:pt>
                <c:pt idx="23">
                  <c:v>0.93334993121762444</c:v>
                </c:pt>
                <c:pt idx="24">
                  <c:v>0.97981823651372624</c:v>
                </c:pt>
                <c:pt idx="25">
                  <c:v>0.96111000792430212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A2-4A63-BBDD-AAD200644A99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kommuner!$B$70:$B$95</c:f>
              <c:strCache>
                <c:ptCount val="26"/>
                <c:pt idx="0">
                  <c:v>Lillehammer</c:v>
                </c:pt>
                <c:pt idx="1">
                  <c:v>Gjøvik</c:v>
                </c:pt>
                <c:pt idx="2">
                  <c:v>Dovre</c:v>
                </c:pt>
                <c:pt idx="3">
                  <c:v>Lesja</c:v>
                </c:pt>
                <c:pt idx="4">
                  <c:v>Skjåk</c:v>
                </c:pt>
                <c:pt idx="5">
                  <c:v>Lom</c:v>
                </c:pt>
                <c:pt idx="6">
                  <c:v>Vågå</c:v>
                </c:pt>
                <c:pt idx="7">
                  <c:v>Nord-Fron</c:v>
                </c:pt>
                <c:pt idx="8">
                  <c:v>Sel</c:v>
                </c:pt>
                <c:pt idx="9">
                  <c:v>Sør-Fron</c:v>
                </c:pt>
                <c:pt idx="10">
                  <c:v>Ringebu</c:v>
                </c:pt>
                <c:pt idx="11">
                  <c:v>Øyer</c:v>
                </c:pt>
                <c:pt idx="12">
                  <c:v>Gausdal</c:v>
                </c:pt>
                <c:pt idx="13">
                  <c:v>Østre Toten</c:v>
                </c:pt>
                <c:pt idx="14">
                  <c:v>Vestre Toten</c:v>
                </c:pt>
                <c:pt idx="15">
                  <c:v>Jevnaker</c:v>
                </c:pt>
                <c:pt idx="16">
                  <c:v>Lunner</c:v>
                </c:pt>
                <c:pt idx="17">
                  <c:v>Gran</c:v>
                </c:pt>
                <c:pt idx="18">
                  <c:v>Søndre Land</c:v>
                </c:pt>
                <c:pt idx="19">
                  <c:v>Nordre Land</c:v>
                </c:pt>
                <c:pt idx="20">
                  <c:v>Sør-Aurdal</c:v>
                </c:pt>
                <c:pt idx="21">
                  <c:v>Etnedal</c:v>
                </c:pt>
                <c:pt idx="22">
                  <c:v>Nord-Aurdal</c:v>
                </c:pt>
                <c:pt idx="23">
                  <c:v>Vestre Slidre</c:v>
                </c:pt>
                <c:pt idx="24">
                  <c:v>Øystre Slidre</c:v>
                </c:pt>
                <c:pt idx="25">
                  <c:v>Vang</c:v>
                </c:pt>
              </c:strCache>
            </c:strRef>
          </c:cat>
          <c:val>
            <c:numRef>
              <c:f>kommuner!$O$70:$O$95</c:f>
              <c:numCache>
                <c:formatCode>0.0\ %</c:formatCode>
                <c:ptCount val="26"/>
                <c:pt idx="0">
                  <c:v>0.96395532639595083</c:v>
                </c:pt>
                <c:pt idx="1">
                  <c:v>0.94568999009077148</c:v>
                </c:pt>
                <c:pt idx="2">
                  <c:v>0.94095526323040624</c:v>
                </c:pt>
                <c:pt idx="3">
                  <c:v>0.94256374941389742</c:v>
                </c:pt>
                <c:pt idx="4">
                  <c:v>0.94792021318183517</c:v>
                </c:pt>
                <c:pt idx="5">
                  <c:v>0.94081604065355062</c:v>
                </c:pt>
                <c:pt idx="6">
                  <c:v>0.94277354038103445</c:v>
                </c:pt>
                <c:pt idx="7">
                  <c:v>0.96001189107220997</c:v>
                </c:pt>
                <c:pt idx="8">
                  <c:v>0.93663039027092154</c:v>
                </c:pt>
                <c:pt idx="9">
                  <c:v>0.94750850531275721</c:v>
                </c:pt>
                <c:pt idx="10">
                  <c:v>0.94386889752647452</c:v>
                </c:pt>
                <c:pt idx="11">
                  <c:v>0.96758034058289855</c:v>
                </c:pt>
                <c:pt idx="12">
                  <c:v>0.94467003794153914</c:v>
                </c:pt>
                <c:pt idx="13">
                  <c:v>0.94431746145391415</c:v>
                </c:pt>
                <c:pt idx="14">
                  <c:v>0.94238740637123264</c:v>
                </c:pt>
                <c:pt idx="15">
                  <c:v>0.94354823561458312</c:v>
                </c:pt>
                <c:pt idx="16">
                  <c:v>0.94829388845725249</c:v>
                </c:pt>
                <c:pt idx="17">
                  <c:v>0.94544590436791842</c:v>
                </c:pt>
                <c:pt idx="18">
                  <c:v>0.93740109798971871</c:v>
                </c:pt>
                <c:pt idx="19">
                  <c:v>0.93909777007258277</c:v>
                </c:pt>
                <c:pt idx="20">
                  <c:v>0.94305638800978475</c:v>
                </c:pt>
                <c:pt idx="21">
                  <c:v>0.94230360968313298</c:v>
                </c:pt>
                <c:pt idx="22">
                  <c:v>0.94730427314652021</c:v>
                </c:pt>
                <c:pt idx="23">
                  <c:v>0.96161863532290115</c:v>
                </c:pt>
                <c:pt idx="24">
                  <c:v>0.98020595744134176</c:v>
                </c:pt>
                <c:pt idx="25">
                  <c:v>0.97272266600557222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A2-4A63-BBDD-AAD200644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46528"/>
        <c:axId val="210570240"/>
      </c:lineChart>
      <c:catAx>
        <c:axId val="20864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10570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0570240"/>
        <c:scaling>
          <c:orientation val="minMax"/>
          <c:max val="1.2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0864652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67627827009432"/>
          <c:y val="5.1603297698618905E-2"/>
          <c:w val="0.11241456987964482"/>
          <c:h val="0.152019251750300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(januar-desember 2018)</c:v>
            </c:pt>
          </c:strCache>
        </c:strRef>
      </c:tx>
      <c:layout>
        <c:manualLayout>
          <c:xMode val="edge"/>
          <c:yMode val="edge"/>
          <c:x val="0.20332376341520358"/>
          <c:y val="3.3096926713947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4066551413725918E-2"/>
          <c:y val="0.16312094396642279"/>
          <c:w val="0.77908187763650649"/>
          <c:h val="0.57919755466338529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januar-desember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kommuner!$B$117:$B$125</c:f>
              <c:strCache>
                <c:ptCount val="9"/>
                <c:pt idx="0">
                  <c:v>Horten</c:v>
                </c:pt>
                <c:pt idx="1">
                  <c:v>Tønsberg</c:v>
                </c:pt>
                <c:pt idx="2">
                  <c:v>Sandefjord</c:v>
                </c:pt>
                <c:pt idx="3">
                  <c:v>Svelvik</c:v>
                </c:pt>
                <c:pt idx="4">
                  <c:v>Larvik</c:v>
                </c:pt>
                <c:pt idx="5">
                  <c:v>Sande</c:v>
                </c:pt>
                <c:pt idx="6">
                  <c:v>Holmestrand</c:v>
                </c:pt>
                <c:pt idx="7">
                  <c:v>Re</c:v>
                </c:pt>
                <c:pt idx="8">
                  <c:v>Færder</c:v>
                </c:pt>
              </c:strCache>
            </c:strRef>
          </c:cat>
          <c:val>
            <c:numRef>
              <c:f>kommuner!$E$117:$E$125</c:f>
              <c:numCache>
                <c:formatCode>0.0\ %</c:formatCode>
                <c:ptCount val="9"/>
                <c:pt idx="0">
                  <c:v>0.80196195515558211</c:v>
                </c:pt>
                <c:pt idx="1">
                  <c:v>0.97675156124415274</c:v>
                </c:pt>
                <c:pt idx="2">
                  <c:v>0.85857050245733968</c:v>
                </c:pt>
                <c:pt idx="3">
                  <c:v>0.84060730697783737</c:v>
                </c:pt>
                <c:pt idx="4">
                  <c:v>0.87088359670755089</c:v>
                </c:pt>
                <c:pt idx="5">
                  <c:v>0.90776672817533333</c:v>
                </c:pt>
                <c:pt idx="6">
                  <c:v>0.86737491901411334</c:v>
                </c:pt>
                <c:pt idx="7">
                  <c:v>0.84584715155563528</c:v>
                </c:pt>
                <c:pt idx="8">
                  <c:v>1.0068117495450009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06-4A49-B958-EA9C63A3A110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kommuner!$B$117:$B$125</c:f>
              <c:strCache>
                <c:ptCount val="9"/>
                <c:pt idx="0">
                  <c:v>Horten</c:v>
                </c:pt>
                <c:pt idx="1">
                  <c:v>Tønsberg</c:v>
                </c:pt>
                <c:pt idx="2">
                  <c:v>Sandefjord</c:v>
                </c:pt>
                <c:pt idx="3">
                  <c:v>Svelvik</c:v>
                </c:pt>
                <c:pt idx="4">
                  <c:v>Larvik</c:v>
                </c:pt>
                <c:pt idx="5">
                  <c:v>Sande</c:v>
                </c:pt>
                <c:pt idx="6">
                  <c:v>Holmestrand</c:v>
                </c:pt>
                <c:pt idx="7">
                  <c:v>Re</c:v>
                </c:pt>
                <c:pt idx="8">
                  <c:v>Færder</c:v>
                </c:pt>
              </c:strCache>
            </c:strRef>
          </c:cat>
          <c:val>
            <c:numRef>
              <c:f>kommuner!$O$117:$O$125</c:f>
              <c:numCache>
                <c:formatCode>0.0\ %</c:formatCode>
                <c:ptCount val="9"/>
                <c:pt idx="0">
                  <c:v>0.94337676059363029</c:v>
                </c:pt>
                <c:pt idx="1">
                  <c:v>0.97897928733351247</c:v>
                </c:pt>
                <c:pt idx="2">
                  <c:v>0.94620718795871839</c:v>
                </c:pt>
                <c:pt idx="3">
                  <c:v>0.94530902818474316</c:v>
                </c:pt>
                <c:pt idx="4">
                  <c:v>0.94682284267122885</c:v>
                </c:pt>
                <c:pt idx="5">
                  <c:v>0.95138535410598457</c:v>
                </c:pt>
                <c:pt idx="6">
                  <c:v>0.94664740878655718</c:v>
                </c:pt>
                <c:pt idx="7">
                  <c:v>0.94557102041363328</c:v>
                </c:pt>
                <c:pt idx="8">
                  <c:v>0.99100336265385169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06-4A49-B958-EA9C63A3A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19488"/>
        <c:axId val="217843200"/>
      </c:lineChart>
      <c:catAx>
        <c:axId val="21431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17843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7843200"/>
        <c:scaling>
          <c:orientation val="minMax"/>
          <c:max val="1.1000000000000001"/>
          <c:min val="0.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1431948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368999606756469"/>
          <c:y val="0.10990389359224838"/>
          <c:w val="0.11241456987964482"/>
          <c:h val="0.15130048460254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(januar-desember 2018)</c:v>
            </c:pt>
          </c:strCache>
        </c:strRef>
      </c:tx>
      <c:layout>
        <c:manualLayout>
          <c:xMode val="edge"/>
          <c:yMode val="edge"/>
          <c:x val="0.20332376341520358"/>
          <c:y val="3.29411764705882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5044069453420412E-2"/>
          <c:y val="0.1976470588235294"/>
          <c:w val="0.80156479254947965"/>
          <c:h val="0.5364705882352941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januar-desember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kommuner!$B$126:$B$143</c:f>
              <c:strCache>
                <c:ptCount val="18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Bø</c:v>
                </c:pt>
                <c:pt idx="9">
                  <c:v>Sauherad</c:v>
                </c:pt>
                <c:pt idx="10">
                  <c:v>Tinn</c:v>
                </c:pt>
                <c:pt idx="11">
                  <c:v>Hjartdal</c:v>
                </c:pt>
                <c:pt idx="12">
                  <c:v>Seljord</c:v>
                </c:pt>
                <c:pt idx="13">
                  <c:v>Kviteseid</c:v>
                </c:pt>
                <c:pt idx="14">
                  <c:v>Nissedal</c:v>
                </c:pt>
                <c:pt idx="15">
                  <c:v>Fyresdal</c:v>
                </c:pt>
                <c:pt idx="16">
                  <c:v>Tokke</c:v>
                </c:pt>
                <c:pt idx="17">
                  <c:v>Vinje</c:v>
                </c:pt>
              </c:strCache>
            </c:strRef>
          </c:cat>
          <c:val>
            <c:numRef>
              <c:f>kommuner!$E$126:$E$143</c:f>
              <c:numCache>
                <c:formatCode>0.0\ %</c:formatCode>
                <c:ptCount val="18"/>
                <c:pt idx="0">
                  <c:v>0.89794148642715266</c:v>
                </c:pt>
                <c:pt idx="1">
                  <c:v>0.83417013012286179</c:v>
                </c:pt>
                <c:pt idx="2">
                  <c:v>0.80042217769849366</c:v>
                </c:pt>
                <c:pt idx="3">
                  <c:v>0.82985323649471876</c:v>
                </c:pt>
                <c:pt idx="4">
                  <c:v>0.87760898971068757</c:v>
                </c:pt>
                <c:pt idx="5">
                  <c:v>0.81270237993916361</c:v>
                </c:pt>
                <c:pt idx="6">
                  <c:v>0.71040149133854413</c:v>
                </c:pt>
                <c:pt idx="7">
                  <c:v>0.76642090693955767</c:v>
                </c:pt>
                <c:pt idx="8">
                  <c:v>0.76509449441909638</c:v>
                </c:pt>
                <c:pt idx="9">
                  <c:v>0.79537638937846711</c:v>
                </c:pt>
                <c:pt idx="10">
                  <c:v>1.1118612028162975</c:v>
                </c:pt>
                <c:pt idx="11">
                  <c:v>0.97256545227917324</c:v>
                </c:pt>
                <c:pt idx="12">
                  <c:v>0.87009751626422249</c:v>
                </c:pt>
                <c:pt idx="13">
                  <c:v>0.86952081447513363</c:v>
                </c:pt>
                <c:pt idx="14">
                  <c:v>0.94900743489081041</c:v>
                </c:pt>
                <c:pt idx="15">
                  <c:v>0.86675426237051756</c:v>
                </c:pt>
                <c:pt idx="16">
                  <c:v>1.1425947506077361</c:v>
                </c:pt>
                <c:pt idx="17">
                  <c:v>1.3327215722682602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58-4EA2-A74B-91F34D13CC83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kommuner!$B$126:$B$143</c:f>
              <c:strCache>
                <c:ptCount val="18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Bø</c:v>
                </c:pt>
                <c:pt idx="9">
                  <c:v>Sauherad</c:v>
                </c:pt>
                <c:pt idx="10">
                  <c:v>Tinn</c:v>
                </c:pt>
                <c:pt idx="11">
                  <c:v>Hjartdal</c:v>
                </c:pt>
                <c:pt idx="12">
                  <c:v>Seljord</c:v>
                </c:pt>
                <c:pt idx="13">
                  <c:v>Kviteseid</c:v>
                </c:pt>
                <c:pt idx="14">
                  <c:v>Nissedal</c:v>
                </c:pt>
                <c:pt idx="15">
                  <c:v>Fyresdal</c:v>
                </c:pt>
                <c:pt idx="16">
                  <c:v>Tokke</c:v>
                </c:pt>
                <c:pt idx="17">
                  <c:v>Vinje</c:v>
                </c:pt>
              </c:strCache>
            </c:strRef>
          </c:cat>
          <c:val>
            <c:numRef>
              <c:f>kommuner!$O$126:$O$143</c:f>
              <c:numCache>
                <c:formatCode>0.0\ %</c:formatCode>
                <c:ptCount val="18"/>
                <c:pt idx="0">
                  <c:v>0.94817573715720904</c:v>
                </c:pt>
                <c:pt idx="1">
                  <c:v>0.94498716934199445</c:v>
                </c:pt>
                <c:pt idx="2">
                  <c:v>0.94329977172077595</c:v>
                </c:pt>
                <c:pt idx="3">
                  <c:v>0.94477132466058722</c:v>
                </c:pt>
                <c:pt idx="4">
                  <c:v>0.94715911232138572</c:v>
                </c:pt>
                <c:pt idx="5">
                  <c:v>0.9439137818328095</c:v>
                </c:pt>
                <c:pt idx="6">
                  <c:v>0.93879873740277842</c:v>
                </c:pt>
                <c:pt idx="7">
                  <c:v>0.94159970818282923</c:v>
                </c:pt>
                <c:pt idx="8">
                  <c:v>0.94153338755680616</c:v>
                </c:pt>
                <c:pt idx="9">
                  <c:v>0.94304748230477475</c:v>
                </c:pt>
                <c:pt idx="10">
                  <c:v>1.0330231439623705</c:v>
                </c:pt>
                <c:pt idx="11">
                  <c:v>0.97730484374752058</c:v>
                </c:pt>
                <c:pt idx="12">
                  <c:v>0.94678353864906251</c:v>
                </c:pt>
                <c:pt idx="13">
                  <c:v>0.946754703559608</c:v>
                </c:pt>
                <c:pt idx="14">
                  <c:v>0.96788163679217554</c:v>
                </c:pt>
                <c:pt idx="15">
                  <c:v>0.9466163759543772</c:v>
                </c:pt>
                <c:pt idx="16">
                  <c:v>1.0453165630789456</c:v>
                </c:pt>
                <c:pt idx="17">
                  <c:v>1.1213672917431554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8-4EA2-A74B-91F34D13C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5056"/>
        <c:axId val="53486720"/>
      </c:lineChart>
      <c:catAx>
        <c:axId val="5060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3486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486720"/>
        <c:scaling>
          <c:orientation val="minMax"/>
          <c:max val="1.4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0605056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66003639788932"/>
          <c:y val="0.51588241469816276"/>
          <c:w val="0.1494990260363796"/>
          <c:h val="0.145882352941176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(januar-desember 2018)</c:v>
            </c:pt>
          </c:strCache>
        </c:strRef>
      </c:tx>
      <c:layout>
        <c:manualLayout>
          <c:xMode val="edge"/>
          <c:yMode val="edge"/>
          <c:x val="0.18963852392351249"/>
          <c:y val="3.27102803738317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4369515183508966"/>
          <c:y val="0.17757009345794392"/>
          <c:w val="0.84164303217695369"/>
          <c:h val="0.55373831775700932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januar-desember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kommuner!$B$144:$B$158</c:f>
              <c:strCache>
                <c:ptCount val="1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Gjerstad</c:v>
                </c:pt>
                <c:pt idx="4">
                  <c:v>Vegårshei</c:v>
                </c:pt>
                <c:pt idx="5">
                  <c:v>Tvedestrand</c:v>
                </c:pt>
                <c:pt idx="6">
                  <c:v>Froland</c:v>
                </c:pt>
                <c:pt idx="7">
                  <c:v>Lillesand</c:v>
                </c:pt>
                <c:pt idx="8">
                  <c:v>Birkenes</c:v>
                </c:pt>
                <c:pt idx="9">
                  <c:v>Åmli</c:v>
                </c:pt>
                <c:pt idx="10">
                  <c:v>Iveland</c:v>
                </c:pt>
                <c:pt idx="11">
                  <c:v>Evje og Hornnes</c:v>
                </c:pt>
                <c:pt idx="12">
                  <c:v>Bygland</c:v>
                </c:pt>
                <c:pt idx="13">
                  <c:v>Valle</c:v>
                </c:pt>
                <c:pt idx="14">
                  <c:v>Bykle</c:v>
                </c:pt>
              </c:strCache>
            </c:strRef>
          </c:cat>
          <c:val>
            <c:numRef>
              <c:f>kommuner!$E$144:$E$158</c:f>
              <c:numCache>
                <c:formatCode>0.0\ %</c:formatCode>
                <c:ptCount val="15"/>
                <c:pt idx="0">
                  <c:v>0.79365734895793927</c:v>
                </c:pt>
                <c:pt idx="1">
                  <c:v>0.90204609205892139</c:v>
                </c:pt>
                <c:pt idx="2">
                  <c:v>0.83064015151404347</c:v>
                </c:pt>
                <c:pt idx="3">
                  <c:v>0.64960006904037515</c:v>
                </c:pt>
                <c:pt idx="4">
                  <c:v>0.70242026373553978</c:v>
                </c:pt>
                <c:pt idx="5">
                  <c:v>0.78090627353297792</c:v>
                </c:pt>
                <c:pt idx="6">
                  <c:v>0.75073119642081365</c:v>
                </c:pt>
                <c:pt idx="7">
                  <c:v>0.90025077196997361</c:v>
                </c:pt>
                <c:pt idx="8">
                  <c:v>0.73079004053299446</c:v>
                </c:pt>
                <c:pt idx="9">
                  <c:v>0.74554944075381235</c:v>
                </c:pt>
                <c:pt idx="10">
                  <c:v>0.76195527350683501</c:v>
                </c:pt>
                <c:pt idx="11">
                  <c:v>0.73218798294733456</c:v>
                </c:pt>
                <c:pt idx="12">
                  <c:v>0.83598562971768653</c:v>
                </c:pt>
                <c:pt idx="13">
                  <c:v>1.2049397643079796</c:v>
                </c:pt>
                <c:pt idx="14">
                  <c:v>2.6933768994645999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70-4812-8576-9A215FC5E257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kommuner!$B$144:$B$158</c:f>
              <c:strCache>
                <c:ptCount val="1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Gjerstad</c:v>
                </c:pt>
                <c:pt idx="4">
                  <c:v>Vegårshei</c:v>
                </c:pt>
                <c:pt idx="5">
                  <c:v>Tvedestrand</c:v>
                </c:pt>
                <c:pt idx="6">
                  <c:v>Froland</c:v>
                </c:pt>
                <c:pt idx="7">
                  <c:v>Lillesand</c:v>
                </c:pt>
                <c:pt idx="8">
                  <c:v>Birkenes</c:v>
                </c:pt>
                <c:pt idx="9">
                  <c:v>Åmli</c:v>
                </c:pt>
                <c:pt idx="10">
                  <c:v>Iveland</c:v>
                </c:pt>
                <c:pt idx="11">
                  <c:v>Evje og Hornnes</c:v>
                </c:pt>
                <c:pt idx="12">
                  <c:v>Bygland</c:v>
                </c:pt>
                <c:pt idx="13">
                  <c:v>Valle</c:v>
                </c:pt>
                <c:pt idx="14">
                  <c:v>Bykle</c:v>
                </c:pt>
              </c:strCache>
            </c:strRef>
          </c:cat>
          <c:val>
            <c:numRef>
              <c:f>kommuner!$O$144:$O$158</c:f>
              <c:numCache>
                <c:formatCode>0.0\ %</c:formatCode>
                <c:ptCount val="15"/>
                <c:pt idx="0">
                  <c:v>0.94296153028374829</c:v>
                </c:pt>
                <c:pt idx="1">
                  <c:v>0.94909709965941991</c:v>
                </c:pt>
                <c:pt idx="2">
                  <c:v>0.94481067041155331</c:v>
                </c:pt>
                <c:pt idx="3">
                  <c:v>0.93575866628787008</c:v>
                </c:pt>
                <c:pt idx="4">
                  <c:v>0.93839967602262842</c:v>
                </c:pt>
                <c:pt idx="5">
                  <c:v>0.94232397651250033</c:v>
                </c:pt>
                <c:pt idx="6">
                  <c:v>0.94081522265689199</c:v>
                </c:pt>
                <c:pt idx="7">
                  <c:v>0.94837897162384066</c:v>
                </c:pt>
                <c:pt idx="8">
                  <c:v>0.93981816486250103</c:v>
                </c:pt>
                <c:pt idx="9">
                  <c:v>0.94055613487354195</c:v>
                </c:pt>
                <c:pt idx="10">
                  <c:v>0.94137642651119313</c:v>
                </c:pt>
                <c:pt idx="11">
                  <c:v>0.93988806198321795</c:v>
                </c:pt>
                <c:pt idx="12">
                  <c:v>0.94507794432173564</c:v>
                </c:pt>
                <c:pt idx="13">
                  <c:v>1.0702545685590432</c:v>
                </c:pt>
                <c:pt idx="14">
                  <c:v>1.6656294226216914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70-4812-8576-9A215FC5E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12448"/>
        <c:axId val="53625216"/>
      </c:lineChart>
      <c:catAx>
        <c:axId val="535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3625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625216"/>
        <c:scaling>
          <c:orientation val="minMax"/>
          <c:max val="1.4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35124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6358564935481"/>
          <c:y val="6.8729150791634927E-2"/>
          <c:w val="0.12817754488006072"/>
          <c:h val="0.149532710280373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(januar-desember 2018)</c:v>
            </c:pt>
          </c:strCache>
        </c:strRef>
      </c:tx>
      <c:layout>
        <c:manualLayout>
          <c:xMode val="edge"/>
          <c:yMode val="edge"/>
          <c:x val="0.18963852392351249"/>
          <c:y val="3.24074074074074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7448744738919639E-2"/>
          <c:y val="0.20138934414185505"/>
          <c:w val="0.81916011726398041"/>
          <c:h val="0.5324086109497318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januar-desember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kommuner!$B$159:$B$173</c:f>
              <c:strCache>
                <c:ptCount val="15"/>
                <c:pt idx="0">
                  <c:v>Kristiansand</c:v>
                </c:pt>
                <c:pt idx="1">
                  <c:v>Mandal</c:v>
                </c:pt>
                <c:pt idx="2">
                  <c:v>Farsund</c:v>
                </c:pt>
                <c:pt idx="3">
                  <c:v>Flekkefjord</c:v>
                </c:pt>
                <c:pt idx="4">
                  <c:v>Vennesla</c:v>
                </c:pt>
                <c:pt idx="5">
                  <c:v>Songdalen</c:v>
                </c:pt>
                <c:pt idx="6">
                  <c:v>Søgne</c:v>
                </c:pt>
                <c:pt idx="7">
                  <c:v>Marnardal</c:v>
                </c:pt>
                <c:pt idx="8">
                  <c:v>Åseral</c:v>
                </c:pt>
                <c:pt idx="9">
                  <c:v>Audnedal</c:v>
                </c:pt>
                <c:pt idx="10">
                  <c:v>Lindesnes</c:v>
                </c:pt>
                <c:pt idx="11">
                  <c:v>Lyngdal</c:v>
                </c:pt>
                <c:pt idx="12">
                  <c:v>Hægebostad</c:v>
                </c:pt>
                <c:pt idx="13">
                  <c:v>Kvinesdal</c:v>
                </c:pt>
                <c:pt idx="14">
                  <c:v>Sirdal</c:v>
                </c:pt>
              </c:strCache>
            </c:strRef>
          </c:cat>
          <c:val>
            <c:numRef>
              <c:f>kommuner!$E$159:$E$173</c:f>
              <c:numCache>
                <c:formatCode>0.0\ %</c:formatCode>
                <c:ptCount val="15"/>
                <c:pt idx="0">
                  <c:v>0.90012734332718514</c:v>
                </c:pt>
                <c:pt idx="1">
                  <c:v>0.82870140382361746</c:v>
                </c:pt>
                <c:pt idx="2">
                  <c:v>0.82561736336027525</c:v>
                </c:pt>
                <c:pt idx="3">
                  <c:v>0.86722478366545619</c:v>
                </c:pt>
                <c:pt idx="4">
                  <c:v>0.7342301706472103</c:v>
                </c:pt>
                <c:pt idx="5">
                  <c:v>0.67366282824198609</c:v>
                </c:pt>
                <c:pt idx="6">
                  <c:v>0.87415818998524497</c:v>
                </c:pt>
                <c:pt idx="7">
                  <c:v>0.76463793057519291</c:v>
                </c:pt>
                <c:pt idx="8">
                  <c:v>1.3490206924560724</c:v>
                </c:pt>
                <c:pt idx="9">
                  <c:v>0.73854602656109591</c:v>
                </c:pt>
                <c:pt idx="10">
                  <c:v>0.75125084026222577</c:v>
                </c:pt>
                <c:pt idx="11">
                  <c:v>0.74385190514256594</c:v>
                </c:pt>
                <c:pt idx="12">
                  <c:v>0.78263519829013251</c:v>
                </c:pt>
                <c:pt idx="13">
                  <c:v>0.89862323874827055</c:v>
                </c:pt>
                <c:pt idx="14">
                  <c:v>1.8696243128963119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0D-43CD-8748-DCCD619D22A0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kommuner!$B$159:$B$173</c:f>
              <c:strCache>
                <c:ptCount val="15"/>
                <c:pt idx="0">
                  <c:v>Kristiansand</c:v>
                </c:pt>
                <c:pt idx="1">
                  <c:v>Mandal</c:v>
                </c:pt>
                <c:pt idx="2">
                  <c:v>Farsund</c:v>
                </c:pt>
                <c:pt idx="3">
                  <c:v>Flekkefjord</c:v>
                </c:pt>
                <c:pt idx="4">
                  <c:v>Vennesla</c:v>
                </c:pt>
                <c:pt idx="5">
                  <c:v>Songdalen</c:v>
                </c:pt>
                <c:pt idx="6">
                  <c:v>Søgne</c:v>
                </c:pt>
                <c:pt idx="7">
                  <c:v>Marnardal</c:v>
                </c:pt>
                <c:pt idx="8">
                  <c:v>Åseral</c:v>
                </c:pt>
                <c:pt idx="9">
                  <c:v>Audnedal</c:v>
                </c:pt>
                <c:pt idx="10">
                  <c:v>Lindesnes</c:v>
                </c:pt>
                <c:pt idx="11">
                  <c:v>Lyngdal</c:v>
                </c:pt>
                <c:pt idx="12">
                  <c:v>Hægebostad</c:v>
                </c:pt>
                <c:pt idx="13">
                  <c:v>Kvinesdal</c:v>
                </c:pt>
                <c:pt idx="14">
                  <c:v>Sirdal</c:v>
                </c:pt>
              </c:strCache>
            </c:strRef>
          </c:cat>
          <c:val>
            <c:numRef>
              <c:f>kommuner!$O$159:$O$173</c:f>
              <c:numCache>
                <c:formatCode>0.0\ %</c:formatCode>
                <c:ptCount val="15"/>
                <c:pt idx="0">
                  <c:v>0.9483296001667253</c:v>
                </c:pt>
                <c:pt idx="1">
                  <c:v>0.94471373302703221</c:v>
                </c:pt>
                <c:pt idx="2">
                  <c:v>0.94455953100386514</c:v>
                </c:pt>
                <c:pt idx="3">
                  <c:v>0.94663990201912418</c:v>
                </c:pt>
                <c:pt idx="4">
                  <c:v>0.93999017136821195</c:v>
                </c:pt>
                <c:pt idx="5">
                  <c:v>0.93696180424795061</c:v>
                </c:pt>
                <c:pt idx="6">
                  <c:v>0.94698657233511374</c:v>
                </c:pt>
                <c:pt idx="7">
                  <c:v>0.94151055936461103</c:v>
                </c:pt>
                <c:pt idx="8">
                  <c:v>1.1278869398182803</c:v>
                </c:pt>
                <c:pt idx="9">
                  <c:v>0.94020596416390612</c:v>
                </c:pt>
                <c:pt idx="10">
                  <c:v>0.94084120484896283</c:v>
                </c:pt>
                <c:pt idx="11">
                  <c:v>0.94047125809297971</c:v>
                </c:pt>
                <c:pt idx="12">
                  <c:v>0.94241042275035802</c:v>
                </c:pt>
                <c:pt idx="13">
                  <c:v>0.94820982477326488</c:v>
                </c:pt>
                <c:pt idx="14">
                  <c:v>1.3361283879943764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0D-43CD-8748-DCCD619D2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51328"/>
        <c:axId val="53653504"/>
      </c:lineChart>
      <c:catAx>
        <c:axId val="5365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3653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653504"/>
        <c:scaling>
          <c:orientation val="minMax"/>
          <c:max val="1.6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5365132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783800489102689"/>
          <c:y val="9.3161536626103519E-2"/>
          <c:w val="0.14090574044098148"/>
          <c:h val="0.200467926767139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sheetProtection content="1" objects="1"/>
  <pageMargins left="0.75" right="0.75" top="1" bottom="1" header="0.5" footer="0.5"/>
  <pageSetup paperSize="9" orientation="landscape" verticalDpi="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sheetProtection content="1" objects="1"/>
  <pageMargins left="0.75" right="0.75" top="1" bottom="1" header="0.5" footer="0.5"/>
  <pageSetup paperSize="9" orientation="landscape" verticalDpi="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440</xdr:row>
      <xdr:rowOff>76200</xdr:rowOff>
    </xdr:from>
    <xdr:to>
      <xdr:col>19</xdr:col>
      <xdr:colOff>0</xdr:colOff>
      <xdr:row>465</xdr:row>
      <xdr:rowOff>114300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467</xdr:row>
      <xdr:rowOff>0</xdr:rowOff>
    </xdr:from>
    <xdr:to>
      <xdr:col>19</xdr:col>
      <xdr:colOff>0</xdr:colOff>
      <xdr:row>491</xdr:row>
      <xdr:rowOff>142875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493</xdr:row>
      <xdr:rowOff>0</xdr:rowOff>
    </xdr:from>
    <xdr:to>
      <xdr:col>19</xdr:col>
      <xdr:colOff>0</xdr:colOff>
      <xdr:row>517</xdr:row>
      <xdr:rowOff>104775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544</xdr:row>
      <xdr:rowOff>66675</xdr:rowOff>
    </xdr:from>
    <xdr:to>
      <xdr:col>19</xdr:col>
      <xdr:colOff>0</xdr:colOff>
      <xdr:row>569</xdr:row>
      <xdr:rowOff>66675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519</xdr:row>
      <xdr:rowOff>38100</xdr:rowOff>
    </xdr:from>
    <xdr:to>
      <xdr:col>19</xdr:col>
      <xdr:colOff>0</xdr:colOff>
      <xdr:row>544</xdr:row>
      <xdr:rowOff>9525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</xdr:colOff>
      <xdr:row>570</xdr:row>
      <xdr:rowOff>114300</xdr:rowOff>
    </xdr:from>
    <xdr:to>
      <xdr:col>19</xdr:col>
      <xdr:colOff>19050</xdr:colOff>
      <xdr:row>595</xdr:row>
      <xdr:rowOff>104775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596</xdr:row>
      <xdr:rowOff>0</xdr:rowOff>
    </xdr:from>
    <xdr:to>
      <xdr:col>19</xdr:col>
      <xdr:colOff>0</xdr:colOff>
      <xdr:row>620</xdr:row>
      <xdr:rowOff>180975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622</xdr:row>
      <xdr:rowOff>0</xdr:rowOff>
    </xdr:from>
    <xdr:to>
      <xdr:col>19</xdr:col>
      <xdr:colOff>0</xdr:colOff>
      <xdr:row>647</xdr:row>
      <xdr:rowOff>28575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648</xdr:row>
      <xdr:rowOff>0</xdr:rowOff>
    </xdr:from>
    <xdr:to>
      <xdr:col>19</xdr:col>
      <xdr:colOff>0</xdr:colOff>
      <xdr:row>673</xdr:row>
      <xdr:rowOff>66675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674</xdr:row>
      <xdr:rowOff>0</xdr:rowOff>
    </xdr:from>
    <xdr:to>
      <xdr:col>19</xdr:col>
      <xdr:colOff>0</xdr:colOff>
      <xdr:row>699</xdr:row>
      <xdr:rowOff>28575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699</xdr:row>
      <xdr:rowOff>142875</xdr:rowOff>
    </xdr:from>
    <xdr:to>
      <xdr:col>19</xdr:col>
      <xdr:colOff>0</xdr:colOff>
      <xdr:row>725</xdr:row>
      <xdr:rowOff>85725</xdr:rowOff>
    </xdr:to>
    <xdr:graphicFrame macro="">
      <xdr:nvGraphicFramePr>
        <xdr:cNvPr id="1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726</xdr:row>
      <xdr:rowOff>0</xdr:rowOff>
    </xdr:from>
    <xdr:to>
      <xdr:col>19</xdr:col>
      <xdr:colOff>0</xdr:colOff>
      <xdr:row>750</xdr:row>
      <xdr:rowOff>142875</xdr:rowOff>
    </xdr:to>
    <xdr:graphicFrame macro="">
      <xdr:nvGraphicFramePr>
        <xdr:cNvPr id="13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752</xdr:row>
      <xdr:rowOff>0</xdr:rowOff>
    </xdr:from>
    <xdr:to>
      <xdr:col>19</xdr:col>
      <xdr:colOff>0</xdr:colOff>
      <xdr:row>777</xdr:row>
      <xdr:rowOff>114300</xdr:rowOff>
    </xdr:to>
    <xdr:graphicFrame macro="">
      <xdr:nvGraphicFramePr>
        <xdr:cNvPr id="14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142875</xdr:colOff>
      <xdr:row>828</xdr:row>
      <xdr:rowOff>95250</xdr:rowOff>
    </xdr:from>
    <xdr:to>
      <xdr:col>19</xdr:col>
      <xdr:colOff>142875</xdr:colOff>
      <xdr:row>853</xdr:row>
      <xdr:rowOff>95250</xdr:rowOff>
    </xdr:to>
    <xdr:graphicFrame macro="">
      <xdr:nvGraphicFramePr>
        <xdr:cNvPr id="17" name="Diagra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856</xdr:row>
      <xdr:rowOff>0</xdr:rowOff>
    </xdr:from>
    <xdr:to>
      <xdr:col>19</xdr:col>
      <xdr:colOff>0</xdr:colOff>
      <xdr:row>881</xdr:row>
      <xdr:rowOff>104775</xdr:rowOff>
    </xdr:to>
    <xdr:graphicFrame macro="">
      <xdr:nvGraphicFramePr>
        <xdr:cNvPr id="18" name="Diagra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882</xdr:row>
      <xdr:rowOff>0</xdr:rowOff>
    </xdr:from>
    <xdr:to>
      <xdr:col>19</xdr:col>
      <xdr:colOff>0</xdr:colOff>
      <xdr:row>907</xdr:row>
      <xdr:rowOff>142875</xdr:rowOff>
    </xdr:to>
    <xdr:graphicFrame macro="">
      <xdr:nvGraphicFramePr>
        <xdr:cNvPr id="19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171450</xdr:colOff>
      <xdr:row>780</xdr:row>
      <xdr:rowOff>133351</xdr:rowOff>
    </xdr:from>
    <xdr:to>
      <xdr:col>21</xdr:col>
      <xdr:colOff>609600</xdr:colOff>
      <xdr:row>816</xdr:row>
      <xdr:rowOff>9525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0.74162</cdr:x>
      <cdr:y>0.85908</cdr:y>
    </cdr:from>
    <cdr:to>
      <cdr:x>0.9867</cdr:x>
      <cdr:y>1</cdr:y>
    </cdr:to>
    <cdr:sp macro="" textlink="">
      <cdr:nvSpPr>
        <cdr:cNvPr id="10242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6612" y="3690062"/>
          <a:ext cx="2390442" cy="581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Vest-Agder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0.70968</cdr:x>
      <cdr:y>0.85789</cdr:y>
    </cdr:from>
    <cdr:to>
      <cdr:x>0.97828</cdr:x>
      <cdr:y>1</cdr:y>
    </cdr:to>
    <cdr:sp macro="" textlink="">
      <cdr:nvSpPr>
        <cdr:cNvPr id="11266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5131" y="3994881"/>
          <a:ext cx="2619827" cy="5806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7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Rogaland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0.72176</cdr:x>
      <cdr:y>0.86052</cdr:y>
    </cdr:from>
    <cdr:to>
      <cdr:x>1</cdr:x>
      <cdr:y>1</cdr:y>
    </cdr:to>
    <cdr:sp macro="" textlink="">
      <cdr:nvSpPr>
        <cdr:cNvPr id="12290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3539" y="4030531"/>
          <a:ext cx="2695261" cy="580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Hordaland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0.68164</cdr:x>
      <cdr:y>0.85622</cdr:y>
    </cdr:from>
    <cdr:to>
      <cdr:x>1</cdr:x>
      <cdr:y>1</cdr:y>
    </cdr:to>
    <cdr:sp macro="" textlink="">
      <cdr:nvSpPr>
        <cdr:cNvPr id="1331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36793" y="3889651"/>
          <a:ext cx="3105159" cy="580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Sogn og Fjordane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0.671</cdr:x>
      <cdr:y>0.89715</cdr:y>
    </cdr:from>
    <cdr:to>
      <cdr:x>1</cdr:x>
      <cdr:y>1</cdr:y>
    </cdr:to>
    <cdr:sp macro="" textlink="">
      <cdr:nvSpPr>
        <cdr:cNvPr id="1433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3676" y="4118327"/>
          <a:ext cx="3199493" cy="429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Møre og Romsdal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0.77108</cdr:x>
      <cdr:y>0.89429</cdr:y>
    </cdr:from>
    <cdr:to>
      <cdr:x>0.98398</cdr:x>
      <cdr:y>1</cdr:y>
    </cdr:to>
    <cdr:sp macro="" textlink="">
      <cdr:nvSpPr>
        <cdr:cNvPr id="17410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3948" y="3952773"/>
          <a:ext cx="2076546" cy="428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Nordland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0.84874</cdr:x>
      <cdr:y>0.89691</cdr:y>
    </cdr:from>
    <cdr:to>
      <cdr:x>1</cdr:x>
      <cdr:y>1</cdr:y>
    </cdr:to>
    <cdr:sp macro="" textlink="">
      <cdr:nvSpPr>
        <cdr:cNvPr id="1843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48735" y="4102723"/>
          <a:ext cx="1475313" cy="429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Troms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0.84874</cdr:x>
      <cdr:y>0.90031</cdr:y>
    </cdr:from>
    <cdr:to>
      <cdr:x>1</cdr:x>
      <cdr:y>1</cdr:y>
    </cdr:to>
    <cdr:sp macro="" textlink="">
      <cdr:nvSpPr>
        <cdr:cNvPr id="1945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82540" y="4128364"/>
          <a:ext cx="1475313" cy="418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Finnmark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0.73585</cdr:x>
      <cdr:y>0.06334</cdr:y>
    </cdr:from>
    <cdr:to>
      <cdr:x>0.9712</cdr:x>
      <cdr:y>0.18618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7058025" y="314325"/>
          <a:ext cx="2257425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 b="0"/>
            <a:t>Trøndelag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706754</xdr:colOff>
      <xdr:row>30</xdr:row>
      <xdr:rowOff>57150</xdr:rowOff>
    </xdr:from>
    <xdr:to>
      <xdr:col>11</xdr:col>
      <xdr:colOff>9525</xdr:colOff>
      <xdr:row>50</xdr:row>
      <xdr:rowOff>72389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0.84703</cdr:x>
      <cdr:y>0.89524</cdr:y>
    </cdr:from>
    <cdr:to>
      <cdr:x>1</cdr:x>
      <cdr:y>1</cdr:y>
    </cdr:to>
    <cdr:sp macro="" textlink="">
      <cdr:nvSpPr>
        <cdr:cNvPr id="2051" name="Teks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3593" y="4040299"/>
          <a:ext cx="1476028" cy="429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7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Østfold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36</xdr:row>
      <xdr:rowOff>0</xdr:rowOff>
    </xdr:from>
    <xdr:to>
      <xdr:col>15</xdr:col>
      <xdr:colOff>295275</xdr:colOff>
      <xdr:row>64</xdr:row>
      <xdr:rowOff>142875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132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132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0.8446</cdr:x>
      <cdr:y>0.91969</cdr:y>
    </cdr:from>
    <cdr:to>
      <cdr:x>0.99685</cdr:x>
      <cdr:y>1</cdr:y>
    </cdr:to>
    <cdr:sp macro="" textlink="">
      <cdr:nvSpPr>
        <cdr:cNvPr id="307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41081" y="3967532"/>
          <a:ext cx="1484971" cy="324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Akershus og Oslo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0.71016</cdr:x>
      <cdr:y>0.87627</cdr:y>
    </cdr:from>
    <cdr:to>
      <cdr:x>0.8822</cdr:x>
      <cdr:y>1</cdr:y>
    </cdr:to>
    <cdr:sp macro="" textlink="">
      <cdr:nvSpPr>
        <cdr:cNvPr id="409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82471" y="3948240"/>
          <a:ext cx="1666553" cy="4949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Hedmark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0.77899</cdr:x>
      <cdr:y>0.89429</cdr:y>
    </cdr:from>
    <cdr:to>
      <cdr:x>0.98593</cdr:x>
      <cdr:y>1</cdr:y>
    </cdr:to>
    <cdr:sp macro="" textlink="">
      <cdr:nvSpPr>
        <cdr:cNvPr id="5122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63984" y="3992397"/>
          <a:ext cx="2008642" cy="428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Buskerud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0.76931</cdr:x>
      <cdr:y>0.90527</cdr:y>
    </cdr:from>
    <cdr:to>
      <cdr:x>0.93842</cdr:x>
      <cdr:y>0.98337</cdr:y>
    </cdr:to>
    <cdr:sp macro="" textlink="">
      <cdr:nvSpPr>
        <cdr:cNvPr id="6146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96175" y="3630167"/>
          <a:ext cx="1647825" cy="3131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Oppland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0.76588</cdr:x>
      <cdr:y>0.85622</cdr:y>
    </cdr:from>
    <cdr:to>
      <cdr:x>0.9914</cdr:x>
      <cdr:y>1</cdr:y>
    </cdr:to>
    <cdr:sp macro="" textlink="">
      <cdr:nvSpPr>
        <cdr:cNvPr id="7170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3242" y="3938943"/>
          <a:ext cx="2199689" cy="580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Vestfold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0.76241</cdr:x>
      <cdr:y>0.85669</cdr:y>
    </cdr:from>
    <cdr:to>
      <cdr:x>0.96566</cdr:x>
      <cdr:y>1</cdr:y>
    </cdr:to>
    <cdr:sp macro="" textlink="">
      <cdr:nvSpPr>
        <cdr:cNvPr id="819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39438" y="3895319"/>
          <a:ext cx="1982376" cy="5814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Telemark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0.75888</cdr:x>
      <cdr:y>0.85789</cdr:y>
    </cdr:from>
    <cdr:to>
      <cdr:x>1</cdr:x>
      <cdr:y>1</cdr:y>
    </cdr:to>
    <cdr:sp macro="" textlink="">
      <cdr:nvSpPr>
        <cdr:cNvPr id="921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35019" y="3911071"/>
          <a:ext cx="2351809" cy="5806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7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Aust-Agder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8"/>
  <sheetViews>
    <sheetView tabSelected="1" workbookViewId="0">
      <pane xSplit="2" ySplit="5" topLeftCell="C6" activePane="bottomRight" state="frozenSplit"/>
      <selection pane="topRight" activeCell="G1" sqref="G1"/>
      <selection pane="bottomLeft"/>
      <selection pane="bottomRight" activeCell="Z7" sqref="Z7"/>
    </sheetView>
  </sheetViews>
  <sheetFormatPr baseColWidth="10" defaultColWidth="9.1796875" defaultRowHeight="11.5"/>
  <cols>
    <col min="1" max="1" width="5.1796875" style="83" customWidth="1"/>
    <col min="2" max="2" width="12.81640625" style="83" customWidth="1"/>
    <col min="3" max="3" width="10.7265625" style="120" customWidth="1"/>
    <col min="4" max="4" width="8.1796875" style="120" customWidth="1"/>
    <col min="5" max="5" width="8" style="120" customWidth="1"/>
    <col min="6" max="7" width="8.54296875" style="120" customWidth="1"/>
    <col min="8" max="8" width="7.81640625" style="120" bestFit="1" customWidth="1"/>
    <col min="9" max="9" width="9.54296875" style="120" customWidth="1"/>
    <col min="10" max="10" width="7.81640625" style="137" bestFit="1" customWidth="1"/>
    <col min="11" max="11" width="8.1796875" style="137" customWidth="1"/>
    <col min="12" max="12" width="11.54296875" style="139" customWidth="1"/>
    <col min="13" max="13" width="11.7265625" style="137" customWidth="1"/>
    <col min="14" max="14" width="8.54296875" style="137" customWidth="1"/>
    <col min="15" max="15" width="8.81640625" style="137" customWidth="1"/>
    <col min="16" max="16" width="13.54296875" style="137" customWidth="1"/>
    <col min="17" max="17" width="9.54296875" style="120" customWidth="1"/>
    <col min="18" max="18" width="9.81640625" style="120" customWidth="1"/>
    <col min="19" max="19" width="10.54296875" style="137" bestFit="1" customWidth="1"/>
    <col min="20" max="20" width="3.453125" style="137" customWidth="1"/>
    <col min="21" max="21" width="11.26953125" style="122" customWidth="1"/>
    <col min="22" max="22" width="9.81640625" style="122" customWidth="1"/>
    <col min="23" max="23" width="13.453125" style="83" customWidth="1"/>
    <col min="24" max="24" width="11.54296875" style="123" customWidth="1"/>
    <col min="25" max="25" width="11.26953125" style="123" customWidth="1"/>
    <col min="26" max="16384" width="9.1796875" style="83"/>
  </cols>
  <sheetData>
    <row r="1" spans="1:30" ht="19.5" customHeight="1">
      <c r="A1" s="32" t="s">
        <v>54</v>
      </c>
      <c r="B1" s="32" t="s">
        <v>55</v>
      </c>
      <c r="C1" s="329" t="s">
        <v>22</v>
      </c>
      <c r="D1" s="329"/>
      <c r="E1" s="329"/>
      <c r="F1" s="329" t="s">
        <v>479</v>
      </c>
      <c r="G1" s="329"/>
      <c r="H1" s="330" t="s">
        <v>56</v>
      </c>
      <c r="I1" s="330"/>
      <c r="J1" s="330"/>
      <c r="K1" s="330"/>
      <c r="L1" s="104" t="s">
        <v>503</v>
      </c>
      <c r="M1" s="331" t="s">
        <v>504</v>
      </c>
      <c r="N1" s="331"/>
      <c r="O1" s="331"/>
      <c r="P1" s="237" t="s">
        <v>503</v>
      </c>
      <c r="Q1" s="142" t="s">
        <v>21</v>
      </c>
      <c r="R1" s="330" t="s">
        <v>513</v>
      </c>
      <c r="S1" s="330"/>
      <c r="T1" s="105"/>
      <c r="U1" s="328" t="s">
        <v>508</v>
      </c>
      <c r="V1" s="328"/>
      <c r="W1" s="104" t="s">
        <v>57</v>
      </c>
      <c r="X1" s="106" t="s">
        <v>58</v>
      </c>
      <c r="Y1" s="140" t="s">
        <v>57</v>
      </c>
      <c r="AA1" s="75"/>
      <c r="AB1" s="75"/>
    </row>
    <row r="2" spans="1:30" ht="13.5" customHeight="1">
      <c r="A2" s="107" t="s">
        <v>59</v>
      </c>
      <c r="B2" s="158"/>
      <c r="C2" s="332" t="str">
        <f>L2</f>
        <v>jan-des. 2018</v>
      </c>
      <c r="D2" s="332"/>
      <c r="E2" s="332"/>
      <c r="F2" s="332" t="s">
        <v>502</v>
      </c>
      <c r="G2" s="332"/>
      <c r="H2" s="109" t="s">
        <v>60</v>
      </c>
      <c r="I2" s="109"/>
      <c r="J2" s="109"/>
      <c r="K2" s="109"/>
      <c r="L2" s="110" t="s">
        <v>530</v>
      </c>
      <c r="M2" s="333" t="str">
        <f>L2</f>
        <v>jan-des. 2018</v>
      </c>
      <c r="N2" s="334"/>
      <c r="O2" s="334"/>
      <c r="P2" s="238" t="s">
        <v>532</v>
      </c>
      <c r="Q2" s="143" t="s">
        <v>24</v>
      </c>
      <c r="R2" s="229" t="s">
        <v>22</v>
      </c>
      <c r="S2" s="229" t="s">
        <v>57</v>
      </c>
      <c r="T2" s="112"/>
      <c r="U2" s="335" t="s">
        <v>531</v>
      </c>
      <c r="V2" s="335"/>
      <c r="W2" s="111" t="s">
        <v>506</v>
      </c>
      <c r="X2" s="160" t="str">
        <f>U2</f>
        <v>jan.-des. 2017</v>
      </c>
      <c r="Y2" s="230" t="s">
        <v>506</v>
      </c>
      <c r="AA2" s="75"/>
      <c r="AB2" s="75"/>
    </row>
    <row r="3" spans="1:30" ht="14.25" customHeight="1">
      <c r="A3" s="115" t="s">
        <v>484</v>
      </c>
      <c r="B3" s="44"/>
      <c r="C3" s="108"/>
      <c r="D3" s="108"/>
      <c r="E3" s="116" t="s">
        <v>25</v>
      </c>
      <c r="F3" s="334" t="s">
        <v>61</v>
      </c>
      <c r="G3" s="334"/>
      <c r="H3" s="109" t="s">
        <v>26</v>
      </c>
      <c r="I3" s="109"/>
      <c r="J3" s="109" t="s">
        <v>27</v>
      </c>
      <c r="K3" s="109"/>
      <c r="L3" s="110" t="s">
        <v>483</v>
      </c>
      <c r="M3" s="111" t="s">
        <v>62</v>
      </c>
      <c r="N3" s="109"/>
      <c r="O3" s="111" t="s">
        <v>28</v>
      </c>
      <c r="P3" s="239" t="s">
        <v>517</v>
      </c>
      <c r="Q3" s="167" t="s">
        <v>510</v>
      </c>
      <c r="R3" s="230"/>
      <c r="S3" s="230" t="s">
        <v>505</v>
      </c>
      <c r="T3" s="117"/>
      <c r="U3" s="255"/>
      <c r="V3" s="113" t="s">
        <v>63</v>
      </c>
      <c r="W3" s="113" t="str">
        <f>X2</f>
        <v>jan.-des. 2017</v>
      </c>
      <c r="X3" s="113"/>
      <c r="Y3" s="113" t="str">
        <f>X2</f>
        <v>jan.-des. 2017</v>
      </c>
      <c r="AA3" s="75"/>
      <c r="AB3" s="75"/>
    </row>
    <row r="4" spans="1:30" ht="13.5" customHeight="1">
      <c r="A4" s="44"/>
      <c r="B4" s="278">
        <f>I432</f>
        <v>-359.75950890286487</v>
      </c>
      <c r="C4" s="119" t="s">
        <v>29</v>
      </c>
      <c r="D4" s="108" t="s">
        <v>14</v>
      </c>
      <c r="E4" s="108" t="s">
        <v>30</v>
      </c>
      <c r="F4" s="111" t="s">
        <v>64</v>
      </c>
      <c r="G4" s="111" t="s">
        <v>29</v>
      </c>
      <c r="H4" s="111" t="s">
        <v>14</v>
      </c>
      <c r="I4" s="111" t="s">
        <v>29</v>
      </c>
      <c r="J4" s="111" t="s">
        <v>14</v>
      </c>
      <c r="K4" s="111" t="s">
        <v>29</v>
      </c>
      <c r="L4" s="111" t="s">
        <v>29</v>
      </c>
      <c r="M4" s="111" t="s">
        <v>29</v>
      </c>
      <c r="N4" s="111" t="s">
        <v>14</v>
      </c>
      <c r="O4" s="111" t="s">
        <v>32</v>
      </c>
      <c r="P4" s="238" t="s">
        <v>29</v>
      </c>
      <c r="Q4" s="301"/>
      <c r="R4" s="230" t="s">
        <v>31</v>
      </c>
      <c r="S4" s="230" t="s">
        <v>31</v>
      </c>
      <c r="T4" s="111"/>
      <c r="U4" s="118" t="s">
        <v>29</v>
      </c>
      <c r="V4" s="118" t="s">
        <v>65</v>
      </c>
      <c r="W4" s="111" t="s">
        <v>29</v>
      </c>
      <c r="X4" s="114" t="s">
        <v>14</v>
      </c>
      <c r="Y4" s="114" t="s">
        <v>14</v>
      </c>
      <c r="AA4" s="75"/>
      <c r="AB4" s="75"/>
    </row>
    <row r="5" spans="1:30" s="75" customFormat="1">
      <c r="A5" s="55"/>
      <c r="B5" s="55"/>
      <c r="C5" s="56">
        <v>1</v>
      </c>
      <c r="D5" s="56">
        <v>2</v>
      </c>
      <c r="E5" s="56">
        <v>3</v>
      </c>
      <c r="F5" s="56">
        <v>4</v>
      </c>
      <c r="G5" s="56">
        <v>5</v>
      </c>
      <c r="H5" s="56">
        <v>6</v>
      </c>
      <c r="I5" s="56">
        <v>7</v>
      </c>
      <c r="J5" s="56">
        <v>8</v>
      </c>
      <c r="K5" s="56">
        <v>9</v>
      </c>
      <c r="L5" s="56">
        <v>10</v>
      </c>
      <c r="M5" s="56">
        <v>11</v>
      </c>
      <c r="N5" s="56">
        <v>12</v>
      </c>
      <c r="O5" s="56">
        <v>13</v>
      </c>
      <c r="P5" s="56">
        <v>14</v>
      </c>
      <c r="Q5" s="144">
        <v>15</v>
      </c>
      <c r="R5" s="56">
        <v>16</v>
      </c>
      <c r="S5" s="56">
        <v>17</v>
      </c>
      <c r="T5" s="56"/>
      <c r="U5" s="56">
        <v>18</v>
      </c>
      <c r="V5" s="56">
        <v>19</v>
      </c>
      <c r="W5" s="56">
        <v>20</v>
      </c>
      <c r="X5" s="56">
        <v>21</v>
      </c>
      <c r="Y5" s="56">
        <v>22</v>
      </c>
    </row>
    <row r="6" spans="1:30">
      <c r="A6" s="59"/>
      <c r="B6" s="60"/>
      <c r="D6" s="60"/>
      <c r="E6" s="60"/>
      <c r="F6" s="60"/>
      <c r="G6" s="60"/>
      <c r="J6" s="120"/>
      <c r="K6" s="120"/>
      <c r="L6" s="121"/>
      <c r="M6" s="120"/>
      <c r="N6" s="120"/>
      <c r="O6" s="120"/>
      <c r="P6" s="120"/>
      <c r="Q6" s="145"/>
      <c r="R6" s="60"/>
      <c r="S6" s="120"/>
      <c r="T6" s="120"/>
    </row>
    <row r="7" spans="1:30">
      <c r="A7" s="82">
        <v>101</v>
      </c>
      <c r="B7" s="83" t="s">
        <v>66</v>
      </c>
      <c r="C7" s="266">
        <v>758714</v>
      </c>
      <c r="D7" s="124">
        <f t="shared" ref="D7:D70" si="0">C7*1000/Q7</f>
        <v>24445.468312014691</v>
      </c>
      <c r="E7" s="125">
        <f t="shared" ref="E7:E70" si="1">D7/D$430</f>
        <v>0.79645865954859441</v>
      </c>
      <c r="F7" s="124">
        <f t="shared" ref="F7:F70" si="2">($D$430-D7)*0.6</f>
        <v>3748.3402272327839</v>
      </c>
      <c r="G7" s="124">
        <f t="shared" ref="G7:G70" si="3">F7*Q7/1000</f>
        <v>116337.23563262391</v>
      </c>
      <c r="H7" s="124">
        <f t="shared" ref="H7:H70" si="4">IF(D7&lt;D$430*0.9,(D$430*0.9-D7)*0.35,0)</f>
        <v>1112.2872283766974</v>
      </c>
      <c r="I7" s="123">
        <f t="shared" ref="I7:I70" si="5">H7*Q7/1000</f>
        <v>34522.058707127559</v>
      </c>
      <c r="J7" s="124">
        <f t="shared" ref="J7:J70" si="6">H7+I$432</f>
        <v>752.52771947383258</v>
      </c>
      <c r="K7" s="123">
        <f t="shared" ref="K7:K70" si="7">J7*Q7/1000</f>
        <v>23356.202829309339</v>
      </c>
      <c r="L7" s="123">
        <f t="shared" ref="L7:L70" si="8">K7+G7</f>
        <v>139693.43846193326</v>
      </c>
      <c r="M7" s="123">
        <f t="shared" ref="M7:M70" si="9">L7+C7</f>
        <v>898407.43846193328</v>
      </c>
      <c r="N7" s="70">
        <f t="shared" ref="N7:N70" si="10">M7*1000/Q7</f>
        <v>28946.336258721309</v>
      </c>
      <c r="O7" s="23">
        <f t="shared" ref="O7:O70" si="11">N7/N$430</f>
        <v>0.94310159581328112</v>
      </c>
      <c r="P7" s="284">
        <v>1691.4929506809276</v>
      </c>
      <c r="Q7" s="316">
        <v>31037</v>
      </c>
      <c r="R7" s="125">
        <f t="shared" ref="R7:R70" si="12">(D7-X7)/X7</f>
        <v>4.7102283647505107E-2</v>
      </c>
      <c r="S7" s="23">
        <f t="shared" ref="S7:S70" si="13">(N7-Y7)/Y7</f>
        <v>3.2691817397475127E-2</v>
      </c>
      <c r="T7" s="23"/>
      <c r="U7" s="266">
        <v>718818</v>
      </c>
      <c r="V7" s="125">
        <f t="shared" ref="V7:V70" si="14">(C7-U7)/U7</f>
        <v>5.550222726754199E-2</v>
      </c>
      <c r="W7" s="260">
        <v>863043.24135357304</v>
      </c>
      <c r="X7" s="264">
        <v>23345.82656706723</v>
      </c>
      <c r="Y7" s="264">
        <v>28029.985104045893</v>
      </c>
      <c r="Z7" s="141"/>
      <c r="AA7" s="124"/>
      <c r="AB7" s="124"/>
      <c r="AC7" s="124"/>
      <c r="AD7" s="124"/>
    </row>
    <row r="8" spans="1:30">
      <c r="A8" s="82">
        <v>104</v>
      </c>
      <c r="B8" s="83" t="s">
        <v>67</v>
      </c>
      <c r="C8" s="266">
        <v>850407</v>
      </c>
      <c r="D8" s="124">
        <f t="shared" si="0"/>
        <v>26095.710077329077</v>
      </c>
      <c r="E8" s="125">
        <f t="shared" si="1"/>
        <v>0.85022524432240354</v>
      </c>
      <c r="F8" s="124">
        <f t="shared" si="2"/>
        <v>2758.1951680441525</v>
      </c>
      <c r="G8" s="124">
        <f t="shared" si="3"/>
        <v>89884.064136222834</v>
      </c>
      <c r="H8" s="124">
        <f t="shared" si="4"/>
        <v>534.70261051666239</v>
      </c>
      <c r="I8" s="123">
        <f t="shared" si="5"/>
        <v>17424.888671516994</v>
      </c>
      <c r="J8" s="124">
        <f t="shared" si="6"/>
        <v>174.94310161379752</v>
      </c>
      <c r="K8" s="123">
        <f t="shared" si="7"/>
        <v>5701.0457953904333</v>
      </c>
      <c r="L8" s="123">
        <f t="shared" si="8"/>
        <v>95585.10993161326</v>
      </c>
      <c r="M8" s="123">
        <f t="shared" si="9"/>
        <v>945992.10993161332</v>
      </c>
      <c r="N8" s="70">
        <f t="shared" si="10"/>
        <v>29028.84834698703</v>
      </c>
      <c r="O8" s="23">
        <f t="shared" si="11"/>
        <v>0.94578992505197157</v>
      </c>
      <c r="P8" s="284">
        <v>2341.0550851173612</v>
      </c>
      <c r="Q8" s="316">
        <v>32588</v>
      </c>
      <c r="R8" s="125">
        <f t="shared" si="12"/>
        <v>5.1004826334167246E-2</v>
      </c>
      <c r="S8" s="23">
        <f t="shared" si="13"/>
        <v>3.2902239773094089E-2</v>
      </c>
      <c r="T8" s="23"/>
      <c r="U8" s="266">
        <v>804643</v>
      </c>
      <c r="V8" s="125">
        <f t="shared" si="14"/>
        <v>5.6874912228155841E-2</v>
      </c>
      <c r="W8" s="260">
        <v>910771.46718886786</v>
      </c>
      <c r="X8" s="264">
        <v>24829.296139722901</v>
      </c>
      <c r="Y8" s="264">
        <v>28104.158582678676</v>
      </c>
      <c r="Z8" s="141"/>
      <c r="AA8" s="124"/>
      <c r="AB8" s="124"/>
      <c r="AC8" s="124"/>
      <c r="AD8" s="124"/>
    </row>
    <row r="9" spans="1:30">
      <c r="A9" s="82">
        <v>105</v>
      </c>
      <c r="B9" s="83" t="s">
        <v>68</v>
      </c>
      <c r="C9" s="266">
        <v>1352585</v>
      </c>
      <c r="D9" s="124">
        <f t="shared" si="0"/>
        <v>24352.033559584466</v>
      </c>
      <c r="E9" s="125">
        <f t="shared" si="1"/>
        <v>0.79341445860607229</v>
      </c>
      <c r="F9" s="124">
        <f t="shared" si="2"/>
        <v>3804.4010786909184</v>
      </c>
      <c r="G9" s="124">
        <f t="shared" si="3"/>
        <v>211307.8491137297</v>
      </c>
      <c r="H9" s="124">
        <f t="shared" si="4"/>
        <v>1144.9893917272759</v>
      </c>
      <c r="I9" s="123">
        <f t="shared" si="5"/>
        <v>63596.145784708082</v>
      </c>
      <c r="J9" s="124">
        <f t="shared" si="6"/>
        <v>785.22988282441111</v>
      </c>
      <c r="K9" s="123">
        <f t="shared" si="7"/>
        <v>43614.023381716266</v>
      </c>
      <c r="L9" s="123">
        <f t="shared" si="8"/>
        <v>254921.87249544595</v>
      </c>
      <c r="M9" s="123">
        <f t="shared" si="9"/>
        <v>1607506.8724954459</v>
      </c>
      <c r="N9" s="70">
        <f t="shared" si="10"/>
        <v>28941.664521099796</v>
      </c>
      <c r="O9" s="23">
        <f t="shared" si="11"/>
        <v>0.94294938576615495</v>
      </c>
      <c r="P9" s="284">
        <v>135.09408962429734</v>
      </c>
      <c r="Q9" s="316">
        <v>55543</v>
      </c>
      <c r="R9" s="125">
        <f t="shared" si="12"/>
        <v>4.0185894709642969E-2</v>
      </c>
      <c r="S9" s="23">
        <f t="shared" si="13"/>
        <v>3.2404696513413038E-2</v>
      </c>
      <c r="T9" s="23"/>
      <c r="U9" s="266">
        <v>1290591</v>
      </c>
      <c r="V9" s="125">
        <f t="shared" si="14"/>
        <v>4.803535744476755E-2</v>
      </c>
      <c r="W9" s="260">
        <v>1545389.2697726022</v>
      </c>
      <c r="X9" s="264">
        <v>23411.232245542113</v>
      </c>
      <c r="Y9" s="264">
        <v>28033.255387969639</v>
      </c>
      <c r="Z9" s="141"/>
      <c r="AA9" s="124"/>
      <c r="AB9" s="124"/>
      <c r="AC9" s="124"/>
      <c r="AD9" s="124"/>
    </row>
    <row r="10" spans="1:30">
      <c r="A10" s="82">
        <v>106</v>
      </c>
      <c r="B10" s="83" t="s">
        <v>69</v>
      </c>
      <c r="C10" s="266">
        <v>2095333</v>
      </c>
      <c r="D10" s="124">
        <f t="shared" si="0"/>
        <v>25875.656050483471</v>
      </c>
      <c r="E10" s="125">
        <f t="shared" si="1"/>
        <v>0.84305565636390323</v>
      </c>
      <c r="F10" s="124">
        <f t="shared" si="2"/>
        <v>2890.2275841515161</v>
      </c>
      <c r="G10" s="124">
        <f t="shared" si="3"/>
        <v>234041.95908183733</v>
      </c>
      <c r="H10" s="124">
        <f t="shared" si="4"/>
        <v>611.72151991262444</v>
      </c>
      <c r="I10" s="123">
        <f t="shared" si="5"/>
        <v>49535.373517964588</v>
      </c>
      <c r="J10" s="124">
        <f t="shared" si="6"/>
        <v>251.96201100975958</v>
      </c>
      <c r="K10" s="123">
        <f t="shared" si="7"/>
        <v>20403.127765537301</v>
      </c>
      <c r="L10" s="123">
        <f t="shared" si="8"/>
        <v>254445.08684737462</v>
      </c>
      <c r="M10" s="123">
        <f t="shared" si="9"/>
        <v>2349778.0868473747</v>
      </c>
      <c r="N10" s="70">
        <f t="shared" si="10"/>
        <v>29017.845645644749</v>
      </c>
      <c r="O10" s="23">
        <f t="shared" si="11"/>
        <v>0.94543144565404658</v>
      </c>
      <c r="P10" s="284">
        <v>5178.8301162252319</v>
      </c>
      <c r="Q10" s="316">
        <v>80977</v>
      </c>
      <c r="R10" s="125">
        <f t="shared" si="12"/>
        <v>4.083206905974246E-2</v>
      </c>
      <c r="S10" s="23">
        <f t="shared" si="13"/>
        <v>3.2453337259782798E-2</v>
      </c>
      <c r="T10" s="23"/>
      <c r="U10" s="266">
        <v>1991852</v>
      </c>
      <c r="V10" s="125">
        <f t="shared" si="14"/>
        <v>5.1952153071613758E-2</v>
      </c>
      <c r="W10" s="260">
        <v>2251858.4880022611</v>
      </c>
      <c r="X10" s="264">
        <v>24860.548420513973</v>
      </c>
      <c r="Y10" s="264">
        <v>28105.721196718227</v>
      </c>
      <c r="Z10" s="141"/>
      <c r="AA10" s="124"/>
      <c r="AB10" s="124"/>
      <c r="AC10" s="124"/>
      <c r="AD10" s="124"/>
    </row>
    <row r="11" spans="1:30">
      <c r="A11" s="82">
        <v>111</v>
      </c>
      <c r="B11" s="83" t="s">
        <v>70</v>
      </c>
      <c r="C11" s="266">
        <v>152833</v>
      </c>
      <c r="D11" s="124">
        <f t="shared" si="0"/>
        <v>33663.6563876652</v>
      </c>
      <c r="E11" s="125">
        <f t="shared" si="1"/>
        <v>1.0967967682110893</v>
      </c>
      <c r="F11" s="124">
        <f t="shared" si="2"/>
        <v>-1782.5726181575212</v>
      </c>
      <c r="G11" s="124">
        <f t="shared" si="3"/>
        <v>-8092.8796864351461</v>
      </c>
      <c r="H11" s="124">
        <f t="shared" si="4"/>
        <v>0</v>
      </c>
      <c r="I11" s="123">
        <f t="shared" si="5"/>
        <v>0</v>
      </c>
      <c r="J11" s="124">
        <f t="shared" si="6"/>
        <v>-359.75950890286487</v>
      </c>
      <c r="K11" s="123">
        <f t="shared" si="7"/>
        <v>-1633.3081704190063</v>
      </c>
      <c r="L11" s="123">
        <f t="shared" si="8"/>
        <v>-9726.1878568541524</v>
      </c>
      <c r="M11" s="123">
        <f t="shared" si="9"/>
        <v>143106.81214314586</v>
      </c>
      <c r="N11" s="70">
        <f t="shared" si="10"/>
        <v>31521.324260604815</v>
      </c>
      <c r="O11" s="23">
        <f t="shared" si="11"/>
        <v>1.026997370120287</v>
      </c>
      <c r="P11" s="284">
        <v>-211.15665322234418</v>
      </c>
      <c r="Q11" s="316">
        <v>4540</v>
      </c>
      <c r="R11" s="125">
        <f t="shared" si="12"/>
        <v>7.8721470347212066E-2</v>
      </c>
      <c r="S11" s="23">
        <f t="shared" si="13"/>
        <v>5.1929666961637498E-2</v>
      </c>
      <c r="T11" s="23"/>
      <c r="U11" s="266">
        <v>140962</v>
      </c>
      <c r="V11" s="125">
        <f t="shared" si="14"/>
        <v>8.4214185383294782E-2</v>
      </c>
      <c r="W11" s="260">
        <v>135352.98619004004</v>
      </c>
      <c r="X11" s="264">
        <v>31206.995793668364</v>
      </c>
      <c r="Y11" s="264">
        <v>29965.239360203686</v>
      </c>
      <c r="Z11" s="141"/>
      <c r="AA11" s="124"/>
      <c r="AB11" s="124"/>
      <c r="AC11" s="124"/>
      <c r="AD11" s="124"/>
    </row>
    <row r="12" spans="1:30">
      <c r="A12" s="82">
        <v>118</v>
      </c>
      <c r="B12" s="83" t="s">
        <v>71</v>
      </c>
      <c r="C12" s="266">
        <v>33281</v>
      </c>
      <c r="D12" s="124">
        <f t="shared" si="0"/>
        <v>23789.135096497499</v>
      </c>
      <c r="E12" s="125">
        <f t="shared" si="1"/>
        <v>0.77507464405844662</v>
      </c>
      <c r="F12" s="124">
        <f t="shared" si="2"/>
        <v>4142.1401565430988</v>
      </c>
      <c r="G12" s="124">
        <f t="shared" si="3"/>
        <v>5794.8540790037951</v>
      </c>
      <c r="H12" s="124">
        <f t="shared" si="4"/>
        <v>1342.0038538077144</v>
      </c>
      <c r="I12" s="123">
        <f t="shared" si="5"/>
        <v>1877.4633914769925</v>
      </c>
      <c r="J12" s="124">
        <f t="shared" si="6"/>
        <v>982.24434490484964</v>
      </c>
      <c r="K12" s="123">
        <f t="shared" si="7"/>
        <v>1374.1598385218847</v>
      </c>
      <c r="L12" s="123">
        <f t="shared" si="8"/>
        <v>7169.01391752568</v>
      </c>
      <c r="M12" s="123">
        <f t="shared" si="9"/>
        <v>40450.013917525677</v>
      </c>
      <c r="N12" s="70">
        <f t="shared" si="10"/>
        <v>28913.519597945447</v>
      </c>
      <c r="O12" s="23">
        <f t="shared" si="11"/>
        <v>0.94203239503877367</v>
      </c>
      <c r="P12" s="284">
        <v>-140.39314888673016</v>
      </c>
      <c r="Q12" s="316">
        <v>1399</v>
      </c>
      <c r="R12" s="125">
        <f t="shared" si="12"/>
        <v>-2.5372597224643058E-2</v>
      </c>
      <c r="S12" s="23">
        <f t="shared" si="13"/>
        <v>2.9569503486770714E-2</v>
      </c>
      <c r="T12" s="23"/>
      <c r="U12" s="266">
        <v>34123</v>
      </c>
      <c r="V12" s="125">
        <f t="shared" si="14"/>
        <v>-2.4675438853559183E-2</v>
      </c>
      <c r="W12" s="260">
        <v>39260.195898418162</v>
      </c>
      <c r="X12" s="264">
        <v>24408.440629470671</v>
      </c>
      <c r="Y12" s="264">
        <v>28083.115807166065</v>
      </c>
      <c r="Z12" s="141"/>
      <c r="AA12" s="124"/>
      <c r="AB12" s="124"/>
      <c r="AC12" s="124"/>
      <c r="AD12" s="124"/>
    </row>
    <row r="13" spans="1:30">
      <c r="A13" s="82">
        <v>119</v>
      </c>
      <c r="B13" s="83" t="s">
        <v>72</v>
      </c>
      <c r="C13" s="266">
        <v>87199</v>
      </c>
      <c r="D13" s="124">
        <f t="shared" si="0"/>
        <v>24446.033081020465</v>
      </c>
      <c r="E13" s="125">
        <f t="shared" si="1"/>
        <v>0.79647706030735888</v>
      </c>
      <c r="F13" s="124">
        <f t="shared" si="2"/>
        <v>3748.0013658293192</v>
      </c>
      <c r="G13" s="124">
        <f t="shared" si="3"/>
        <v>13369.120871913181</v>
      </c>
      <c r="H13" s="124">
        <f t="shared" si="4"/>
        <v>1112.0895592246763</v>
      </c>
      <c r="I13" s="123">
        <f t="shared" si="5"/>
        <v>3966.8234577544204</v>
      </c>
      <c r="J13" s="124">
        <f t="shared" si="6"/>
        <v>752.33005032181154</v>
      </c>
      <c r="K13" s="123">
        <f t="shared" si="7"/>
        <v>2683.5612894979017</v>
      </c>
      <c r="L13" s="123">
        <f t="shared" si="8"/>
        <v>16052.682161411083</v>
      </c>
      <c r="M13" s="123">
        <f t="shared" si="9"/>
        <v>103251.68216141108</v>
      </c>
      <c r="N13" s="70">
        <f t="shared" si="10"/>
        <v>28946.364497171595</v>
      </c>
      <c r="O13" s="23">
        <f t="shared" si="11"/>
        <v>0.94310251585121918</v>
      </c>
      <c r="P13" s="284">
        <v>368.56378693425904</v>
      </c>
      <c r="Q13" s="316">
        <v>3567</v>
      </c>
      <c r="R13" s="125">
        <f t="shared" si="12"/>
        <v>6.6674523174712702E-2</v>
      </c>
      <c r="S13" s="23">
        <f t="shared" si="13"/>
        <v>3.3481558903663736E-2</v>
      </c>
      <c r="T13" s="23"/>
      <c r="U13" s="266">
        <v>82436</v>
      </c>
      <c r="V13" s="125">
        <f t="shared" si="14"/>
        <v>5.777815517492358E-2</v>
      </c>
      <c r="W13" s="260">
        <v>100746.90951116604</v>
      </c>
      <c r="X13" s="264">
        <v>22917.987211565192</v>
      </c>
      <c r="Y13" s="264">
        <v>28008.593136270792</v>
      </c>
      <c r="Z13" s="141"/>
      <c r="AA13" s="124"/>
      <c r="AB13" s="124"/>
      <c r="AC13" s="124"/>
      <c r="AD13" s="124"/>
    </row>
    <row r="14" spans="1:30">
      <c r="A14" s="82">
        <v>121</v>
      </c>
      <c r="B14" s="83" t="s">
        <v>73</v>
      </c>
      <c r="C14" s="266">
        <v>17031</v>
      </c>
      <c r="D14" s="124">
        <f t="shared" si="0"/>
        <v>24972.140762463343</v>
      </c>
      <c r="E14" s="125">
        <f t="shared" si="1"/>
        <v>0.81361819310923156</v>
      </c>
      <c r="F14" s="124">
        <f t="shared" si="2"/>
        <v>3432.3367569635925</v>
      </c>
      <c r="G14" s="124">
        <f t="shared" si="3"/>
        <v>2340.8536682491704</v>
      </c>
      <c r="H14" s="124">
        <f t="shared" si="4"/>
        <v>927.95187071966916</v>
      </c>
      <c r="I14" s="123">
        <f t="shared" si="5"/>
        <v>632.86317583081438</v>
      </c>
      <c r="J14" s="124">
        <f t="shared" si="6"/>
        <v>568.19236181680435</v>
      </c>
      <c r="K14" s="123">
        <f t="shared" si="7"/>
        <v>387.50719075906056</v>
      </c>
      <c r="L14" s="123">
        <f t="shared" si="8"/>
        <v>2728.3608590082308</v>
      </c>
      <c r="M14" s="123">
        <f t="shared" si="9"/>
        <v>19759.360859008229</v>
      </c>
      <c r="N14" s="70">
        <f t="shared" si="10"/>
        <v>28972.669881243739</v>
      </c>
      <c r="O14" s="23">
        <f t="shared" si="11"/>
        <v>0.9439595724913129</v>
      </c>
      <c r="P14" s="284">
        <v>15.654626489812927</v>
      </c>
      <c r="Q14" s="316">
        <v>682</v>
      </c>
      <c r="R14" s="125">
        <f t="shared" si="12"/>
        <v>-7.8046975192013063E-2</v>
      </c>
      <c r="S14" s="23">
        <f t="shared" si="13"/>
        <v>2.3158482462257504E-2</v>
      </c>
      <c r="T14" s="23"/>
      <c r="U14" s="266">
        <v>18554</v>
      </c>
      <c r="V14" s="125">
        <f t="shared" si="14"/>
        <v>-8.2084725665624664E-2</v>
      </c>
      <c r="W14" s="260">
        <v>19397.072114274393</v>
      </c>
      <c r="X14" s="264">
        <v>27086.131386861314</v>
      </c>
      <c r="Y14" s="264">
        <v>28316.893597480866</v>
      </c>
      <c r="Z14" s="141"/>
      <c r="AA14" s="124"/>
      <c r="AB14" s="124"/>
      <c r="AC14" s="124"/>
      <c r="AD14" s="124"/>
    </row>
    <row r="15" spans="1:30">
      <c r="A15" s="82">
        <v>122</v>
      </c>
      <c r="B15" s="83" t="s">
        <v>74</v>
      </c>
      <c r="C15" s="266">
        <v>136209</v>
      </c>
      <c r="D15" s="124">
        <f t="shared" si="0"/>
        <v>25521.641371557056</v>
      </c>
      <c r="E15" s="125">
        <f t="shared" si="1"/>
        <v>0.83152149170649392</v>
      </c>
      <c r="F15" s="124">
        <f t="shared" si="2"/>
        <v>3102.6363915073648</v>
      </c>
      <c r="G15" s="124">
        <f t="shared" si="3"/>
        <v>16558.770421474805</v>
      </c>
      <c r="H15" s="124">
        <f t="shared" si="4"/>
        <v>735.62665753686952</v>
      </c>
      <c r="I15" s="123">
        <f t="shared" si="5"/>
        <v>3926.0394712742727</v>
      </c>
      <c r="J15" s="124">
        <f t="shared" si="6"/>
        <v>375.86714863400465</v>
      </c>
      <c r="K15" s="123">
        <f t="shared" si="7"/>
        <v>2006.0029722596828</v>
      </c>
      <c r="L15" s="123">
        <f t="shared" si="8"/>
        <v>18564.773393734489</v>
      </c>
      <c r="M15" s="123">
        <f t="shared" si="9"/>
        <v>154773.77339373447</v>
      </c>
      <c r="N15" s="70">
        <f t="shared" si="10"/>
        <v>29000.144911698422</v>
      </c>
      <c r="O15" s="23">
        <f t="shared" si="11"/>
        <v>0.94485473742117587</v>
      </c>
      <c r="P15" s="284">
        <v>349.73517826411626</v>
      </c>
      <c r="Q15" s="316">
        <v>5337</v>
      </c>
      <c r="R15" s="125">
        <f t="shared" si="12"/>
        <v>3.6854111404074984E-2</v>
      </c>
      <c r="S15" s="23">
        <f t="shared" si="13"/>
        <v>3.2275400513135086E-2</v>
      </c>
      <c r="T15" s="23"/>
      <c r="U15" s="266">
        <v>132106</v>
      </c>
      <c r="V15" s="125">
        <f t="shared" si="14"/>
        <v>3.1058392502990022E-2</v>
      </c>
      <c r="W15" s="260">
        <v>150777.37749414184</v>
      </c>
      <c r="X15" s="264">
        <v>24614.495994037636</v>
      </c>
      <c r="Y15" s="264">
        <v>28093.418575394418</v>
      </c>
      <c r="Z15" s="141"/>
      <c r="AA15" s="124"/>
      <c r="AB15" s="124"/>
      <c r="AC15" s="124"/>
      <c r="AD15" s="124"/>
    </row>
    <row r="16" spans="1:30">
      <c r="A16" s="82">
        <v>123</v>
      </c>
      <c r="B16" s="83" t="s">
        <v>75</v>
      </c>
      <c r="C16" s="266">
        <v>162032</v>
      </c>
      <c r="D16" s="124">
        <f t="shared" si="0"/>
        <v>27683.581069536991</v>
      </c>
      <c r="E16" s="125">
        <f t="shared" si="1"/>
        <v>0.90195972475239961</v>
      </c>
      <c r="F16" s="124">
        <f t="shared" si="2"/>
        <v>1805.4725727194038</v>
      </c>
      <c r="G16" s="124">
        <f t="shared" si="3"/>
        <v>10567.430968126671</v>
      </c>
      <c r="H16" s="124">
        <f t="shared" si="4"/>
        <v>0</v>
      </c>
      <c r="I16" s="123">
        <f t="shared" si="5"/>
        <v>0</v>
      </c>
      <c r="J16" s="124">
        <f t="shared" si="6"/>
        <v>-359.75950890286487</v>
      </c>
      <c r="K16" s="123">
        <f t="shared" si="7"/>
        <v>-2105.6724056084681</v>
      </c>
      <c r="L16" s="123">
        <f t="shared" si="8"/>
        <v>8461.7585625182037</v>
      </c>
      <c r="M16" s="123">
        <f t="shared" si="9"/>
        <v>170493.7585625182</v>
      </c>
      <c r="N16" s="70">
        <f t="shared" si="10"/>
        <v>29129.294133353531</v>
      </c>
      <c r="O16" s="23">
        <f t="shared" si="11"/>
        <v>0.94906255273681117</v>
      </c>
      <c r="P16" s="284">
        <v>365.73037636334993</v>
      </c>
      <c r="Q16" s="316">
        <v>5853</v>
      </c>
      <c r="R16" s="125">
        <f t="shared" si="12"/>
        <v>4.6777238337448498E-2</v>
      </c>
      <c r="S16" s="23">
        <f t="shared" si="13"/>
        <v>3.350276311812049E-2</v>
      </c>
      <c r="T16" s="23"/>
      <c r="U16" s="266">
        <v>152464</v>
      </c>
      <c r="V16" s="125">
        <f t="shared" si="14"/>
        <v>6.2755798090040935E-2</v>
      </c>
      <c r="W16" s="260">
        <v>162486.62961686743</v>
      </c>
      <c r="X16" s="264">
        <v>26446.487424111016</v>
      </c>
      <c r="Y16" s="264">
        <v>28185.018146898077</v>
      </c>
      <c r="Z16" s="141"/>
      <c r="AA16" s="124"/>
      <c r="AB16" s="124"/>
      <c r="AC16" s="124"/>
      <c r="AD16" s="124"/>
    </row>
    <row r="17" spans="1:30">
      <c r="A17" s="82">
        <v>124</v>
      </c>
      <c r="B17" s="83" t="s">
        <v>76</v>
      </c>
      <c r="C17" s="266">
        <v>423469</v>
      </c>
      <c r="D17" s="124">
        <f t="shared" si="0"/>
        <v>26784.882985452245</v>
      </c>
      <c r="E17" s="125">
        <f t="shared" si="1"/>
        <v>0.87267921098792278</v>
      </c>
      <c r="F17" s="124">
        <f t="shared" si="2"/>
        <v>2344.6914231702517</v>
      </c>
      <c r="G17" s="124">
        <f t="shared" si="3"/>
        <v>37069.571400321678</v>
      </c>
      <c r="H17" s="124">
        <f t="shared" si="4"/>
        <v>293.4920926735536</v>
      </c>
      <c r="I17" s="123">
        <f t="shared" si="5"/>
        <v>4640.1099851688823</v>
      </c>
      <c r="J17" s="124">
        <f t="shared" si="6"/>
        <v>-66.267416229311266</v>
      </c>
      <c r="K17" s="123">
        <f t="shared" si="7"/>
        <v>-1047.6878505854111</v>
      </c>
      <c r="L17" s="123">
        <f t="shared" si="8"/>
        <v>36021.883549736267</v>
      </c>
      <c r="M17" s="123">
        <f t="shared" si="9"/>
        <v>459490.88354973629</v>
      </c>
      <c r="N17" s="70">
        <f t="shared" si="10"/>
        <v>29063.306992393187</v>
      </c>
      <c r="O17" s="23">
        <f t="shared" si="11"/>
        <v>0.94691262338524751</v>
      </c>
      <c r="P17" s="284">
        <v>873.74361408205732</v>
      </c>
      <c r="Q17" s="316">
        <v>15810</v>
      </c>
      <c r="R17" s="125">
        <f t="shared" si="12"/>
        <v>3.5518426553085132E-2</v>
      </c>
      <c r="S17" s="23">
        <f t="shared" si="13"/>
        <v>3.2224224856067338E-2</v>
      </c>
      <c r="T17" s="23"/>
      <c r="U17" s="266">
        <v>406616</v>
      </c>
      <c r="V17" s="125">
        <f t="shared" si="14"/>
        <v>4.1446967163121962E-2</v>
      </c>
      <c r="W17" s="260">
        <v>442612.34615388658</v>
      </c>
      <c r="X17" s="264">
        <v>25866.157760814251</v>
      </c>
      <c r="Y17" s="264">
        <v>28156.001663733241</v>
      </c>
      <c r="Z17" s="141"/>
      <c r="AA17" s="124"/>
      <c r="AB17" s="124"/>
      <c r="AC17" s="124"/>
      <c r="AD17" s="124"/>
    </row>
    <row r="18" spans="1:30">
      <c r="A18" s="82">
        <v>125</v>
      </c>
      <c r="B18" s="83" t="s">
        <v>77</v>
      </c>
      <c r="C18" s="266">
        <v>287718</v>
      </c>
      <c r="D18" s="124">
        <f t="shared" si="0"/>
        <v>25207.464517259505</v>
      </c>
      <c r="E18" s="125">
        <f t="shared" si="1"/>
        <v>0.82128528460908123</v>
      </c>
      <c r="F18" s="124">
        <f t="shared" si="2"/>
        <v>3291.1425040858958</v>
      </c>
      <c r="G18" s="124">
        <f t="shared" si="3"/>
        <v>37565.100541636413</v>
      </c>
      <c r="H18" s="124">
        <f t="shared" si="4"/>
        <v>845.58855654101262</v>
      </c>
      <c r="I18" s="123">
        <f t="shared" si="5"/>
        <v>9651.5477843591179</v>
      </c>
      <c r="J18" s="124">
        <f t="shared" si="6"/>
        <v>485.82904763814776</v>
      </c>
      <c r="K18" s="123">
        <f t="shared" si="7"/>
        <v>5545.2527497418187</v>
      </c>
      <c r="L18" s="123">
        <f t="shared" si="8"/>
        <v>43110.353291378233</v>
      </c>
      <c r="M18" s="123">
        <f t="shared" si="9"/>
        <v>330828.35329137824</v>
      </c>
      <c r="N18" s="70">
        <f t="shared" si="10"/>
        <v>28984.436068983552</v>
      </c>
      <c r="O18" s="23">
        <f t="shared" si="11"/>
        <v>0.94434292706630552</v>
      </c>
      <c r="P18" s="284">
        <v>677.15528849671682</v>
      </c>
      <c r="Q18" s="316">
        <v>11414</v>
      </c>
      <c r="R18" s="125">
        <f t="shared" si="12"/>
        <v>5.614841911414175E-2</v>
      </c>
      <c r="S18" s="23">
        <f t="shared" si="13"/>
        <v>3.3089989270017391E-2</v>
      </c>
      <c r="T18" s="23"/>
      <c r="U18" s="266">
        <v>272231</v>
      </c>
      <c r="V18" s="125">
        <f t="shared" si="14"/>
        <v>5.6889186022165E-2</v>
      </c>
      <c r="W18" s="260">
        <v>320007.435205549</v>
      </c>
      <c r="X18" s="264">
        <v>23867.35051727161</v>
      </c>
      <c r="Y18" s="264">
        <v>28056.06130155611</v>
      </c>
      <c r="Z18" s="141"/>
      <c r="AA18" s="124"/>
      <c r="AB18" s="124"/>
      <c r="AC18" s="124"/>
      <c r="AD18" s="124"/>
    </row>
    <row r="19" spans="1:30">
      <c r="A19" s="82">
        <v>127</v>
      </c>
      <c r="B19" s="83" t="s">
        <v>78</v>
      </c>
      <c r="C19" s="266">
        <v>93552</v>
      </c>
      <c r="D19" s="124">
        <f t="shared" si="0"/>
        <v>24419.733750978856</v>
      </c>
      <c r="E19" s="125">
        <f t="shared" si="1"/>
        <v>0.79562020091384622</v>
      </c>
      <c r="F19" s="124">
        <f t="shared" si="2"/>
        <v>3763.7809638542849</v>
      </c>
      <c r="G19" s="124">
        <f t="shared" si="3"/>
        <v>14419.044872525765</v>
      </c>
      <c r="H19" s="124">
        <f t="shared" si="4"/>
        <v>1121.2943247392395</v>
      </c>
      <c r="I19" s="123">
        <f t="shared" si="5"/>
        <v>4295.678558076027</v>
      </c>
      <c r="J19" s="124">
        <f t="shared" si="6"/>
        <v>761.53481583637472</v>
      </c>
      <c r="K19" s="123">
        <f t="shared" si="7"/>
        <v>2917.4398794691515</v>
      </c>
      <c r="L19" s="123">
        <f t="shared" si="8"/>
        <v>17336.484751994918</v>
      </c>
      <c r="M19" s="123">
        <f t="shared" si="9"/>
        <v>110888.48475199493</v>
      </c>
      <c r="N19" s="70">
        <f t="shared" si="10"/>
        <v>28945.049530669519</v>
      </c>
      <c r="O19" s="23">
        <f t="shared" si="11"/>
        <v>0.9430596728815438</v>
      </c>
      <c r="P19" s="284">
        <v>-97.158615714841289</v>
      </c>
      <c r="Q19" s="316">
        <v>3831</v>
      </c>
      <c r="R19" s="125">
        <f t="shared" si="12"/>
        <v>5.2090435505011197E-2</v>
      </c>
      <c r="S19" s="23">
        <f t="shared" si="13"/>
        <v>3.2894918303699651E-2</v>
      </c>
      <c r="T19" s="23"/>
      <c r="U19" s="266">
        <v>87806</v>
      </c>
      <c r="V19" s="125">
        <f t="shared" si="14"/>
        <v>6.5439719381363462E-2</v>
      </c>
      <c r="W19" s="260">
        <v>106011.87055344485</v>
      </c>
      <c r="X19" s="264">
        <v>23210.679355009252</v>
      </c>
      <c r="Y19" s="264">
        <v>28023.227743442993</v>
      </c>
      <c r="Z19" s="141"/>
      <c r="AA19" s="124"/>
      <c r="AB19" s="124"/>
      <c r="AC19" s="124"/>
      <c r="AD19" s="124"/>
    </row>
    <row r="20" spans="1:30">
      <c r="A20" s="82">
        <v>128</v>
      </c>
      <c r="B20" s="83" t="s">
        <v>79</v>
      </c>
      <c r="C20" s="266">
        <v>210300</v>
      </c>
      <c r="D20" s="124">
        <f t="shared" si="0"/>
        <v>25640.087783467447</v>
      </c>
      <c r="E20" s="125">
        <f t="shared" si="1"/>
        <v>0.83538059840285139</v>
      </c>
      <c r="F20" s="124">
        <f t="shared" si="2"/>
        <v>3031.5685443611305</v>
      </c>
      <c r="G20" s="124">
        <f t="shared" si="3"/>
        <v>24864.92520084999</v>
      </c>
      <c r="H20" s="124">
        <f t="shared" si="4"/>
        <v>694.17041336823286</v>
      </c>
      <c r="I20" s="123">
        <f t="shared" si="5"/>
        <v>5693.5857304462452</v>
      </c>
      <c r="J20" s="124">
        <f t="shared" si="6"/>
        <v>334.41090446536799</v>
      </c>
      <c r="K20" s="123">
        <f t="shared" si="7"/>
        <v>2742.8382384249485</v>
      </c>
      <c r="L20" s="123">
        <f t="shared" si="8"/>
        <v>27607.763439274939</v>
      </c>
      <c r="M20" s="123">
        <f t="shared" si="9"/>
        <v>237907.76343927495</v>
      </c>
      <c r="N20" s="70">
        <f t="shared" si="10"/>
        <v>29006.067232293946</v>
      </c>
      <c r="O20" s="23">
        <f t="shared" si="11"/>
        <v>0.94504769275599398</v>
      </c>
      <c r="P20" s="284">
        <v>-8567.5971459392313</v>
      </c>
      <c r="Q20" s="316">
        <v>8202</v>
      </c>
      <c r="R20" s="125">
        <f t="shared" si="12"/>
        <v>7.6547537472666932E-2</v>
      </c>
      <c r="S20" s="23">
        <f t="shared" si="13"/>
        <v>3.3953842736845243E-2</v>
      </c>
      <c r="T20" s="23"/>
      <c r="U20" s="266">
        <v>194656</v>
      </c>
      <c r="V20" s="125">
        <f t="shared" si="14"/>
        <v>8.0367417392733842E-2</v>
      </c>
      <c r="W20" s="260">
        <v>229281.59622873508</v>
      </c>
      <c r="X20" s="264">
        <v>23816.958277254373</v>
      </c>
      <c r="Y20" s="264">
        <v>28053.541689555255</v>
      </c>
      <c r="Z20" s="141"/>
      <c r="AA20" s="124"/>
      <c r="AB20" s="124"/>
      <c r="AC20" s="124"/>
      <c r="AD20" s="124"/>
    </row>
    <row r="21" spans="1:30">
      <c r="A21" s="82">
        <v>135</v>
      </c>
      <c r="B21" s="83" t="s">
        <v>80</v>
      </c>
      <c r="C21" s="266">
        <v>198782</v>
      </c>
      <c r="D21" s="124">
        <f t="shared" si="0"/>
        <v>26628.533154722038</v>
      </c>
      <c r="E21" s="125">
        <f t="shared" si="1"/>
        <v>0.86758517167500737</v>
      </c>
      <c r="F21" s="124">
        <f t="shared" si="2"/>
        <v>2438.5013216083757</v>
      </c>
      <c r="G21" s="124">
        <f t="shared" si="3"/>
        <v>18203.412365806525</v>
      </c>
      <c r="H21" s="124">
        <f t="shared" si="4"/>
        <v>348.21453342912605</v>
      </c>
      <c r="I21" s="123">
        <f t="shared" si="5"/>
        <v>2599.421492048426</v>
      </c>
      <c r="J21" s="124">
        <f t="shared" si="6"/>
        <v>-11.544975473738816</v>
      </c>
      <c r="K21" s="123">
        <f t="shared" si="7"/>
        <v>-86.183241911460271</v>
      </c>
      <c r="L21" s="123">
        <f t="shared" si="8"/>
        <v>18117.229123895064</v>
      </c>
      <c r="M21" s="123">
        <f t="shared" si="9"/>
        <v>216899.22912389506</v>
      </c>
      <c r="N21" s="70">
        <f t="shared" si="10"/>
        <v>29055.489500856671</v>
      </c>
      <c r="O21" s="23">
        <f t="shared" si="11"/>
        <v>0.94665792141960159</v>
      </c>
      <c r="P21" s="284">
        <v>172.50914478952473</v>
      </c>
      <c r="Q21" s="316">
        <v>7465</v>
      </c>
      <c r="R21" s="125">
        <f t="shared" si="12"/>
        <v>1.6438034170400337E-2</v>
      </c>
      <c r="S21" s="23">
        <f t="shared" si="13"/>
        <v>3.1339014660413354E-2</v>
      </c>
      <c r="T21" s="23"/>
      <c r="U21" s="266">
        <v>193812</v>
      </c>
      <c r="V21" s="125">
        <f t="shared" si="14"/>
        <v>2.5643407012981654E-2</v>
      </c>
      <c r="W21" s="260">
        <v>208420.80855257335</v>
      </c>
      <c r="X21" s="264">
        <v>26197.891321978914</v>
      </c>
      <c r="Y21" s="264">
        <v>28172.588341791477</v>
      </c>
      <c r="Z21" s="141"/>
      <c r="AA21" s="124"/>
      <c r="AB21" s="124"/>
      <c r="AC21" s="124"/>
      <c r="AD21" s="124"/>
    </row>
    <row r="22" spans="1:30">
      <c r="A22" s="82">
        <v>136</v>
      </c>
      <c r="B22" s="83" t="s">
        <v>81</v>
      </c>
      <c r="C22" s="266">
        <v>467477</v>
      </c>
      <c r="D22" s="124">
        <f t="shared" si="0"/>
        <v>29066.529876266864</v>
      </c>
      <c r="E22" s="125">
        <f t="shared" si="1"/>
        <v>0.94701762827765323</v>
      </c>
      <c r="F22" s="124">
        <f t="shared" si="2"/>
        <v>975.70328868147988</v>
      </c>
      <c r="G22" s="124">
        <f t="shared" si="3"/>
        <v>15692.235991864241</v>
      </c>
      <c r="H22" s="124">
        <f t="shared" si="4"/>
        <v>0</v>
      </c>
      <c r="I22" s="123">
        <f t="shared" si="5"/>
        <v>0</v>
      </c>
      <c r="J22" s="124">
        <f t="shared" si="6"/>
        <v>-359.75950890286487</v>
      </c>
      <c r="K22" s="123">
        <f t="shared" si="7"/>
        <v>-5786.012181684775</v>
      </c>
      <c r="L22" s="123">
        <f t="shared" si="8"/>
        <v>9906.2238101794665</v>
      </c>
      <c r="M22" s="123">
        <f t="shared" si="9"/>
        <v>477383.22381017945</v>
      </c>
      <c r="N22" s="70">
        <f t="shared" si="10"/>
        <v>29682.47365604548</v>
      </c>
      <c r="O22" s="23">
        <f t="shared" si="11"/>
        <v>0.96708571414691269</v>
      </c>
      <c r="P22" s="284">
        <v>267.65932736236027</v>
      </c>
      <c r="Q22" s="316">
        <v>16083</v>
      </c>
      <c r="R22" s="125">
        <f t="shared" si="12"/>
        <v>5.8949140532664944E-2</v>
      </c>
      <c r="S22" s="23">
        <f t="shared" si="13"/>
        <v>4.288712871725097E-2</v>
      </c>
      <c r="T22" s="23"/>
      <c r="U22" s="266">
        <v>432231</v>
      </c>
      <c r="V22" s="125">
        <f t="shared" si="14"/>
        <v>8.1544359381904588E-2</v>
      </c>
      <c r="W22" s="260">
        <v>448188.39909996913</v>
      </c>
      <c r="X22" s="264">
        <v>27448.466374547534</v>
      </c>
      <c r="Y22" s="264">
        <v>28461.827592555353</v>
      </c>
      <c r="Z22" s="141"/>
      <c r="AA22" s="124"/>
      <c r="AB22" s="124"/>
      <c r="AC22" s="124"/>
      <c r="AD22" s="124"/>
    </row>
    <row r="23" spans="1:30">
      <c r="A23" s="82">
        <v>137</v>
      </c>
      <c r="B23" s="83" t="s">
        <v>82</v>
      </c>
      <c r="C23" s="266">
        <v>144788</v>
      </c>
      <c r="D23" s="124">
        <f t="shared" si="0"/>
        <v>26464.631694388594</v>
      </c>
      <c r="E23" s="125">
        <f t="shared" si="1"/>
        <v>0.86224509245340897</v>
      </c>
      <c r="F23" s="124">
        <f t="shared" si="2"/>
        <v>2536.8421978084421</v>
      </c>
      <c r="G23" s="124">
        <f t="shared" si="3"/>
        <v>13879.063664209985</v>
      </c>
      <c r="H23" s="124">
        <f t="shared" si="4"/>
        <v>405.5800445458313</v>
      </c>
      <c r="I23" s="123">
        <f t="shared" si="5"/>
        <v>2218.9284237102429</v>
      </c>
      <c r="J23" s="124">
        <f t="shared" si="6"/>
        <v>45.820535642966433</v>
      </c>
      <c r="K23" s="123">
        <f t="shared" si="7"/>
        <v>250.68415050266935</v>
      </c>
      <c r="L23" s="123">
        <f t="shared" si="8"/>
        <v>14129.747814712655</v>
      </c>
      <c r="M23" s="123">
        <f t="shared" si="9"/>
        <v>158917.74781471267</v>
      </c>
      <c r="N23" s="70">
        <f t="shared" si="10"/>
        <v>29047.294427840006</v>
      </c>
      <c r="O23" s="23">
        <f t="shared" si="11"/>
        <v>0.94639091745852189</v>
      </c>
      <c r="P23" s="284">
        <v>488.24312540436222</v>
      </c>
      <c r="Q23" s="316">
        <v>5471</v>
      </c>
      <c r="R23" s="125">
        <f t="shared" si="12"/>
        <v>3.5799617703623006E-2</v>
      </c>
      <c r="S23" s="23">
        <f t="shared" si="13"/>
        <v>3.2235139456514274E-2</v>
      </c>
      <c r="T23" s="23"/>
      <c r="U23" s="266">
        <v>136309</v>
      </c>
      <c r="V23" s="125">
        <f t="shared" si="14"/>
        <v>6.2204256505439849E-2</v>
      </c>
      <c r="W23" s="260">
        <v>150127.92129331967</v>
      </c>
      <c r="X23" s="264">
        <v>25549.953139643862</v>
      </c>
      <c r="Y23" s="264">
        <v>28140.191432674728</v>
      </c>
      <c r="Z23" s="141"/>
      <c r="AA23" s="124"/>
      <c r="AB23" s="124"/>
      <c r="AC23" s="124"/>
      <c r="AD23" s="124"/>
    </row>
    <row r="24" spans="1:30">
      <c r="A24" s="82">
        <v>138</v>
      </c>
      <c r="B24" s="83" t="s">
        <v>83</v>
      </c>
      <c r="C24" s="266">
        <v>146576</v>
      </c>
      <c r="D24" s="124">
        <f t="shared" si="0"/>
        <v>26076.498843622132</v>
      </c>
      <c r="E24" s="125">
        <f t="shared" si="1"/>
        <v>0.84959932244391012</v>
      </c>
      <c r="F24" s="124">
        <f t="shared" si="2"/>
        <v>2769.7219082683191</v>
      </c>
      <c r="G24" s="124">
        <f t="shared" si="3"/>
        <v>15568.606846376222</v>
      </c>
      <c r="H24" s="124">
        <f t="shared" si="4"/>
        <v>541.42654231409301</v>
      </c>
      <c r="I24" s="123">
        <f t="shared" si="5"/>
        <v>3043.3585943475168</v>
      </c>
      <c r="J24" s="124">
        <f t="shared" si="6"/>
        <v>181.66703341122815</v>
      </c>
      <c r="K24" s="123">
        <f t="shared" si="7"/>
        <v>1021.1503948045134</v>
      </c>
      <c r="L24" s="123">
        <f t="shared" si="8"/>
        <v>16589.757241180734</v>
      </c>
      <c r="M24" s="123">
        <f t="shared" si="9"/>
        <v>163165.75724118075</v>
      </c>
      <c r="N24" s="70">
        <f t="shared" si="10"/>
        <v>29027.887785301682</v>
      </c>
      <c r="O24" s="23">
        <f t="shared" si="11"/>
        <v>0.94575862895804697</v>
      </c>
      <c r="P24" s="284">
        <v>445.60426026282221</v>
      </c>
      <c r="Q24" s="316">
        <v>5621</v>
      </c>
      <c r="R24" s="125">
        <f t="shared" si="12"/>
        <v>4.9823256350128083E-2</v>
      </c>
      <c r="S24" s="23">
        <f t="shared" si="13"/>
        <v>3.2850336716352423E-2</v>
      </c>
      <c r="T24" s="23"/>
      <c r="U24" s="266">
        <v>138030</v>
      </c>
      <c r="V24" s="125">
        <f t="shared" si="14"/>
        <v>6.1914076650003626E-2</v>
      </c>
      <c r="W24" s="260">
        <v>156177.48931152339</v>
      </c>
      <c r="X24" s="264">
        <v>24838.941875112472</v>
      </c>
      <c r="Y24" s="264">
        <v>28104.640869448151</v>
      </c>
      <c r="Z24" s="141"/>
      <c r="AA24" s="124"/>
      <c r="AB24" s="124"/>
      <c r="AC24" s="124"/>
      <c r="AD24" s="124"/>
    </row>
    <row r="25" spans="1:30" ht="24" customHeight="1">
      <c r="A25" s="82">
        <v>211</v>
      </c>
      <c r="B25" s="83" t="s">
        <v>84</v>
      </c>
      <c r="C25" s="266">
        <v>544775</v>
      </c>
      <c r="D25" s="124">
        <f t="shared" si="0"/>
        <v>31154.923939151322</v>
      </c>
      <c r="E25" s="125">
        <f t="shared" si="1"/>
        <v>1.0150596684097579</v>
      </c>
      <c r="F25" s="124">
        <f t="shared" si="2"/>
        <v>-277.33314904919462</v>
      </c>
      <c r="G25" s="124">
        <f t="shared" si="3"/>
        <v>-4849.4474442742167</v>
      </c>
      <c r="H25" s="124">
        <f t="shared" si="4"/>
        <v>0</v>
      </c>
      <c r="I25" s="123">
        <f t="shared" si="5"/>
        <v>0</v>
      </c>
      <c r="J25" s="124">
        <f t="shared" si="6"/>
        <v>-359.75950890286487</v>
      </c>
      <c r="K25" s="123">
        <f t="shared" si="7"/>
        <v>-6290.7547726754947</v>
      </c>
      <c r="L25" s="123">
        <f t="shared" si="8"/>
        <v>-11140.20221694971</v>
      </c>
      <c r="M25" s="123">
        <f t="shared" si="9"/>
        <v>533634.79778305034</v>
      </c>
      <c r="N25" s="70">
        <f t="shared" si="10"/>
        <v>30517.831281199266</v>
      </c>
      <c r="O25" s="23">
        <f t="shared" si="11"/>
        <v>0.99430253019975456</v>
      </c>
      <c r="P25" s="284">
        <v>339.8348814436431</v>
      </c>
      <c r="Q25" s="316">
        <v>17486</v>
      </c>
      <c r="R25" s="125">
        <f t="shared" si="12"/>
        <v>4.7648439292346668E-2</v>
      </c>
      <c r="S25" s="23">
        <f t="shared" si="13"/>
        <v>3.8812109631887616E-2</v>
      </c>
      <c r="T25" s="23"/>
      <c r="U25" s="266">
        <v>511136</v>
      </c>
      <c r="V25" s="125">
        <f t="shared" si="14"/>
        <v>6.5812230013147191E-2</v>
      </c>
      <c r="W25" s="260">
        <v>504942.59664255223</v>
      </c>
      <c r="X25" s="264">
        <v>29737.956713986503</v>
      </c>
      <c r="Y25" s="264">
        <v>29377.623728330942</v>
      </c>
      <c r="Z25" s="141"/>
      <c r="AA25" s="124"/>
      <c r="AB25" s="124"/>
      <c r="AC25" s="124"/>
      <c r="AD25" s="124"/>
    </row>
    <row r="26" spans="1:30">
      <c r="A26" s="82">
        <v>213</v>
      </c>
      <c r="B26" s="83" t="s">
        <v>85</v>
      </c>
      <c r="C26" s="266">
        <v>999458</v>
      </c>
      <c r="D26" s="124">
        <f t="shared" si="0"/>
        <v>32365.867875647669</v>
      </c>
      <c r="E26" s="125">
        <f t="shared" si="1"/>
        <v>1.0545134752315464</v>
      </c>
      <c r="F26" s="124">
        <f t="shared" si="2"/>
        <v>-1003.8995109470029</v>
      </c>
      <c r="G26" s="124">
        <f t="shared" si="3"/>
        <v>-31000.416898043452</v>
      </c>
      <c r="H26" s="124">
        <f t="shared" si="4"/>
        <v>0</v>
      </c>
      <c r="I26" s="123">
        <f t="shared" si="5"/>
        <v>0</v>
      </c>
      <c r="J26" s="124">
        <f t="shared" si="6"/>
        <v>-359.75950890286487</v>
      </c>
      <c r="K26" s="123">
        <f t="shared" si="7"/>
        <v>-11109.373634920466</v>
      </c>
      <c r="L26" s="123">
        <f t="shared" si="8"/>
        <v>-42109.790532963918</v>
      </c>
      <c r="M26" s="123">
        <f t="shared" si="9"/>
        <v>957348.20946703607</v>
      </c>
      <c r="N26" s="70">
        <f t="shared" si="10"/>
        <v>31002.208855797799</v>
      </c>
      <c r="O26" s="23">
        <f t="shared" si="11"/>
        <v>1.0100840529284698</v>
      </c>
      <c r="P26" s="284">
        <v>-364.58181751231314</v>
      </c>
      <c r="Q26" s="316">
        <v>30880</v>
      </c>
      <c r="R26" s="125">
        <f t="shared" si="12"/>
        <v>3.6808549408252803E-2</v>
      </c>
      <c r="S26" s="23">
        <f t="shared" si="13"/>
        <v>3.4470058468487011E-2</v>
      </c>
      <c r="T26" s="23"/>
      <c r="U26" s="266">
        <v>958294</v>
      </c>
      <c r="V26" s="125">
        <f t="shared" si="14"/>
        <v>4.2955502173654431E-2</v>
      </c>
      <c r="W26" s="260">
        <v>919993.57512992015</v>
      </c>
      <c r="X26" s="264">
        <v>31216.821942797575</v>
      </c>
      <c r="Y26" s="264">
        <v>29969.169819855368</v>
      </c>
      <c r="Z26" s="141"/>
      <c r="AA26" s="124"/>
      <c r="AB26" s="124"/>
      <c r="AC26" s="124"/>
      <c r="AD26" s="124"/>
    </row>
    <row r="27" spans="1:30">
      <c r="A27" s="82">
        <v>214</v>
      </c>
      <c r="B27" s="83" t="s">
        <v>86</v>
      </c>
      <c r="C27" s="266">
        <v>610935</v>
      </c>
      <c r="D27" s="124">
        <f t="shared" si="0"/>
        <v>30418.990240987852</v>
      </c>
      <c r="E27" s="125">
        <f t="shared" si="1"/>
        <v>0.9910821868056181</v>
      </c>
      <c r="F27" s="124">
        <f t="shared" si="2"/>
        <v>164.22706984888717</v>
      </c>
      <c r="G27" s="124">
        <f t="shared" si="3"/>
        <v>3298.3364708450499</v>
      </c>
      <c r="H27" s="124">
        <f t="shared" si="4"/>
        <v>0</v>
      </c>
      <c r="I27" s="123">
        <f t="shared" si="5"/>
        <v>0</v>
      </c>
      <c r="J27" s="124">
        <f t="shared" si="6"/>
        <v>-359.75950890286487</v>
      </c>
      <c r="K27" s="123">
        <f t="shared" si="7"/>
        <v>-7225.4099768051383</v>
      </c>
      <c r="L27" s="123">
        <f t="shared" si="8"/>
        <v>-3927.0735059600884</v>
      </c>
      <c r="M27" s="123">
        <f t="shared" si="9"/>
        <v>607007.92649403994</v>
      </c>
      <c r="N27" s="70">
        <f t="shared" si="10"/>
        <v>30223.457801933873</v>
      </c>
      <c r="O27" s="23">
        <f t="shared" si="11"/>
        <v>0.98471153755809848</v>
      </c>
      <c r="P27" s="284">
        <v>442.49695521638751</v>
      </c>
      <c r="Q27" s="316">
        <v>20084</v>
      </c>
      <c r="R27" s="125">
        <f t="shared" si="12"/>
        <v>8.0599978576971223E-2</v>
      </c>
      <c r="S27" s="23">
        <f t="shared" si="13"/>
        <v>5.1525808287616409E-2</v>
      </c>
      <c r="T27" s="23"/>
      <c r="U27" s="266">
        <v>542959</v>
      </c>
      <c r="V27" s="125">
        <f t="shared" si="14"/>
        <v>0.12519545674719454</v>
      </c>
      <c r="W27" s="260">
        <v>554384.92283229856</v>
      </c>
      <c r="X27" s="264">
        <v>28150.093322272915</v>
      </c>
      <c r="Y27" s="264">
        <v>28742.478371645506</v>
      </c>
      <c r="Z27" s="141"/>
      <c r="AA27" s="124"/>
      <c r="AB27" s="124"/>
      <c r="AC27" s="124"/>
      <c r="AD27" s="124"/>
    </row>
    <row r="28" spans="1:30">
      <c r="A28" s="82">
        <v>215</v>
      </c>
      <c r="B28" s="83" t="s">
        <v>87</v>
      </c>
      <c r="C28" s="266">
        <v>586294</v>
      </c>
      <c r="D28" s="124">
        <f t="shared" si="0"/>
        <v>37260.502065459164</v>
      </c>
      <c r="E28" s="125">
        <f t="shared" si="1"/>
        <v>1.2139857232588822</v>
      </c>
      <c r="F28" s="124">
        <f t="shared" si="2"/>
        <v>-3940.6800248339</v>
      </c>
      <c r="G28" s="124">
        <f t="shared" si="3"/>
        <v>-62006.600190761419</v>
      </c>
      <c r="H28" s="124">
        <f t="shared" si="4"/>
        <v>0</v>
      </c>
      <c r="I28" s="123">
        <f t="shared" si="5"/>
        <v>0</v>
      </c>
      <c r="J28" s="124">
        <f t="shared" si="6"/>
        <v>-359.75950890286487</v>
      </c>
      <c r="K28" s="123">
        <f t="shared" si="7"/>
        <v>-5660.8158725865787</v>
      </c>
      <c r="L28" s="123">
        <f t="shared" si="8"/>
        <v>-67667.416063347991</v>
      </c>
      <c r="M28" s="123">
        <f t="shared" si="9"/>
        <v>518626.58393665199</v>
      </c>
      <c r="N28" s="70">
        <f t="shared" si="10"/>
        <v>32960.062531722404</v>
      </c>
      <c r="O28" s="23">
        <f t="shared" si="11"/>
        <v>1.0738729521394044</v>
      </c>
      <c r="P28" s="284">
        <v>-759.98963402054505</v>
      </c>
      <c r="Q28" s="316">
        <v>15735</v>
      </c>
      <c r="R28" s="125">
        <f t="shared" si="12"/>
        <v>2.4767142748746404E-2</v>
      </c>
      <c r="S28" s="23">
        <f t="shared" si="13"/>
        <v>2.9151975992939276E-2</v>
      </c>
      <c r="T28" s="23"/>
      <c r="U28" s="266">
        <v>572415</v>
      </c>
      <c r="V28" s="125">
        <f t="shared" si="14"/>
        <v>2.4246394661216076E-2</v>
      </c>
      <c r="W28" s="260">
        <v>504192.06933579827</v>
      </c>
      <c r="X28" s="264">
        <v>36359.969510258525</v>
      </c>
      <c r="Y28" s="264">
        <v>32026.428846839754</v>
      </c>
      <c r="Z28" s="141"/>
      <c r="AA28" s="124"/>
      <c r="AB28" s="124"/>
      <c r="AC28" s="124"/>
      <c r="AD28" s="124"/>
    </row>
    <row r="29" spans="1:30">
      <c r="A29" s="82">
        <v>216</v>
      </c>
      <c r="B29" s="83" t="s">
        <v>88</v>
      </c>
      <c r="C29" s="266">
        <v>619346</v>
      </c>
      <c r="D29" s="124">
        <f t="shared" si="0"/>
        <v>32112.096230621661</v>
      </c>
      <c r="E29" s="125">
        <f t="shared" si="1"/>
        <v>1.0462453323737753</v>
      </c>
      <c r="F29" s="124">
        <f t="shared" si="2"/>
        <v>-851.63652393139785</v>
      </c>
      <c r="G29" s="124">
        <f t="shared" si="3"/>
        <v>-16425.513637064869</v>
      </c>
      <c r="H29" s="124">
        <f t="shared" si="4"/>
        <v>0</v>
      </c>
      <c r="I29" s="123">
        <f t="shared" si="5"/>
        <v>0</v>
      </c>
      <c r="J29" s="124">
        <f t="shared" si="6"/>
        <v>-359.75950890286487</v>
      </c>
      <c r="K29" s="123">
        <f t="shared" si="7"/>
        <v>-6938.6816482095546</v>
      </c>
      <c r="L29" s="123">
        <f t="shared" si="8"/>
        <v>-23364.195285274422</v>
      </c>
      <c r="M29" s="123">
        <f t="shared" si="9"/>
        <v>595981.80471472559</v>
      </c>
      <c r="N29" s="70">
        <f t="shared" si="10"/>
        <v>30900.700197787402</v>
      </c>
      <c r="O29" s="23">
        <f t="shared" si="11"/>
        <v>1.0067767957853615</v>
      </c>
      <c r="P29" s="284">
        <v>-670.86920059452677</v>
      </c>
      <c r="Q29" s="316">
        <v>19287</v>
      </c>
      <c r="R29" s="125">
        <f t="shared" si="12"/>
        <v>3.7733316279237192E-2</v>
      </c>
      <c r="S29" s="23">
        <f t="shared" si="13"/>
        <v>3.4844864660515971E-2</v>
      </c>
      <c r="T29" s="23"/>
      <c r="U29" s="266">
        <v>583891</v>
      </c>
      <c r="V29" s="125">
        <f t="shared" si="14"/>
        <v>6.072194981597593E-2</v>
      </c>
      <c r="W29" s="260">
        <v>563432.58003539196</v>
      </c>
      <c r="X29" s="264">
        <v>30944.459165827549</v>
      </c>
      <c r="Y29" s="264">
        <v>29860.224709067355</v>
      </c>
      <c r="Z29" s="141"/>
      <c r="AA29" s="124"/>
      <c r="AB29" s="124"/>
      <c r="AC29" s="124"/>
      <c r="AD29" s="124"/>
    </row>
    <row r="30" spans="1:30">
      <c r="A30" s="82">
        <v>217</v>
      </c>
      <c r="B30" s="83" t="s">
        <v>89</v>
      </c>
      <c r="C30" s="266">
        <v>1020926</v>
      </c>
      <c r="D30" s="124">
        <f t="shared" si="0"/>
        <v>37564.427110162629</v>
      </c>
      <c r="E30" s="125">
        <f t="shared" si="1"/>
        <v>1.2238879157887261</v>
      </c>
      <c r="F30" s="124">
        <f t="shared" si="2"/>
        <v>-4123.0350516559784</v>
      </c>
      <c r="G30" s="124">
        <f t="shared" si="3"/>
        <v>-112055.84663390619</v>
      </c>
      <c r="H30" s="124">
        <f t="shared" si="4"/>
        <v>0</v>
      </c>
      <c r="I30" s="123">
        <f t="shared" si="5"/>
        <v>0</v>
      </c>
      <c r="J30" s="124">
        <f t="shared" si="6"/>
        <v>-359.75950890286487</v>
      </c>
      <c r="K30" s="123">
        <f t="shared" si="7"/>
        <v>-9777.5439329620622</v>
      </c>
      <c r="L30" s="123">
        <f t="shared" si="8"/>
        <v>-121833.39056686824</v>
      </c>
      <c r="M30" s="123">
        <f t="shared" si="9"/>
        <v>899092.60943313176</v>
      </c>
      <c r="N30" s="70">
        <f t="shared" si="10"/>
        <v>33081.63254960379</v>
      </c>
      <c r="O30" s="23">
        <f t="shared" si="11"/>
        <v>1.0778338291513418</v>
      </c>
      <c r="P30" s="284">
        <v>-1396.5164584309532</v>
      </c>
      <c r="Q30" s="316">
        <v>27178</v>
      </c>
      <c r="R30" s="125">
        <f t="shared" si="12"/>
        <v>3.1602757277337319E-3</v>
      </c>
      <c r="S30" s="23">
        <f t="shared" si="13"/>
        <v>1.9123225411134415E-2</v>
      </c>
      <c r="T30" s="23"/>
      <c r="U30" s="266">
        <v>1010595</v>
      </c>
      <c r="V30" s="125">
        <f t="shared" si="14"/>
        <v>1.0222690593165412E-2</v>
      </c>
      <c r="W30" s="260">
        <v>876054.11886136839</v>
      </c>
      <c r="X30" s="264">
        <v>37446.087149844374</v>
      </c>
      <c r="Y30" s="264">
        <v>32460.875902674092</v>
      </c>
      <c r="Z30" s="141"/>
      <c r="AA30" s="124"/>
      <c r="AB30" s="124"/>
      <c r="AC30" s="124"/>
      <c r="AD30" s="124"/>
    </row>
    <row r="31" spans="1:30">
      <c r="A31" s="82">
        <v>219</v>
      </c>
      <c r="B31" s="83" t="s">
        <v>90</v>
      </c>
      <c r="C31" s="266">
        <v>6345361</v>
      </c>
      <c r="D31" s="124">
        <f t="shared" si="0"/>
        <v>50579.184402251027</v>
      </c>
      <c r="E31" s="125">
        <f t="shared" si="1"/>
        <v>1.6479221791091134</v>
      </c>
      <c r="F31" s="124">
        <f t="shared" si="2"/>
        <v>-11931.889426909018</v>
      </c>
      <c r="G31" s="124">
        <f t="shared" si="3"/>
        <v>-1496903.2561634441</v>
      </c>
      <c r="H31" s="124">
        <f t="shared" si="4"/>
        <v>0</v>
      </c>
      <c r="I31" s="123">
        <f t="shared" si="5"/>
        <v>0</v>
      </c>
      <c r="J31" s="124">
        <f t="shared" si="6"/>
        <v>-359.75950890286487</v>
      </c>
      <c r="K31" s="123">
        <f t="shared" si="7"/>
        <v>-45133.269429900007</v>
      </c>
      <c r="L31" s="123">
        <f t="shared" si="8"/>
        <v>-1542036.5255933441</v>
      </c>
      <c r="M31" s="123">
        <f t="shared" si="9"/>
        <v>4803324.4744066559</v>
      </c>
      <c r="N31" s="70">
        <f t="shared" si="10"/>
        <v>38287.535466439142</v>
      </c>
      <c r="O31" s="23">
        <f t="shared" si="11"/>
        <v>1.2474475344794966</v>
      </c>
      <c r="P31" s="284">
        <v>-32803.949421444442</v>
      </c>
      <c r="Q31" s="316">
        <v>125454</v>
      </c>
      <c r="R31" s="125">
        <f t="shared" si="12"/>
        <v>1.4911729022131299E-2</v>
      </c>
      <c r="S31" s="23">
        <f t="shared" si="13"/>
        <v>2.3269652550809702E-2</v>
      </c>
      <c r="T31" s="23"/>
      <c r="U31" s="266">
        <v>6180068</v>
      </c>
      <c r="V31" s="125">
        <f t="shared" si="14"/>
        <v>2.6746145835288542E-2</v>
      </c>
      <c r="W31" s="260">
        <v>4639989.7488276474</v>
      </c>
      <c r="X31" s="264">
        <v>49836.042835946071</v>
      </c>
      <c r="Y31" s="264">
        <v>37416.858177114758</v>
      </c>
      <c r="Z31" s="141"/>
      <c r="AA31" s="124"/>
      <c r="AB31" s="124"/>
      <c r="AC31" s="124"/>
      <c r="AD31" s="124"/>
    </row>
    <row r="32" spans="1:30">
      <c r="A32" s="82">
        <v>220</v>
      </c>
      <c r="B32" s="83" t="s">
        <v>91</v>
      </c>
      <c r="C32" s="266">
        <v>2889909</v>
      </c>
      <c r="D32" s="124">
        <f t="shared" si="0"/>
        <v>47433.099169484296</v>
      </c>
      <c r="E32" s="125">
        <f t="shared" si="1"/>
        <v>1.5454194659136586</v>
      </c>
      <c r="F32" s="124">
        <f t="shared" si="2"/>
        <v>-10044.238287248978</v>
      </c>
      <c r="G32" s="124">
        <f t="shared" si="3"/>
        <v>-611955.26188893127</v>
      </c>
      <c r="H32" s="124">
        <f t="shared" si="4"/>
        <v>0</v>
      </c>
      <c r="I32" s="123">
        <f t="shared" si="5"/>
        <v>0</v>
      </c>
      <c r="J32" s="124">
        <f t="shared" si="6"/>
        <v>-359.75950890286487</v>
      </c>
      <c r="K32" s="123">
        <f t="shared" si="7"/>
        <v>-21918.707839415943</v>
      </c>
      <c r="L32" s="123">
        <f t="shared" si="8"/>
        <v>-633873.96972834726</v>
      </c>
      <c r="M32" s="123">
        <f t="shared" si="9"/>
        <v>2256035.0302716526</v>
      </c>
      <c r="N32" s="70">
        <f t="shared" si="10"/>
        <v>37029.101373332451</v>
      </c>
      <c r="O32" s="23">
        <f t="shared" si="11"/>
        <v>1.2064464492013147</v>
      </c>
      <c r="P32" s="284">
        <v>-8133.9706286840374</v>
      </c>
      <c r="Q32" s="316">
        <v>60926</v>
      </c>
      <c r="R32" s="125">
        <f t="shared" si="12"/>
        <v>3.8080993428951895E-2</v>
      </c>
      <c r="S32" s="23">
        <f t="shared" si="13"/>
        <v>3.5499088438611867E-2</v>
      </c>
      <c r="T32" s="23"/>
      <c r="U32" s="266">
        <v>2777270</v>
      </c>
      <c r="V32" s="125">
        <f t="shared" si="14"/>
        <v>4.0557453902573391E-2</v>
      </c>
      <c r="W32" s="260">
        <v>2173508.2490185574</v>
      </c>
      <c r="X32" s="264">
        <v>45693.061976604527</v>
      </c>
      <c r="Y32" s="264">
        <v>35759.665833378152</v>
      </c>
      <c r="Z32" s="141"/>
      <c r="AA32" s="124"/>
      <c r="AB32" s="124"/>
      <c r="AC32" s="124"/>
      <c r="AD32" s="124"/>
    </row>
    <row r="33" spans="1:30">
      <c r="A33" s="82">
        <v>221</v>
      </c>
      <c r="B33" s="83" t="s">
        <v>92</v>
      </c>
      <c r="C33" s="266">
        <v>400409</v>
      </c>
      <c r="D33" s="124">
        <f t="shared" si="0"/>
        <v>24430.079316656498</v>
      </c>
      <c r="E33" s="125">
        <f t="shared" si="1"/>
        <v>0.79595727015165818</v>
      </c>
      <c r="F33" s="124">
        <f t="shared" si="2"/>
        <v>3757.5736244476993</v>
      </c>
      <c r="G33" s="124">
        <f t="shared" si="3"/>
        <v>61586.631704697793</v>
      </c>
      <c r="H33" s="124">
        <f t="shared" si="4"/>
        <v>1117.6733767520648</v>
      </c>
      <c r="I33" s="123">
        <f t="shared" si="5"/>
        <v>18318.666644966343</v>
      </c>
      <c r="J33" s="124">
        <f t="shared" si="6"/>
        <v>757.91386784919996</v>
      </c>
      <c r="K33" s="123">
        <f t="shared" si="7"/>
        <v>12422.208294048387</v>
      </c>
      <c r="L33" s="123">
        <f t="shared" si="8"/>
        <v>74008.839998746174</v>
      </c>
      <c r="M33" s="123">
        <f t="shared" si="9"/>
        <v>474417.83999874617</v>
      </c>
      <c r="N33" s="70">
        <f t="shared" si="10"/>
        <v>28945.566808953397</v>
      </c>
      <c r="O33" s="23">
        <f t="shared" si="11"/>
        <v>0.9430765263434342</v>
      </c>
      <c r="P33" s="284">
        <v>1178.996668868087</v>
      </c>
      <c r="Q33" s="316">
        <v>16390</v>
      </c>
      <c r="R33" s="125">
        <f t="shared" si="12"/>
        <v>5.4926490833898445E-2</v>
      </c>
      <c r="S33" s="23">
        <f t="shared" si="13"/>
        <v>3.3010312121237388E-2</v>
      </c>
      <c r="T33" s="23"/>
      <c r="U33" s="266">
        <v>374281</v>
      </c>
      <c r="V33" s="125">
        <f t="shared" si="14"/>
        <v>6.9808512855314586E-2</v>
      </c>
      <c r="W33" s="260">
        <v>452868.90680274274</v>
      </c>
      <c r="X33" s="264">
        <v>23158.086870436826</v>
      </c>
      <c r="Y33" s="264">
        <v>28020.598119214374</v>
      </c>
      <c r="Z33" s="141"/>
      <c r="AA33" s="124"/>
      <c r="AB33" s="124"/>
      <c r="AC33" s="124"/>
      <c r="AD33" s="124"/>
    </row>
    <row r="34" spans="1:30">
      <c r="A34" s="82">
        <v>226</v>
      </c>
      <c r="B34" s="83" t="s">
        <v>93</v>
      </c>
      <c r="C34" s="266">
        <v>535693</v>
      </c>
      <c r="D34" s="124">
        <f t="shared" si="0"/>
        <v>29793.826473859845</v>
      </c>
      <c r="E34" s="125">
        <f t="shared" si="1"/>
        <v>0.9707137042054953</v>
      </c>
      <c r="F34" s="124">
        <f t="shared" si="2"/>
        <v>539.32533012569183</v>
      </c>
      <c r="G34" s="124">
        <f t="shared" si="3"/>
        <v>9697.0694356599397</v>
      </c>
      <c r="H34" s="124">
        <f t="shared" si="4"/>
        <v>0</v>
      </c>
      <c r="I34" s="123">
        <f t="shared" si="5"/>
        <v>0</v>
      </c>
      <c r="J34" s="124">
        <f t="shared" si="6"/>
        <v>-359.75950890286487</v>
      </c>
      <c r="K34" s="123">
        <f t="shared" si="7"/>
        <v>-6468.4759700735103</v>
      </c>
      <c r="L34" s="123">
        <f t="shared" si="8"/>
        <v>3228.5934655864294</v>
      </c>
      <c r="M34" s="123">
        <f t="shared" si="9"/>
        <v>538921.59346558643</v>
      </c>
      <c r="N34" s="70">
        <f t="shared" si="10"/>
        <v>29973.392295082671</v>
      </c>
      <c r="O34" s="23">
        <f t="shared" si="11"/>
        <v>0.9765641445180494</v>
      </c>
      <c r="P34" s="284">
        <v>711.9963381194375</v>
      </c>
      <c r="Q34" s="316">
        <v>17980</v>
      </c>
      <c r="R34" s="125">
        <f t="shared" si="12"/>
        <v>2.2429675579654623E-2</v>
      </c>
      <c r="S34" s="23">
        <f t="shared" si="13"/>
        <v>2.8651512642100422E-2</v>
      </c>
      <c r="T34" s="23"/>
      <c r="U34" s="266">
        <v>514762</v>
      </c>
      <c r="V34" s="125">
        <f t="shared" si="14"/>
        <v>4.0661509590840042E-2</v>
      </c>
      <c r="W34" s="260">
        <v>514732.12101993745</v>
      </c>
      <c r="X34" s="264">
        <v>29140.220775544862</v>
      </c>
      <c r="Y34" s="264">
        <v>29138.529352954287</v>
      </c>
      <c r="Z34" s="141"/>
      <c r="AA34" s="124"/>
      <c r="AB34" s="124"/>
      <c r="AC34" s="124"/>
      <c r="AD34" s="124"/>
    </row>
    <row r="35" spans="1:30">
      <c r="A35" s="82">
        <v>227</v>
      </c>
      <c r="B35" s="83" t="s">
        <v>94</v>
      </c>
      <c r="C35" s="266">
        <v>358041</v>
      </c>
      <c r="D35" s="124">
        <f t="shared" si="0"/>
        <v>30698.876789848237</v>
      </c>
      <c r="E35" s="125">
        <f t="shared" si="1"/>
        <v>1.0002011802601825</v>
      </c>
      <c r="F35" s="124">
        <f t="shared" si="2"/>
        <v>-3.7048594673433399</v>
      </c>
      <c r="G35" s="124">
        <f t="shared" si="3"/>
        <v>-43.209775967625376</v>
      </c>
      <c r="H35" s="124">
        <f t="shared" si="4"/>
        <v>0</v>
      </c>
      <c r="I35" s="123">
        <f t="shared" si="5"/>
        <v>0</v>
      </c>
      <c r="J35" s="124">
        <f t="shared" si="6"/>
        <v>-359.75950890286487</v>
      </c>
      <c r="K35" s="123">
        <f t="shared" si="7"/>
        <v>-4195.8751523341125</v>
      </c>
      <c r="L35" s="123">
        <f t="shared" si="8"/>
        <v>-4239.0849283017378</v>
      </c>
      <c r="M35" s="123">
        <f t="shared" si="9"/>
        <v>353801.91507169825</v>
      </c>
      <c r="N35" s="70">
        <f t="shared" si="10"/>
        <v>30335.412421478028</v>
      </c>
      <c r="O35" s="23">
        <f t="shared" si="11"/>
        <v>0.98835913493992433</v>
      </c>
      <c r="P35" s="284">
        <v>-626.9326534211632</v>
      </c>
      <c r="Q35" s="316">
        <v>11663</v>
      </c>
      <c r="R35" s="125">
        <f t="shared" si="12"/>
        <v>5.4165157420070741E-2</v>
      </c>
      <c r="S35" s="23">
        <f t="shared" si="13"/>
        <v>4.1343148146320181E-2</v>
      </c>
      <c r="T35" s="23"/>
      <c r="U35" s="266">
        <v>336499</v>
      </c>
      <c r="V35" s="125">
        <f t="shared" si="14"/>
        <v>6.4018020855931224E-2</v>
      </c>
      <c r="W35" s="260">
        <v>336609.20624881843</v>
      </c>
      <c r="X35" s="264">
        <v>29121.505841627</v>
      </c>
      <c r="Y35" s="264">
        <v>29131.043379387145</v>
      </c>
      <c r="Z35" s="141"/>
      <c r="AA35" s="124"/>
      <c r="AB35" s="124"/>
      <c r="AC35" s="124"/>
      <c r="AD35" s="124"/>
    </row>
    <row r="36" spans="1:30">
      <c r="A36" s="82">
        <v>228</v>
      </c>
      <c r="B36" s="83" t="s">
        <v>95</v>
      </c>
      <c r="C36" s="266">
        <v>553595</v>
      </c>
      <c r="D36" s="124">
        <f t="shared" si="0"/>
        <v>30972.082354257582</v>
      </c>
      <c r="E36" s="125">
        <f t="shared" si="1"/>
        <v>1.0091025003262717</v>
      </c>
      <c r="F36" s="124">
        <f t="shared" si="2"/>
        <v>-167.62819811295049</v>
      </c>
      <c r="G36" s="124">
        <f t="shared" si="3"/>
        <v>-2996.1864130708773</v>
      </c>
      <c r="H36" s="124">
        <f t="shared" si="4"/>
        <v>0</v>
      </c>
      <c r="I36" s="123">
        <f t="shared" si="5"/>
        <v>0</v>
      </c>
      <c r="J36" s="124">
        <f t="shared" si="6"/>
        <v>-359.75950890286487</v>
      </c>
      <c r="K36" s="123">
        <f t="shared" si="7"/>
        <v>-6430.3414621298061</v>
      </c>
      <c r="L36" s="123">
        <f t="shared" si="8"/>
        <v>-9426.5278752006834</v>
      </c>
      <c r="M36" s="123">
        <f t="shared" si="9"/>
        <v>544168.47212479927</v>
      </c>
      <c r="N36" s="70">
        <f t="shared" si="10"/>
        <v>30444.694647241762</v>
      </c>
      <c r="O36" s="23">
        <f t="shared" si="11"/>
        <v>0.99191966296635992</v>
      </c>
      <c r="P36" s="284">
        <v>719.70096482463487</v>
      </c>
      <c r="Q36" s="316">
        <v>17874</v>
      </c>
      <c r="R36" s="125">
        <f t="shared" si="12"/>
        <v>5.723046797607844E-2</v>
      </c>
      <c r="S36" s="23">
        <f t="shared" si="13"/>
        <v>4.2603813384501608E-2</v>
      </c>
      <c r="T36" s="23"/>
      <c r="U36" s="266">
        <v>519409</v>
      </c>
      <c r="V36" s="125">
        <f t="shared" si="14"/>
        <v>6.5817111370807979E-2</v>
      </c>
      <c r="W36" s="260">
        <v>517727.27968771535</v>
      </c>
      <c r="X36" s="264">
        <v>29295.487873660462</v>
      </c>
      <c r="Y36" s="264">
        <v>29200.636192200527</v>
      </c>
      <c r="Z36" s="141"/>
      <c r="AA36" s="124"/>
      <c r="AB36" s="124"/>
      <c r="AC36" s="124"/>
      <c r="AD36" s="124"/>
    </row>
    <row r="37" spans="1:30">
      <c r="A37" s="82">
        <v>229</v>
      </c>
      <c r="B37" s="83" t="s">
        <v>96</v>
      </c>
      <c r="C37" s="266">
        <v>292839</v>
      </c>
      <c r="D37" s="124">
        <f t="shared" si="0"/>
        <v>26755.504796710826</v>
      </c>
      <c r="E37" s="125">
        <f t="shared" si="1"/>
        <v>0.87172203919124025</v>
      </c>
      <c r="F37" s="124">
        <f t="shared" si="2"/>
        <v>2362.3183364151032</v>
      </c>
      <c r="G37" s="124">
        <f t="shared" si="3"/>
        <v>25855.574192063305</v>
      </c>
      <c r="H37" s="124">
        <f t="shared" si="4"/>
        <v>303.77445873305021</v>
      </c>
      <c r="I37" s="123">
        <f t="shared" si="5"/>
        <v>3324.8114508332346</v>
      </c>
      <c r="J37" s="124">
        <f t="shared" si="6"/>
        <v>-55.985050169814656</v>
      </c>
      <c r="K37" s="123">
        <f t="shared" si="7"/>
        <v>-612.75637410862134</v>
      </c>
      <c r="L37" s="123">
        <f t="shared" si="8"/>
        <v>25242.817817954685</v>
      </c>
      <c r="M37" s="123">
        <f t="shared" si="9"/>
        <v>318081.8178179547</v>
      </c>
      <c r="N37" s="70">
        <f t="shared" si="10"/>
        <v>29061.838082956117</v>
      </c>
      <c r="O37" s="23">
        <f t="shared" si="11"/>
        <v>0.94686476479541348</v>
      </c>
      <c r="P37" s="284">
        <v>763.3274735059058</v>
      </c>
      <c r="Q37" s="316">
        <v>10945</v>
      </c>
      <c r="R37" s="125">
        <f t="shared" si="12"/>
        <v>1.5330815174041994E-2</v>
      </c>
      <c r="S37" s="23">
        <f t="shared" si="13"/>
        <v>3.1283184756160487E-2</v>
      </c>
      <c r="T37" s="23"/>
      <c r="U37" s="266">
        <v>287943</v>
      </c>
      <c r="V37" s="125">
        <f t="shared" si="14"/>
        <v>1.7003365249372272E-2</v>
      </c>
      <c r="W37" s="260">
        <v>307925.80488699226</v>
      </c>
      <c r="X37" s="264">
        <v>26351.51459687014</v>
      </c>
      <c r="Y37" s="264">
        <v>28180.269505536038</v>
      </c>
      <c r="Z37" s="141"/>
      <c r="AA37" s="124"/>
      <c r="AB37" s="124"/>
      <c r="AC37" s="124"/>
      <c r="AD37" s="124"/>
    </row>
    <row r="38" spans="1:30">
      <c r="A38" s="82">
        <v>230</v>
      </c>
      <c r="B38" s="83" t="s">
        <v>97</v>
      </c>
      <c r="C38" s="266">
        <v>1265826</v>
      </c>
      <c r="D38" s="124">
        <f t="shared" si="0"/>
        <v>32734.057408844066</v>
      </c>
      <c r="E38" s="125">
        <f t="shared" si="1"/>
        <v>1.0665094713125582</v>
      </c>
      <c r="F38" s="124">
        <f t="shared" si="2"/>
        <v>-1224.8132308648412</v>
      </c>
      <c r="G38" s="124">
        <f t="shared" si="3"/>
        <v>-47363.527637543411</v>
      </c>
      <c r="H38" s="124">
        <f t="shared" si="4"/>
        <v>0</v>
      </c>
      <c r="I38" s="123">
        <f t="shared" si="5"/>
        <v>0</v>
      </c>
      <c r="J38" s="124">
        <f t="shared" si="6"/>
        <v>-359.75950890286487</v>
      </c>
      <c r="K38" s="123">
        <f t="shared" si="7"/>
        <v>-13911.900209273783</v>
      </c>
      <c r="L38" s="123">
        <f t="shared" si="8"/>
        <v>-61275.427846817198</v>
      </c>
      <c r="M38" s="123">
        <f t="shared" si="9"/>
        <v>1204550.5721531827</v>
      </c>
      <c r="N38" s="70">
        <f t="shared" si="10"/>
        <v>31149.484669076359</v>
      </c>
      <c r="O38" s="23">
        <f t="shared" si="11"/>
        <v>1.0148824513608745</v>
      </c>
      <c r="P38" s="284">
        <v>-163.89730839381082</v>
      </c>
      <c r="Q38" s="316">
        <v>38670</v>
      </c>
      <c r="R38" s="125">
        <f t="shared" si="12"/>
        <v>3.1837986359482845E-2</v>
      </c>
      <c r="S38" s="23">
        <f t="shared" si="13"/>
        <v>3.2395288301245849E-2</v>
      </c>
      <c r="T38" s="23"/>
      <c r="U38" s="266">
        <v>1186669</v>
      </c>
      <c r="V38" s="125">
        <f t="shared" si="14"/>
        <v>6.6705205916729945E-2</v>
      </c>
      <c r="W38" s="260">
        <v>1128615.7896445955</v>
      </c>
      <c r="X38" s="264">
        <v>31724.028230765118</v>
      </c>
      <c r="Y38" s="264">
        <v>30172.052335042383</v>
      </c>
      <c r="Z38" s="141"/>
      <c r="AA38" s="124"/>
      <c r="AB38" s="124"/>
      <c r="AC38" s="124"/>
      <c r="AD38" s="124"/>
    </row>
    <row r="39" spans="1:30">
      <c r="A39" s="82">
        <v>231</v>
      </c>
      <c r="B39" s="83" t="s">
        <v>98</v>
      </c>
      <c r="C39" s="266">
        <v>1707289</v>
      </c>
      <c r="D39" s="124">
        <f t="shared" si="0"/>
        <v>31512.588135405516</v>
      </c>
      <c r="E39" s="125">
        <f t="shared" si="1"/>
        <v>1.0267127381190886</v>
      </c>
      <c r="F39" s="124">
        <f t="shared" si="2"/>
        <v>-491.93166680171123</v>
      </c>
      <c r="G39" s="124">
        <f t="shared" si="3"/>
        <v>-26651.87384398311</v>
      </c>
      <c r="H39" s="124">
        <f t="shared" si="4"/>
        <v>0</v>
      </c>
      <c r="I39" s="123">
        <f t="shared" si="5"/>
        <v>0</v>
      </c>
      <c r="J39" s="124">
        <f t="shared" si="6"/>
        <v>-359.75950890286487</v>
      </c>
      <c r="K39" s="123">
        <f t="shared" si="7"/>
        <v>-19491.05067333941</v>
      </c>
      <c r="L39" s="123">
        <f t="shared" si="8"/>
        <v>-46142.924517322521</v>
      </c>
      <c r="M39" s="123">
        <f t="shared" si="9"/>
        <v>1661146.0754826774</v>
      </c>
      <c r="N39" s="70">
        <f t="shared" si="10"/>
        <v>30660.896959700938</v>
      </c>
      <c r="O39" s="23">
        <f t="shared" si="11"/>
        <v>0.9989637580834867</v>
      </c>
      <c r="P39" s="284">
        <v>2336.2408902467141</v>
      </c>
      <c r="Q39" s="316">
        <v>54178</v>
      </c>
      <c r="R39" s="125">
        <f t="shared" si="12"/>
        <v>2.4045755480284599E-2</v>
      </c>
      <c r="S39" s="23">
        <f t="shared" si="13"/>
        <v>2.9182864453866239E-2</v>
      </c>
      <c r="T39" s="23"/>
      <c r="U39" s="266">
        <v>1639443</v>
      </c>
      <c r="V39" s="125">
        <f t="shared" si="14"/>
        <v>4.1383567467731419E-2</v>
      </c>
      <c r="W39" s="260">
        <v>1587171.7289928212</v>
      </c>
      <c r="X39" s="264">
        <v>30772.636834597193</v>
      </c>
      <c r="Y39" s="264">
        <v>29791.495776575215</v>
      </c>
      <c r="Z39" s="141"/>
      <c r="AA39" s="124"/>
      <c r="AB39" s="124"/>
      <c r="AC39" s="124"/>
      <c r="AD39" s="124"/>
    </row>
    <row r="40" spans="1:30">
      <c r="A40" s="82">
        <v>233</v>
      </c>
      <c r="B40" s="83" t="s">
        <v>99</v>
      </c>
      <c r="C40" s="266">
        <v>775033</v>
      </c>
      <c r="D40" s="124">
        <f t="shared" si="0"/>
        <v>32917.094924612444</v>
      </c>
      <c r="E40" s="125">
        <f t="shared" si="1"/>
        <v>1.0724730230267356</v>
      </c>
      <c r="F40" s="124">
        <f t="shared" si="2"/>
        <v>-1334.6357403258676</v>
      </c>
      <c r="G40" s="124">
        <f t="shared" si="3"/>
        <v>-31423.998505972551</v>
      </c>
      <c r="H40" s="124">
        <f t="shared" si="4"/>
        <v>0</v>
      </c>
      <c r="I40" s="123">
        <f t="shared" si="5"/>
        <v>0</v>
      </c>
      <c r="J40" s="124">
        <f t="shared" si="6"/>
        <v>-359.75950890286487</v>
      </c>
      <c r="K40" s="123">
        <f t="shared" si="7"/>
        <v>-8470.5376371179536</v>
      </c>
      <c r="L40" s="123">
        <f t="shared" si="8"/>
        <v>-39894.536143090503</v>
      </c>
      <c r="M40" s="123">
        <f t="shared" si="9"/>
        <v>735138.46385690954</v>
      </c>
      <c r="N40" s="70">
        <f t="shared" si="10"/>
        <v>31222.699675383712</v>
      </c>
      <c r="O40" s="23">
        <f t="shared" si="11"/>
        <v>1.0172678720465456</v>
      </c>
      <c r="P40" s="284">
        <v>676.20343609692645</v>
      </c>
      <c r="Q40" s="316">
        <v>23545</v>
      </c>
      <c r="R40" s="125">
        <f t="shared" si="12"/>
        <v>3.2226351518244108E-2</v>
      </c>
      <c r="S40" s="23">
        <f t="shared" si="13"/>
        <v>3.2557898037955037E-2</v>
      </c>
      <c r="T40" s="23"/>
      <c r="U40" s="266">
        <v>740249</v>
      </c>
      <c r="V40" s="125">
        <f t="shared" si="14"/>
        <v>4.6989594042004784E-2</v>
      </c>
      <c r="W40" s="260">
        <v>701919.50392503873</v>
      </c>
      <c r="X40" s="264">
        <v>31889.415413776762</v>
      </c>
      <c r="Y40" s="264">
        <v>30238.207208247048</v>
      </c>
      <c r="Z40" s="141"/>
      <c r="AA40" s="124"/>
      <c r="AB40" s="124"/>
      <c r="AC40" s="124"/>
      <c r="AD40" s="124"/>
    </row>
    <row r="41" spans="1:30">
      <c r="A41" s="82">
        <v>234</v>
      </c>
      <c r="B41" s="83" t="s">
        <v>100</v>
      </c>
      <c r="C41" s="266">
        <v>242251</v>
      </c>
      <c r="D41" s="124">
        <f t="shared" si="0"/>
        <v>36135.292362768494</v>
      </c>
      <c r="E41" s="125">
        <f t="shared" si="1"/>
        <v>1.1773252265125131</v>
      </c>
      <c r="F41" s="124">
        <f t="shared" si="2"/>
        <v>-3265.5542032194976</v>
      </c>
      <c r="G41" s="124">
        <f t="shared" si="3"/>
        <v>-21892.275378383514</v>
      </c>
      <c r="H41" s="124">
        <f t="shared" si="4"/>
        <v>0</v>
      </c>
      <c r="I41" s="123">
        <f t="shared" si="5"/>
        <v>0</v>
      </c>
      <c r="J41" s="124">
        <f t="shared" si="6"/>
        <v>-359.75950890286487</v>
      </c>
      <c r="K41" s="123">
        <f t="shared" si="7"/>
        <v>-2411.8277476848061</v>
      </c>
      <c r="L41" s="123">
        <f t="shared" si="8"/>
        <v>-24304.103126068319</v>
      </c>
      <c r="M41" s="123">
        <f t="shared" si="9"/>
        <v>217946.89687393169</v>
      </c>
      <c r="N41" s="70">
        <f t="shared" si="10"/>
        <v>32509.978650646139</v>
      </c>
      <c r="O41" s="23">
        <f t="shared" si="11"/>
        <v>1.0592087534408567</v>
      </c>
      <c r="P41" s="284">
        <v>198.26964687170039</v>
      </c>
      <c r="Q41" s="316">
        <v>6704</v>
      </c>
      <c r="R41" s="125">
        <f t="shared" si="12"/>
        <v>7.80806789122937E-3</v>
      </c>
      <c r="S41" s="23">
        <f t="shared" si="13"/>
        <v>2.1536973771958508E-2</v>
      </c>
      <c r="T41" s="23"/>
      <c r="U41" s="266">
        <v>234709</v>
      </c>
      <c r="V41" s="125">
        <f t="shared" si="14"/>
        <v>3.2133407751726607E-2</v>
      </c>
      <c r="W41" s="260">
        <v>208323.65906575209</v>
      </c>
      <c r="X41" s="264">
        <v>35855.331500152766</v>
      </c>
      <c r="Y41" s="264">
        <v>31824.573642797448</v>
      </c>
      <c r="Z41" s="141"/>
      <c r="AA41" s="124"/>
      <c r="AB41" s="124"/>
      <c r="AC41" s="124"/>
      <c r="AD41" s="124"/>
    </row>
    <row r="42" spans="1:30">
      <c r="A42" s="82">
        <v>235</v>
      </c>
      <c r="B42" s="83" t="s">
        <v>101</v>
      </c>
      <c r="C42" s="266">
        <v>1072566</v>
      </c>
      <c r="D42" s="124">
        <f t="shared" si="0"/>
        <v>29324.311023622045</v>
      </c>
      <c r="E42" s="125">
        <f t="shared" si="1"/>
        <v>0.95541640487128865</v>
      </c>
      <c r="F42" s="124">
        <f t="shared" si="2"/>
        <v>821.03460026837126</v>
      </c>
      <c r="G42" s="124">
        <f t="shared" si="3"/>
        <v>30030.161539415949</v>
      </c>
      <c r="H42" s="124">
        <f t="shared" si="4"/>
        <v>0</v>
      </c>
      <c r="I42" s="123">
        <f t="shared" si="5"/>
        <v>0</v>
      </c>
      <c r="J42" s="124">
        <f t="shared" si="6"/>
        <v>-359.75950890286487</v>
      </c>
      <c r="K42" s="123">
        <f t="shared" si="7"/>
        <v>-13158.563797631186</v>
      </c>
      <c r="L42" s="123">
        <f t="shared" si="8"/>
        <v>16871.597741784761</v>
      </c>
      <c r="M42" s="123">
        <f t="shared" si="9"/>
        <v>1089437.5977417848</v>
      </c>
      <c r="N42" s="70">
        <f t="shared" si="10"/>
        <v>29785.586114987556</v>
      </c>
      <c r="O42" s="23">
        <f t="shared" si="11"/>
        <v>0.9704452247843669</v>
      </c>
      <c r="P42" s="284">
        <v>2161.8563550087747</v>
      </c>
      <c r="Q42" s="316">
        <v>36576</v>
      </c>
      <c r="R42" s="125">
        <f t="shared" si="12"/>
        <v>3.3335808450843572E-2</v>
      </c>
      <c r="S42" s="23">
        <f t="shared" si="13"/>
        <v>3.3010819859925836E-2</v>
      </c>
      <c r="T42" s="23"/>
      <c r="U42" s="266">
        <v>996135</v>
      </c>
      <c r="V42" s="125">
        <f t="shared" si="14"/>
        <v>7.6727551988435297E-2</v>
      </c>
      <c r="W42" s="260">
        <v>1012122.645482131</v>
      </c>
      <c r="X42" s="264">
        <v>28378.297532904107</v>
      </c>
      <c r="Y42" s="264">
        <v>28833.760055897983</v>
      </c>
      <c r="Z42" s="141"/>
      <c r="AA42" s="124"/>
      <c r="AB42" s="124"/>
      <c r="AC42" s="124"/>
      <c r="AD42" s="124"/>
    </row>
    <row r="43" spans="1:30">
      <c r="A43" s="82">
        <v>236</v>
      </c>
      <c r="B43" s="83" t="s">
        <v>102</v>
      </c>
      <c r="C43" s="266">
        <v>563996</v>
      </c>
      <c r="D43" s="124">
        <f t="shared" si="0"/>
        <v>26013.375766800425</v>
      </c>
      <c r="E43" s="125">
        <f t="shared" si="1"/>
        <v>0.84754270726639314</v>
      </c>
      <c r="F43" s="124">
        <f t="shared" si="2"/>
        <v>2807.5957543613431</v>
      </c>
      <c r="G43" s="124">
        <f t="shared" si="3"/>
        <v>60871.48355030828</v>
      </c>
      <c r="H43" s="124">
        <f t="shared" si="4"/>
        <v>563.51961920169026</v>
      </c>
      <c r="I43" s="123">
        <f t="shared" si="5"/>
        <v>12217.668863911847</v>
      </c>
      <c r="J43" s="124">
        <f t="shared" si="6"/>
        <v>203.7601102988254</v>
      </c>
      <c r="K43" s="123">
        <f t="shared" si="7"/>
        <v>4417.7229513888333</v>
      </c>
      <c r="L43" s="123">
        <f t="shared" si="8"/>
        <v>65289.20650169711</v>
      </c>
      <c r="M43" s="123">
        <f t="shared" si="9"/>
        <v>629285.20650169707</v>
      </c>
      <c r="N43" s="70">
        <f t="shared" si="10"/>
        <v>29024.731631460592</v>
      </c>
      <c r="O43" s="23">
        <f t="shared" si="11"/>
        <v>0.94565579819917089</v>
      </c>
      <c r="P43" s="284">
        <v>2045.9664324422847</v>
      </c>
      <c r="Q43" s="316">
        <v>21681</v>
      </c>
      <c r="R43" s="125">
        <f t="shared" si="12"/>
        <v>4.3303288916135177E-2</v>
      </c>
      <c r="S43" s="23">
        <f t="shared" si="13"/>
        <v>3.2564028441558659E-2</v>
      </c>
      <c r="T43" s="23"/>
      <c r="U43" s="266">
        <v>529616</v>
      </c>
      <c r="V43" s="125">
        <f t="shared" si="14"/>
        <v>6.4914957252046768E-2</v>
      </c>
      <c r="W43" s="260">
        <v>597071.27848948503</v>
      </c>
      <c r="X43" s="264">
        <v>24933.666023256908</v>
      </c>
      <c r="Y43" s="264">
        <v>28109.377076855377</v>
      </c>
      <c r="Z43" s="141"/>
      <c r="AA43" s="124"/>
      <c r="AB43" s="124"/>
      <c r="AC43" s="124"/>
      <c r="AD43" s="124"/>
    </row>
    <row r="44" spans="1:30">
      <c r="A44" s="82">
        <v>237</v>
      </c>
      <c r="B44" s="83" t="s">
        <v>103</v>
      </c>
      <c r="C44" s="266">
        <v>626457</v>
      </c>
      <c r="D44" s="124">
        <f t="shared" si="0"/>
        <v>25417.170446707511</v>
      </c>
      <c r="E44" s="125">
        <f t="shared" si="1"/>
        <v>0.82811772084371293</v>
      </c>
      <c r="F44" s="124">
        <f t="shared" si="2"/>
        <v>3165.3189464170923</v>
      </c>
      <c r="G44" s="124">
        <f t="shared" si="3"/>
        <v>78015.616072342062</v>
      </c>
      <c r="H44" s="124">
        <f t="shared" si="4"/>
        <v>772.19148123421053</v>
      </c>
      <c r="I44" s="123">
        <f t="shared" si="5"/>
        <v>19032.203437979588</v>
      </c>
      <c r="J44" s="124">
        <f t="shared" si="6"/>
        <v>412.43197233134566</v>
      </c>
      <c r="K44" s="123">
        <f t="shared" si="7"/>
        <v>10165.210822050676</v>
      </c>
      <c r="L44" s="123">
        <f t="shared" si="8"/>
        <v>88180.82689439274</v>
      </c>
      <c r="M44" s="123">
        <f t="shared" si="9"/>
        <v>714637.82689439273</v>
      </c>
      <c r="N44" s="70">
        <f t="shared" si="10"/>
        <v>28994.921365455946</v>
      </c>
      <c r="O44" s="23">
        <f t="shared" si="11"/>
        <v>0.94468454887803688</v>
      </c>
      <c r="P44" s="284">
        <v>2491.7886057103169</v>
      </c>
      <c r="Q44" s="316">
        <v>24647</v>
      </c>
      <c r="R44" s="125">
        <f t="shared" si="12"/>
        <v>5.4223477863223943E-2</v>
      </c>
      <c r="S44" s="23">
        <f t="shared" si="13"/>
        <v>3.3017276383498918E-2</v>
      </c>
      <c r="T44" s="23"/>
      <c r="U44" s="266">
        <v>588642</v>
      </c>
      <c r="V44" s="125">
        <f t="shared" si="14"/>
        <v>6.4241083714719649E-2</v>
      </c>
      <c r="W44" s="260">
        <v>685284.76853353321</v>
      </c>
      <c r="X44" s="264">
        <v>24109.850501740733</v>
      </c>
      <c r="Y44" s="264">
        <v>28068.186300779569</v>
      </c>
      <c r="Z44" s="141"/>
      <c r="AA44" s="124"/>
      <c r="AB44" s="124"/>
      <c r="AC44" s="124"/>
      <c r="AD44" s="124"/>
    </row>
    <row r="45" spans="1:30">
      <c r="A45" s="82">
        <v>238</v>
      </c>
      <c r="B45" s="83" t="s">
        <v>104</v>
      </c>
      <c r="C45" s="266">
        <v>355948</v>
      </c>
      <c r="D45" s="124">
        <f t="shared" si="0"/>
        <v>26884.290030211479</v>
      </c>
      <c r="E45" s="125">
        <f t="shared" si="1"/>
        <v>0.87591799539606252</v>
      </c>
      <c r="F45" s="124">
        <f t="shared" si="2"/>
        <v>2285.0471963147106</v>
      </c>
      <c r="G45" s="124">
        <f t="shared" si="3"/>
        <v>30254.024879206769</v>
      </c>
      <c r="H45" s="124">
        <f t="shared" si="4"/>
        <v>258.69962700782145</v>
      </c>
      <c r="I45" s="123">
        <f t="shared" si="5"/>
        <v>3425.1830615835556</v>
      </c>
      <c r="J45" s="124">
        <f t="shared" si="6"/>
        <v>-101.05988189504342</v>
      </c>
      <c r="K45" s="123">
        <f t="shared" si="7"/>
        <v>-1338.0328362903749</v>
      </c>
      <c r="L45" s="123">
        <f t="shared" si="8"/>
        <v>28915.992042916394</v>
      </c>
      <c r="M45" s="123">
        <f t="shared" si="9"/>
        <v>384863.99204291642</v>
      </c>
      <c r="N45" s="70">
        <f t="shared" si="10"/>
        <v>29068.277344631148</v>
      </c>
      <c r="O45" s="23">
        <f t="shared" si="11"/>
        <v>0.94707456260565448</v>
      </c>
      <c r="P45" s="284">
        <v>1045.5628368403668</v>
      </c>
      <c r="Q45" s="316">
        <v>13240</v>
      </c>
      <c r="R45" s="125">
        <f t="shared" si="12"/>
        <v>3.9415399996904792E-2</v>
      </c>
      <c r="S45" s="23">
        <f t="shared" si="13"/>
        <v>3.2403210380440181E-2</v>
      </c>
      <c r="T45" s="23"/>
      <c r="U45" s="266">
        <v>327371</v>
      </c>
      <c r="V45" s="125">
        <f t="shared" si="14"/>
        <v>8.7292399143479416E-2</v>
      </c>
      <c r="W45" s="260">
        <v>356369.66511894041</v>
      </c>
      <c r="X45" s="264">
        <v>25864.81788733507</v>
      </c>
      <c r="Y45" s="264">
        <v>28155.934670059287</v>
      </c>
      <c r="Z45" s="141"/>
      <c r="AA45" s="124"/>
      <c r="AB45" s="124"/>
      <c r="AC45" s="124"/>
      <c r="AD45" s="124"/>
    </row>
    <row r="46" spans="1:30">
      <c r="A46" s="82">
        <v>239</v>
      </c>
      <c r="B46" s="83" t="s">
        <v>105</v>
      </c>
      <c r="C46" s="266">
        <v>65315</v>
      </c>
      <c r="D46" s="124">
        <f t="shared" si="0"/>
        <v>22499.138821908371</v>
      </c>
      <c r="E46" s="125">
        <f t="shared" si="1"/>
        <v>0.73304523023956847</v>
      </c>
      <c r="F46" s="124">
        <f t="shared" si="2"/>
        <v>4916.1379212965758</v>
      </c>
      <c r="G46" s="124">
        <f t="shared" si="3"/>
        <v>14271.54838552396</v>
      </c>
      <c r="H46" s="124">
        <f t="shared" si="4"/>
        <v>1793.5025499139092</v>
      </c>
      <c r="I46" s="123">
        <f t="shared" si="5"/>
        <v>5206.5379024000786</v>
      </c>
      <c r="J46" s="124">
        <f t="shared" si="6"/>
        <v>1433.7430410110444</v>
      </c>
      <c r="K46" s="123">
        <f t="shared" si="7"/>
        <v>4162.1560480550625</v>
      </c>
      <c r="L46" s="123">
        <f t="shared" si="8"/>
        <v>18433.704433579023</v>
      </c>
      <c r="M46" s="123">
        <f t="shared" si="9"/>
        <v>83748.704433579027</v>
      </c>
      <c r="N46" s="70">
        <f t="shared" si="10"/>
        <v>28849.019784215994</v>
      </c>
      <c r="O46" s="23">
        <f t="shared" si="11"/>
        <v>0.93993092434782988</v>
      </c>
      <c r="P46" s="284">
        <v>-962.14350337253563</v>
      </c>
      <c r="Q46" s="316">
        <v>2903</v>
      </c>
      <c r="R46" s="125">
        <f t="shared" si="12"/>
        <v>4.7040571424627052E-2</v>
      </c>
      <c r="S46" s="23">
        <f t="shared" si="13"/>
        <v>3.2641537172835619E-2</v>
      </c>
      <c r="T46" s="23"/>
      <c r="U46" s="266">
        <v>62531</v>
      </c>
      <c r="V46" s="125">
        <f t="shared" si="14"/>
        <v>4.4521917129103965E-2</v>
      </c>
      <c r="W46" s="260">
        <v>81296.988887265266</v>
      </c>
      <c r="X46" s="264">
        <v>21488.316151202751</v>
      </c>
      <c r="Y46" s="264">
        <v>27937.10958325267</v>
      </c>
      <c r="Z46" s="141"/>
      <c r="AA46" s="124"/>
      <c r="AB46" s="124"/>
      <c r="AC46" s="124"/>
      <c r="AD46" s="124"/>
    </row>
    <row r="47" spans="1:30" ht="22.5" customHeight="1">
      <c r="A47" s="82">
        <v>301</v>
      </c>
      <c r="B47" s="83" t="s">
        <v>106</v>
      </c>
      <c r="C47" s="266">
        <v>28170461</v>
      </c>
      <c r="D47" s="124">
        <f t="shared" si="0"/>
        <v>41828.890416633876</v>
      </c>
      <c r="E47" s="125">
        <f t="shared" si="1"/>
        <v>1.3628285441871981</v>
      </c>
      <c r="F47" s="124">
        <f t="shared" si="2"/>
        <v>-6681.7130355387271</v>
      </c>
      <c r="G47" s="124">
        <f t="shared" si="3"/>
        <v>-4499926.5963312313</v>
      </c>
      <c r="H47" s="124">
        <f t="shared" si="4"/>
        <v>0</v>
      </c>
      <c r="I47" s="123">
        <f t="shared" si="5"/>
        <v>0</v>
      </c>
      <c r="J47" s="124">
        <f t="shared" si="6"/>
        <v>-359.75950890286487</v>
      </c>
      <c r="K47" s="123">
        <f t="shared" si="7"/>
        <v>-242286.87670130352</v>
      </c>
      <c r="L47" s="123">
        <f t="shared" si="8"/>
        <v>-4742213.4730325351</v>
      </c>
      <c r="M47" s="123">
        <f t="shared" si="9"/>
        <v>23428247.526967466</v>
      </c>
      <c r="N47" s="70">
        <f t="shared" si="10"/>
        <v>34787.41787219228</v>
      </c>
      <c r="O47" s="23">
        <f t="shared" si="11"/>
        <v>1.1334100805107306</v>
      </c>
      <c r="P47" s="284">
        <v>-149799.89662753139</v>
      </c>
      <c r="Q47" s="316">
        <v>673469</v>
      </c>
      <c r="R47" s="125">
        <f t="shared" si="12"/>
        <v>1.7764119368992744E-2</v>
      </c>
      <c r="S47" s="23">
        <f t="shared" si="13"/>
        <v>2.5513095713601951E-2</v>
      </c>
      <c r="T47" s="23"/>
      <c r="U47" s="266">
        <v>27402999</v>
      </c>
      <c r="V47" s="125">
        <f t="shared" si="14"/>
        <v>2.8006496661186611E-2</v>
      </c>
      <c r="W47" s="260">
        <v>22617774.507213842</v>
      </c>
      <c r="X47" s="264">
        <v>41098.806315325324</v>
      </c>
      <c r="Y47" s="264">
        <v>33921.963568866471</v>
      </c>
      <c r="Z47" s="141"/>
      <c r="AA47" s="124"/>
      <c r="AB47" s="124"/>
      <c r="AC47" s="124"/>
      <c r="AD47" s="124"/>
    </row>
    <row r="48" spans="1:30" ht="24.75" customHeight="1">
      <c r="A48" s="82">
        <v>402</v>
      </c>
      <c r="B48" s="83" t="s">
        <v>107</v>
      </c>
      <c r="C48" s="266">
        <v>464345</v>
      </c>
      <c r="D48" s="124">
        <f t="shared" si="0"/>
        <v>25891.881342701014</v>
      </c>
      <c r="E48" s="125">
        <f t="shared" si="1"/>
        <v>0.84358429317811456</v>
      </c>
      <c r="F48" s="124">
        <f t="shared" si="2"/>
        <v>2880.4924088209905</v>
      </c>
      <c r="G48" s="124">
        <f t="shared" si="3"/>
        <v>51658.750859795648</v>
      </c>
      <c r="H48" s="124">
        <f t="shared" si="4"/>
        <v>606.04266763648445</v>
      </c>
      <c r="I48" s="123">
        <f t="shared" si="5"/>
        <v>10868.769201392712</v>
      </c>
      <c r="J48" s="124">
        <f t="shared" si="6"/>
        <v>246.28315873361959</v>
      </c>
      <c r="K48" s="123">
        <f t="shared" si="7"/>
        <v>4416.8421687287337</v>
      </c>
      <c r="L48" s="123">
        <f t="shared" si="8"/>
        <v>56075.593028524381</v>
      </c>
      <c r="M48" s="123">
        <f t="shared" si="9"/>
        <v>520420.59302852437</v>
      </c>
      <c r="N48" s="70">
        <f t="shared" si="10"/>
        <v>29018.656910255624</v>
      </c>
      <c r="O48" s="23">
        <f t="shared" si="11"/>
        <v>0.94545787749475707</v>
      </c>
      <c r="P48" s="284">
        <v>58.279283677904459</v>
      </c>
      <c r="Q48" s="316">
        <v>17934</v>
      </c>
      <c r="R48" s="125">
        <f t="shared" si="12"/>
        <v>5.5148555947958165E-2</v>
      </c>
      <c r="S48" s="23">
        <f t="shared" si="13"/>
        <v>3.3073867638162072E-2</v>
      </c>
      <c r="T48" s="23"/>
      <c r="U48" s="266">
        <v>438186</v>
      </c>
      <c r="V48" s="125">
        <f t="shared" si="14"/>
        <v>5.9698392919901595E-2</v>
      </c>
      <c r="W48" s="260">
        <v>501596.42275254155</v>
      </c>
      <c r="X48" s="264">
        <v>24538.612308898471</v>
      </c>
      <c r="Y48" s="264">
        <v>28089.624391137455</v>
      </c>
      <c r="Z48" s="141"/>
      <c r="AA48" s="124"/>
      <c r="AB48" s="124"/>
      <c r="AC48" s="124"/>
      <c r="AD48" s="124"/>
    </row>
    <row r="49" spans="1:30">
      <c r="A49" s="82">
        <v>403</v>
      </c>
      <c r="B49" s="83" t="s">
        <v>108</v>
      </c>
      <c r="C49" s="266">
        <v>879991</v>
      </c>
      <c r="D49" s="124">
        <f t="shared" si="0"/>
        <v>28451.050759780148</v>
      </c>
      <c r="E49" s="125">
        <f t="shared" si="1"/>
        <v>0.92696468161938717</v>
      </c>
      <c r="F49" s="124">
        <f t="shared" si="2"/>
        <v>1344.9907585735098</v>
      </c>
      <c r="G49" s="124">
        <f t="shared" si="3"/>
        <v>41600.56416267866</v>
      </c>
      <c r="H49" s="124">
        <f t="shared" si="4"/>
        <v>0</v>
      </c>
      <c r="I49" s="123">
        <f t="shared" si="5"/>
        <v>0</v>
      </c>
      <c r="J49" s="124">
        <f t="shared" si="6"/>
        <v>-359.75950890286487</v>
      </c>
      <c r="K49" s="123">
        <f t="shared" si="7"/>
        <v>-11127.361610365611</v>
      </c>
      <c r="L49" s="123">
        <f t="shared" si="8"/>
        <v>30473.202552313051</v>
      </c>
      <c r="M49" s="123">
        <f t="shared" si="9"/>
        <v>910464.2025523131</v>
      </c>
      <c r="N49" s="70">
        <f t="shared" si="10"/>
        <v>29436.282009450795</v>
      </c>
      <c r="O49" s="23">
        <f t="shared" si="11"/>
        <v>0.95906453548360626</v>
      </c>
      <c r="P49" s="284">
        <v>263.88958498524153</v>
      </c>
      <c r="Q49" s="316">
        <v>30930</v>
      </c>
      <c r="R49" s="125">
        <f t="shared" si="12"/>
        <v>3.8607528347265788E-2</v>
      </c>
      <c r="S49" s="23">
        <f t="shared" si="13"/>
        <v>3.5037422717595378E-2</v>
      </c>
      <c r="T49" s="23"/>
      <c r="U49" s="266">
        <v>838185</v>
      </c>
      <c r="V49" s="125">
        <f t="shared" si="14"/>
        <v>4.9876817170433733E-2</v>
      </c>
      <c r="W49" s="260">
        <v>870201.73102564656</v>
      </c>
      <c r="X49" s="264">
        <v>27393.457088698608</v>
      </c>
      <c r="Y49" s="264">
        <v>28439.823878215786</v>
      </c>
      <c r="Z49" s="141"/>
      <c r="AA49" s="124"/>
      <c r="AB49" s="124"/>
      <c r="AC49" s="124"/>
      <c r="AD49" s="124"/>
    </row>
    <row r="50" spans="1:30">
      <c r="A50" s="82">
        <v>412</v>
      </c>
      <c r="B50" s="83" t="s">
        <v>109</v>
      </c>
      <c r="C50" s="266">
        <v>837000</v>
      </c>
      <c r="D50" s="124">
        <f t="shared" si="0"/>
        <v>24508.79915668648</v>
      </c>
      <c r="E50" s="125">
        <f t="shared" si="1"/>
        <v>0.79852204401771432</v>
      </c>
      <c r="F50" s="124">
        <f t="shared" si="2"/>
        <v>3710.3417204297102</v>
      </c>
      <c r="G50" s="124">
        <f t="shared" si="3"/>
        <v>126711.88009439503</v>
      </c>
      <c r="H50" s="124">
        <f t="shared" si="4"/>
        <v>1090.121432741571</v>
      </c>
      <c r="I50" s="123">
        <f t="shared" si="5"/>
        <v>37228.737049557385</v>
      </c>
      <c r="J50" s="124">
        <f t="shared" si="6"/>
        <v>730.36192383870616</v>
      </c>
      <c r="K50" s="123">
        <f t="shared" si="7"/>
        <v>24942.590061015653</v>
      </c>
      <c r="L50" s="123">
        <f t="shared" si="8"/>
        <v>151654.4701554107</v>
      </c>
      <c r="M50" s="123">
        <f t="shared" si="9"/>
        <v>988654.4701554107</v>
      </c>
      <c r="N50" s="70">
        <f t="shared" si="10"/>
        <v>28949.502800954895</v>
      </c>
      <c r="O50" s="23">
        <f t="shared" si="11"/>
        <v>0.943204765036737</v>
      </c>
      <c r="P50" s="284">
        <v>2214.9321103425464</v>
      </c>
      <c r="Q50" s="316">
        <v>34151</v>
      </c>
      <c r="R50" s="125">
        <f t="shared" si="12"/>
        <v>5.0994232086327106E-2</v>
      </c>
      <c r="S50" s="23">
        <f t="shared" si="13"/>
        <v>3.2853047522780107E-2</v>
      </c>
      <c r="T50" s="23"/>
      <c r="U50" s="266">
        <v>789183</v>
      </c>
      <c r="V50" s="125">
        <f t="shared" si="14"/>
        <v>6.0590509425570496E-2</v>
      </c>
      <c r="W50" s="260">
        <v>948546.4327569867</v>
      </c>
      <c r="X50" s="264">
        <v>23319.632409432066</v>
      </c>
      <c r="Y50" s="264">
        <v>28028.675396164137</v>
      </c>
      <c r="Z50" s="141"/>
      <c r="AA50" s="124"/>
      <c r="AB50" s="124"/>
      <c r="AC50" s="124"/>
      <c r="AD50" s="124"/>
    </row>
    <row r="51" spans="1:30">
      <c r="A51" s="82">
        <v>415</v>
      </c>
      <c r="B51" s="83" t="s">
        <v>110</v>
      </c>
      <c r="C51" s="266">
        <v>169501</v>
      </c>
      <c r="D51" s="124">
        <f t="shared" si="0"/>
        <v>22258.831254103741</v>
      </c>
      <c r="E51" s="125">
        <f t="shared" si="1"/>
        <v>0.72521576095347628</v>
      </c>
      <c r="F51" s="124">
        <f t="shared" si="2"/>
        <v>5060.3224619793536</v>
      </c>
      <c r="G51" s="124">
        <f t="shared" si="3"/>
        <v>38534.355547972773</v>
      </c>
      <c r="H51" s="124">
        <f t="shared" si="4"/>
        <v>1877.6101986455296</v>
      </c>
      <c r="I51" s="123">
        <f t="shared" si="5"/>
        <v>14298.001662685709</v>
      </c>
      <c r="J51" s="124">
        <f t="shared" si="6"/>
        <v>1517.8506897426648</v>
      </c>
      <c r="K51" s="123">
        <f t="shared" si="7"/>
        <v>11558.433002390391</v>
      </c>
      <c r="L51" s="123">
        <f t="shared" si="8"/>
        <v>50092.788550363162</v>
      </c>
      <c r="M51" s="123">
        <f t="shared" si="9"/>
        <v>219593.78855036316</v>
      </c>
      <c r="N51" s="70">
        <f t="shared" si="10"/>
        <v>28837.004405825759</v>
      </c>
      <c r="O51" s="23">
        <f t="shared" si="11"/>
        <v>0.93953945088352508</v>
      </c>
      <c r="P51" s="284">
        <v>486.12027964799199</v>
      </c>
      <c r="Q51" s="316">
        <v>7615</v>
      </c>
      <c r="R51" s="125">
        <f t="shared" si="12"/>
        <v>4.3698914923543823E-2</v>
      </c>
      <c r="S51" s="23">
        <f t="shared" si="13"/>
        <v>3.2509789451231591E-2</v>
      </c>
      <c r="T51" s="23"/>
      <c r="U51" s="266">
        <v>162788</v>
      </c>
      <c r="V51" s="125">
        <f t="shared" si="14"/>
        <v>4.123768336732437E-2</v>
      </c>
      <c r="W51" s="260">
        <v>213182.34158986108</v>
      </c>
      <c r="X51" s="264">
        <v>21326.870169003014</v>
      </c>
      <c r="Y51" s="264">
        <v>27929.037284142683</v>
      </c>
      <c r="Z51" s="141"/>
      <c r="AA51" s="124"/>
      <c r="AB51" s="124"/>
      <c r="AC51" s="124"/>
      <c r="AD51" s="124"/>
    </row>
    <row r="52" spans="1:30">
      <c r="A52" s="82">
        <v>417</v>
      </c>
      <c r="B52" s="83" t="s">
        <v>111</v>
      </c>
      <c r="C52" s="266">
        <v>497212</v>
      </c>
      <c r="D52" s="124">
        <f t="shared" si="0"/>
        <v>24082.727889179503</v>
      </c>
      <c r="E52" s="125">
        <f t="shared" si="1"/>
        <v>0.78464020112317701</v>
      </c>
      <c r="F52" s="124">
        <f t="shared" si="2"/>
        <v>3965.9844809338965</v>
      </c>
      <c r="G52" s="124">
        <f t="shared" si="3"/>
        <v>81881.715593361223</v>
      </c>
      <c r="H52" s="124">
        <f t="shared" si="4"/>
        <v>1239.246376369013</v>
      </c>
      <c r="I52" s="123">
        <f t="shared" si="5"/>
        <v>25585.480686514642</v>
      </c>
      <c r="J52" s="124">
        <f t="shared" si="6"/>
        <v>879.48686746614817</v>
      </c>
      <c r="K52" s="123">
        <f t="shared" si="7"/>
        <v>18157.885865706092</v>
      </c>
      <c r="L52" s="123">
        <f t="shared" si="8"/>
        <v>100039.60145906731</v>
      </c>
      <c r="M52" s="123">
        <f t="shared" si="9"/>
        <v>597251.60145906731</v>
      </c>
      <c r="N52" s="70">
        <f t="shared" si="10"/>
        <v>28928.199237579549</v>
      </c>
      <c r="O52" s="23">
        <f t="shared" si="11"/>
        <v>0.94251067289201018</v>
      </c>
      <c r="P52" s="284">
        <v>1680.4946019188792</v>
      </c>
      <c r="Q52" s="316">
        <v>20646</v>
      </c>
      <c r="R52" s="125">
        <f t="shared" si="12"/>
        <v>3.6624384058669149E-2</v>
      </c>
      <c r="S52" s="23">
        <f t="shared" si="13"/>
        <v>3.2254583534815785E-2</v>
      </c>
      <c r="T52" s="23"/>
      <c r="U52" s="266">
        <v>472002</v>
      </c>
      <c r="V52" s="125">
        <f t="shared" si="14"/>
        <v>5.3410790632243084E-2</v>
      </c>
      <c r="W52" s="260">
        <v>569369.44944074517</v>
      </c>
      <c r="X52" s="264">
        <v>23231.87478466309</v>
      </c>
      <c r="Y52" s="264">
        <v>28024.287514925683</v>
      </c>
      <c r="Z52" s="141"/>
      <c r="AA52" s="124"/>
      <c r="AB52" s="124"/>
      <c r="AC52" s="124"/>
      <c r="AD52" s="124"/>
    </row>
    <row r="53" spans="1:30">
      <c r="A53" s="82">
        <v>418</v>
      </c>
      <c r="B53" s="83" t="s">
        <v>112</v>
      </c>
      <c r="C53" s="266">
        <v>109633</v>
      </c>
      <c r="D53" s="124">
        <f t="shared" si="0"/>
        <v>21509.319207376888</v>
      </c>
      <c r="E53" s="125">
        <f t="shared" si="1"/>
        <v>0.7007958826990599</v>
      </c>
      <c r="F53" s="124">
        <f t="shared" si="2"/>
        <v>5510.0296900154653</v>
      </c>
      <c r="G53" s="124">
        <f t="shared" si="3"/>
        <v>28084.621330008827</v>
      </c>
      <c r="H53" s="124">
        <f t="shared" si="4"/>
        <v>2139.9394149999284</v>
      </c>
      <c r="I53" s="123">
        <f t="shared" si="5"/>
        <v>10907.271198254635</v>
      </c>
      <c r="J53" s="124">
        <f t="shared" si="6"/>
        <v>1780.1799060970636</v>
      </c>
      <c r="K53" s="123">
        <f t="shared" si="7"/>
        <v>9073.5769813767329</v>
      </c>
      <c r="L53" s="123">
        <f t="shared" si="8"/>
        <v>37158.19831138556</v>
      </c>
      <c r="M53" s="123">
        <f t="shared" si="9"/>
        <v>146791.19831138555</v>
      </c>
      <c r="N53" s="70">
        <f t="shared" si="10"/>
        <v>28799.528803489415</v>
      </c>
      <c r="O53" s="23">
        <f t="shared" si="11"/>
        <v>0.93831845697080429</v>
      </c>
      <c r="P53" s="284">
        <v>106.73736249058857</v>
      </c>
      <c r="Q53" s="316">
        <v>5097</v>
      </c>
      <c r="R53" s="125">
        <f t="shared" si="12"/>
        <v>6.3145974662461732E-2</v>
      </c>
      <c r="S53" s="23">
        <f t="shared" si="13"/>
        <v>3.319356502664645E-2</v>
      </c>
      <c r="T53" s="23"/>
      <c r="U53" s="266">
        <v>103182</v>
      </c>
      <c r="V53" s="125">
        <f t="shared" si="14"/>
        <v>6.2520594677366204E-2</v>
      </c>
      <c r="W53" s="260">
        <v>142158.83825603192</v>
      </c>
      <c r="X53" s="264">
        <v>20231.764705882353</v>
      </c>
      <c r="Y53" s="264">
        <v>27874.282010986648</v>
      </c>
      <c r="Z53" s="141"/>
      <c r="AA53" s="124"/>
      <c r="AB53" s="124"/>
      <c r="AC53" s="124"/>
      <c r="AD53" s="124"/>
    </row>
    <row r="54" spans="1:30">
      <c r="A54" s="82">
        <v>419</v>
      </c>
      <c r="B54" s="83" t="s">
        <v>113</v>
      </c>
      <c r="C54" s="266">
        <v>192327</v>
      </c>
      <c r="D54" s="124">
        <f t="shared" si="0"/>
        <v>24394.596651445965</v>
      </c>
      <c r="E54" s="125">
        <f t="shared" si="1"/>
        <v>0.79480120819325817</v>
      </c>
      <c r="F54" s="124">
        <f t="shared" si="2"/>
        <v>3778.8632235740192</v>
      </c>
      <c r="G54" s="124">
        <f t="shared" si="3"/>
        <v>29792.557654657568</v>
      </c>
      <c r="H54" s="124">
        <f t="shared" si="4"/>
        <v>1130.0923095757514</v>
      </c>
      <c r="I54" s="123">
        <f t="shared" si="5"/>
        <v>8909.6477686952239</v>
      </c>
      <c r="J54" s="124">
        <f t="shared" si="6"/>
        <v>770.33280067288661</v>
      </c>
      <c r="K54" s="123">
        <f t="shared" si="7"/>
        <v>6073.3038005050385</v>
      </c>
      <c r="L54" s="123">
        <f t="shared" si="8"/>
        <v>35865.861455162609</v>
      </c>
      <c r="M54" s="123">
        <f t="shared" si="9"/>
        <v>228192.86145516261</v>
      </c>
      <c r="N54" s="70">
        <f t="shared" si="10"/>
        <v>28943.792675692872</v>
      </c>
      <c r="O54" s="23">
        <f t="shared" si="11"/>
        <v>0.94301872324551428</v>
      </c>
      <c r="P54" s="284">
        <v>1034.0832481608522</v>
      </c>
      <c r="Q54" s="316">
        <v>7884</v>
      </c>
      <c r="R54" s="125">
        <f t="shared" si="12"/>
        <v>4.1182743493005672E-2</v>
      </c>
      <c r="S54" s="23">
        <f t="shared" si="13"/>
        <v>3.2446608828645876E-2</v>
      </c>
      <c r="T54" s="23"/>
      <c r="U54" s="266">
        <v>184298</v>
      </c>
      <c r="V54" s="125">
        <f t="shared" si="14"/>
        <v>4.3565312700083562E-2</v>
      </c>
      <c r="W54" s="260">
        <v>220516.84923959745</v>
      </c>
      <c r="X54" s="264">
        <v>23429.697431985762</v>
      </c>
      <c r="Y54" s="264">
        <v>28034.178647291817</v>
      </c>
      <c r="Z54" s="141"/>
      <c r="AA54" s="124"/>
      <c r="AB54" s="124"/>
      <c r="AC54" s="124"/>
      <c r="AD54" s="124"/>
    </row>
    <row r="55" spans="1:30">
      <c r="A55" s="82">
        <v>420</v>
      </c>
      <c r="B55" s="83" t="s">
        <v>114</v>
      </c>
      <c r="C55" s="266">
        <v>129210</v>
      </c>
      <c r="D55" s="124">
        <f t="shared" si="0"/>
        <v>21037.121458808208</v>
      </c>
      <c r="E55" s="125">
        <f t="shared" si="1"/>
        <v>0.68541119130895733</v>
      </c>
      <c r="F55" s="124">
        <f t="shared" si="2"/>
        <v>5793.3483391566742</v>
      </c>
      <c r="G55" s="124">
        <f t="shared" si="3"/>
        <v>35582.745499100289</v>
      </c>
      <c r="H55" s="124">
        <f t="shared" si="4"/>
        <v>2305.2086269989663</v>
      </c>
      <c r="I55" s="123">
        <f t="shared" si="5"/>
        <v>14158.591387027651</v>
      </c>
      <c r="J55" s="124">
        <f t="shared" si="6"/>
        <v>1945.4491180961015</v>
      </c>
      <c r="K55" s="123">
        <f t="shared" si="7"/>
        <v>11948.948483346256</v>
      </c>
      <c r="L55" s="123">
        <f t="shared" si="8"/>
        <v>47531.693982446544</v>
      </c>
      <c r="M55" s="123">
        <f t="shared" si="9"/>
        <v>176741.69398244654</v>
      </c>
      <c r="N55" s="70">
        <f t="shared" si="10"/>
        <v>28775.918916060982</v>
      </c>
      <c r="O55" s="23">
        <f t="shared" si="11"/>
        <v>0.93754922240129912</v>
      </c>
      <c r="P55" s="284">
        <v>496.97993533786939</v>
      </c>
      <c r="Q55" s="316">
        <v>6142</v>
      </c>
      <c r="R55" s="125">
        <f t="shared" si="12"/>
        <v>2.9302800384251367E-2</v>
      </c>
      <c r="S55" s="23">
        <f t="shared" si="13"/>
        <v>3.1964373462537297E-2</v>
      </c>
      <c r="T55" s="23"/>
      <c r="U55" s="266">
        <v>125225</v>
      </c>
      <c r="V55" s="125">
        <f t="shared" si="14"/>
        <v>3.1822719105609902E-2</v>
      </c>
      <c r="W55" s="260">
        <v>170848.97476366814</v>
      </c>
      <c r="X55" s="264">
        <v>20438.224253305045</v>
      </c>
      <c r="Y55" s="264">
        <v>27884.604988357783</v>
      </c>
      <c r="Z55" s="141"/>
      <c r="AA55" s="124"/>
      <c r="AB55" s="124"/>
      <c r="AC55" s="124"/>
      <c r="AD55" s="124"/>
    </row>
    <row r="56" spans="1:30">
      <c r="A56" s="82">
        <v>423</v>
      </c>
      <c r="B56" s="83" t="s">
        <v>115</v>
      </c>
      <c r="C56" s="266">
        <v>105990</v>
      </c>
      <c r="D56" s="124">
        <f t="shared" si="0"/>
        <v>22360.759493670885</v>
      </c>
      <c r="E56" s="125">
        <f t="shared" si="1"/>
        <v>0.72853668849798536</v>
      </c>
      <c r="F56" s="124">
        <f t="shared" si="2"/>
        <v>4999.1655182390678</v>
      </c>
      <c r="G56" s="124">
        <f t="shared" si="3"/>
        <v>23696.04455645318</v>
      </c>
      <c r="H56" s="124">
        <f t="shared" si="4"/>
        <v>1841.9353147970294</v>
      </c>
      <c r="I56" s="123">
        <f t="shared" si="5"/>
        <v>8730.7733921379186</v>
      </c>
      <c r="J56" s="124">
        <f t="shared" si="6"/>
        <v>1482.1758058941646</v>
      </c>
      <c r="K56" s="123">
        <f t="shared" si="7"/>
        <v>7025.5133199383399</v>
      </c>
      <c r="L56" s="123">
        <f t="shared" si="8"/>
        <v>30721.557876391518</v>
      </c>
      <c r="M56" s="123">
        <f t="shared" si="9"/>
        <v>136711.55787639151</v>
      </c>
      <c r="N56" s="70">
        <f t="shared" si="10"/>
        <v>28842.100817804116</v>
      </c>
      <c r="O56" s="23">
        <f t="shared" si="11"/>
        <v>0.93970549726075059</v>
      </c>
      <c r="P56" s="284">
        <v>528.48186152744893</v>
      </c>
      <c r="Q56" s="316">
        <v>4740</v>
      </c>
      <c r="R56" s="125">
        <f t="shared" si="12"/>
        <v>6.3176551221915123E-2</v>
      </c>
      <c r="S56" s="23">
        <f t="shared" si="13"/>
        <v>3.3237651604805532E-2</v>
      </c>
      <c r="T56" s="23"/>
      <c r="U56" s="266">
        <v>100470</v>
      </c>
      <c r="V56" s="125">
        <f t="shared" si="14"/>
        <v>5.4941773663780231E-2</v>
      </c>
      <c r="W56" s="260">
        <v>133346.58816648321</v>
      </c>
      <c r="X56" s="264">
        <v>21032.028469750891</v>
      </c>
      <c r="Y56" s="264">
        <v>27914.295199180073</v>
      </c>
      <c r="Z56" s="141"/>
      <c r="AA56" s="124"/>
      <c r="AB56" s="124"/>
      <c r="AC56" s="124"/>
      <c r="AD56" s="124"/>
    </row>
    <row r="57" spans="1:30">
      <c r="A57" s="82">
        <v>425</v>
      </c>
      <c r="B57" s="83" t="s">
        <v>116</v>
      </c>
      <c r="C57" s="266">
        <v>162251</v>
      </c>
      <c r="D57" s="124">
        <f t="shared" si="0"/>
        <v>22290.287127352658</v>
      </c>
      <c r="E57" s="125">
        <f t="shared" si="1"/>
        <v>0.72624062586189164</v>
      </c>
      <c r="F57" s="124">
        <f t="shared" si="2"/>
        <v>5041.4489380300038</v>
      </c>
      <c r="G57" s="124">
        <f t="shared" si="3"/>
        <v>36696.7068199204</v>
      </c>
      <c r="H57" s="124">
        <f t="shared" si="4"/>
        <v>1866.6006430084087</v>
      </c>
      <c r="I57" s="123">
        <f t="shared" si="5"/>
        <v>13586.986080458208</v>
      </c>
      <c r="J57" s="124">
        <f t="shared" si="6"/>
        <v>1506.8411341055439</v>
      </c>
      <c r="K57" s="123">
        <f t="shared" si="7"/>
        <v>10968.296615154253</v>
      </c>
      <c r="L57" s="123">
        <f t="shared" si="8"/>
        <v>47665.003435074657</v>
      </c>
      <c r="M57" s="123">
        <f t="shared" si="9"/>
        <v>209916.00343507464</v>
      </c>
      <c r="N57" s="70">
        <f t="shared" si="10"/>
        <v>28838.577199488205</v>
      </c>
      <c r="O57" s="23">
        <f t="shared" si="11"/>
        <v>0.93959069412894591</v>
      </c>
      <c r="P57" s="284">
        <v>638.40333756504697</v>
      </c>
      <c r="Q57" s="316">
        <v>7279</v>
      </c>
      <c r="R57" s="125">
        <f t="shared" si="12"/>
        <v>3.8289539003613933E-2</v>
      </c>
      <c r="S57" s="23">
        <f t="shared" si="13"/>
        <v>3.2304772050189147E-2</v>
      </c>
      <c r="T57" s="23"/>
      <c r="U57" s="266">
        <v>157341</v>
      </c>
      <c r="V57" s="125">
        <f t="shared" si="14"/>
        <v>3.1206106482099389E-2</v>
      </c>
      <c r="W57" s="260">
        <v>204743.73268205056</v>
      </c>
      <c r="X57" s="264">
        <v>21468.276708964389</v>
      </c>
      <c r="Y57" s="264">
        <v>27936.107611140749</v>
      </c>
      <c r="Z57" s="141"/>
      <c r="AA57" s="124"/>
      <c r="AB57" s="124"/>
      <c r="AC57" s="124"/>
      <c r="AD57" s="124"/>
    </row>
    <row r="58" spans="1:30">
      <c r="A58" s="82">
        <v>426</v>
      </c>
      <c r="B58" s="83" t="s">
        <v>82</v>
      </c>
      <c r="C58" s="266">
        <v>81489</v>
      </c>
      <c r="D58" s="124">
        <f t="shared" si="0"/>
        <v>22143.75</v>
      </c>
      <c r="E58" s="125">
        <f t="shared" si="1"/>
        <v>0.72146629458151934</v>
      </c>
      <c r="F58" s="124">
        <f t="shared" si="2"/>
        <v>5129.3712144415986</v>
      </c>
      <c r="G58" s="124">
        <f t="shared" si="3"/>
        <v>18876.086069145083</v>
      </c>
      <c r="H58" s="124">
        <f t="shared" si="4"/>
        <v>1917.888637581839</v>
      </c>
      <c r="I58" s="123">
        <f t="shared" si="5"/>
        <v>7057.8301863011684</v>
      </c>
      <c r="J58" s="124">
        <f t="shared" si="6"/>
        <v>1558.1291286789742</v>
      </c>
      <c r="K58" s="123">
        <f t="shared" si="7"/>
        <v>5733.9151935386244</v>
      </c>
      <c r="L58" s="123">
        <f t="shared" si="8"/>
        <v>24610.001262683709</v>
      </c>
      <c r="M58" s="123">
        <f t="shared" si="9"/>
        <v>106099.00126268371</v>
      </c>
      <c r="N58" s="70">
        <f t="shared" si="10"/>
        <v>28831.250343120577</v>
      </c>
      <c r="O58" s="23">
        <f t="shared" si="11"/>
        <v>0.93935197756492739</v>
      </c>
      <c r="P58" s="284">
        <v>308.18317519430639</v>
      </c>
      <c r="Q58" s="316">
        <v>3680</v>
      </c>
      <c r="R58" s="125">
        <f t="shared" si="12"/>
        <v>2.8057555629976874E-2</v>
      </c>
      <c r="S58" s="23">
        <f t="shared" si="13"/>
        <v>3.1911128886326509E-2</v>
      </c>
      <c r="T58" s="23"/>
      <c r="U58" s="266">
        <v>80622</v>
      </c>
      <c r="V58" s="125">
        <f t="shared" si="14"/>
        <v>1.075388851678202E-2</v>
      </c>
      <c r="W58" s="260">
        <v>104578.16280241715</v>
      </c>
      <c r="X58" s="264">
        <v>21539.406892866686</v>
      </c>
      <c r="Y58" s="264">
        <v>27939.664120335867</v>
      </c>
      <c r="Z58" s="141"/>
      <c r="AA58" s="124"/>
      <c r="AB58" s="124"/>
      <c r="AC58" s="124"/>
      <c r="AD58" s="124"/>
    </row>
    <row r="59" spans="1:30">
      <c r="A59" s="82">
        <v>427</v>
      </c>
      <c r="B59" s="83" t="s">
        <v>117</v>
      </c>
      <c r="C59" s="266">
        <v>510655</v>
      </c>
      <c r="D59" s="124">
        <f t="shared" si="0"/>
        <v>24175.306537897079</v>
      </c>
      <c r="E59" s="125">
        <f t="shared" si="1"/>
        <v>0.78765650932064291</v>
      </c>
      <c r="F59" s="124">
        <f t="shared" si="2"/>
        <v>3910.4372917033511</v>
      </c>
      <c r="G59" s="124">
        <f t="shared" si="3"/>
        <v>82600.166912649889</v>
      </c>
      <c r="H59" s="124">
        <f t="shared" si="4"/>
        <v>1206.8438493178617</v>
      </c>
      <c r="I59" s="123">
        <f t="shared" si="5"/>
        <v>25492.162629141192</v>
      </c>
      <c r="J59" s="124">
        <f t="shared" si="6"/>
        <v>847.08434041499686</v>
      </c>
      <c r="K59" s="123">
        <f t="shared" si="7"/>
        <v>17892.962522585978</v>
      </c>
      <c r="L59" s="123">
        <f t="shared" si="8"/>
        <v>100493.12943523587</v>
      </c>
      <c r="M59" s="123">
        <f t="shared" si="9"/>
        <v>611148.12943523587</v>
      </c>
      <c r="N59" s="70">
        <f t="shared" si="10"/>
        <v>28932.828170015426</v>
      </c>
      <c r="O59" s="23">
        <f t="shared" si="11"/>
        <v>0.94266148830188345</v>
      </c>
      <c r="P59" s="284">
        <v>2464.1990107688325</v>
      </c>
      <c r="Q59" s="316">
        <v>21123</v>
      </c>
      <c r="R59" s="125">
        <f t="shared" si="12"/>
        <v>3.9824643301296717E-2</v>
      </c>
      <c r="S59" s="23">
        <f t="shared" si="13"/>
        <v>3.2387465438730959E-2</v>
      </c>
      <c r="T59" s="23"/>
      <c r="U59" s="266">
        <v>490237</v>
      </c>
      <c r="V59" s="125">
        <f t="shared" si="14"/>
        <v>4.1649243121184246E-2</v>
      </c>
      <c r="W59" s="260">
        <v>590938.61095425277</v>
      </c>
      <c r="X59" s="264">
        <v>23249.407189604477</v>
      </c>
      <c r="Y59" s="264">
        <v>28025.164135172756</v>
      </c>
      <c r="Z59" s="141"/>
      <c r="AA59" s="124"/>
      <c r="AB59" s="124"/>
      <c r="AC59" s="124"/>
      <c r="AD59" s="124"/>
    </row>
    <row r="60" spans="1:30">
      <c r="A60" s="82">
        <v>428</v>
      </c>
      <c r="B60" s="83" t="s">
        <v>118</v>
      </c>
      <c r="C60" s="266">
        <v>169452</v>
      </c>
      <c r="D60" s="124">
        <f t="shared" si="0"/>
        <v>25803.563270899955</v>
      </c>
      <c r="E60" s="125">
        <f t="shared" si="1"/>
        <v>0.84070679898643996</v>
      </c>
      <c r="F60" s="124">
        <f t="shared" si="2"/>
        <v>2933.4832519016259</v>
      </c>
      <c r="G60" s="124">
        <f t="shared" si="3"/>
        <v>19264.184515237976</v>
      </c>
      <c r="H60" s="124">
        <f t="shared" si="4"/>
        <v>636.95399276685509</v>
      </c>
      <c r="I60" s="123">
        <f t="shared" si="5"/>
        <v>4182.8768704999375</v>
      </c>
      <c r="J60" s="124">
        <f t="shared" si="6"/>
        <v>277.19448386399023</v>
      </c>
      <c r="K60" s="123">
        <f t="shared" si="7"/>
        <v>1820.336175534824</v>
      </c>
      <c r="L60" s="123">
        <f t="shared" si="8"/>
        <v>21084.520690772799</v>
      </c>
      <c r="M60" s="123">
        <f t="shared" si="9"/>
        <v>190536.5206907728</v>
      </c>
      <c r="N60" s="70">
        <f t="shared" si="10"/>
        <v>29014.241006665572</v>
      </c>
      <c r="O60" s="23">
        <f t="shared" si="11"/>
        <v>0.94531400278517341</v>
      </c>
      <c r="P60" s="284">
        <v>-1077.9635158964666</v>
      </c>
      <c r="Q60" s="316">
        <v>6567</v>
      </c>
      <c r="R60" s="125">
        <f t="shared" si="12"/>
        <v>9.0035919488140936E-2</v>
      </c>
      <c r="S60" s="23">
        <f t="shared" si="13"/>
        <v>3.4512088579688148E-2</v>
      </c>
      <c r="T60" s="23"/>
      <c r="U60" s="266">
        <v>155053</v>
      </c>
      <c r="V60" s="125">
        <f t="shared" si="14"/>
        <v>9.286502034788105E-2</v>
      </c>
      <c r="W60" s="260">
        <v>183703.29423078609</v>
      </c>
      <c r="X60" s="264">
        <v>23672.213740458013</v>
      </c>
      <c r="Y60" s="264">
        <v>28046.304462715434</v>
      </c>
      <c r="Z60" s="141"/>
      <c r="AA60" s="124"/>
      <c r="AB60" s="124"/>
      <c r="AC60" s="124"/>
      <c r="AD60" s="124"/>
    </row>
    <row r="61" spans="1:30">
      <c r="A61" s="82">
        <v>429</v>
      </c>
      <c r="B61" s="83" t="s">
        <v>119</v>
      </c>
      <c r="C61" s="266">
        <v>103252</v>
      </c>
      <c r="D61" s="124">
        <f t="shared" si="0"/>
        <v>23047.321428571428</v>
      </c>
      <c r="E61" s="125">
        <f t="shared" si="1"/>
        <v>0.75090558695345988</v>
      </c>
      <c r="F61" s="124">
        <f t="shared" si="2"/>
        <v>4587.2283572987417</v>
      </c>
      <c r="G61" s="124">
        <f t="shared" si="3"/>
        <v>20550.783040698363</v>
      </c>
      <c r="H61" s="124">
        <f t="shared" si="4"/>
        <v>1601.6386375818395</v>
      </c>
      <c r="I61" s="123">
        <f t="shared" si="5"/>
        <v>7175.3410963666411</v>
      </c>
      <c r="J61" s="124">
        <f t="shared" si="6"/>
        <v>1241.8791286789747</v>
      </c>
      <c r="K61" s="123">
        <f t="shared" si="7"/>
        <v>5563.6184964818058</v>
      </c>
      <c r="L61" s="123">
        <f t="shared" si="8"/>
        <v>26114.401537180169</v>
      </c>
      <c r="M61" s="123">
        <f t="shared" si="9"/>
        <v>129366.40153718017</v>
      </c>
      <c r="N61" s="70">
        <f t="shared" si="10"/>
        <v>28876.428914549146</v>
      </c>
      <c r="O61" s="23">
        <f t="shared" si="11"/>
        <v>0.94082394218352439</v>
      </c>
      <c r="P61" s="284">
        <v>515.24256110610804</v>
      </c>
      <c r="Q61" s="316">
        <v>4480</v>
      </c>
      <c r="R61" s="125">
        <f t="shared" si="12"/>
        <v>2.320812662663075E-2</v>
      </c>
      <c r="S61" s="23">
        <f t="shared" si="13"/>
        <v>3.1709213845663303E-2</v>
      </c>
      <c r="T61" s="23"/>
      <c r="U61" s="266">
        <v>101766</v>
      </c>
      <c r="V61" s="125">
        <f t="shared" si="14"/>
        <v>1.4602126446946917E-2</v>
      </c>
      <c r="W61" s="260">
        <v>126453.95047857886</v>
      </c>
      <c r="X61" s="264">
        <v>22524.568393094291</v>
      </c>
      <c r="Y61" s="264">
        <v>27988.922195347248</v>
      </c>
      <c r="Z61" s="141"/>
      <c r="AA61" s="124"/>
      <c r="AB61" s="124"/>
      <c r="AC61" s="124"/>
      <c r="AD61" s="124"/>
    </row>
    <row r="62" spans="1:30">
      <c r="A62" s="82">
        <v>430</v>
      </c>
      <c r="B62" s="83" t="s">
        <v>120</v>
      </c>
      <c r="C62" s="266">
        <v>52624</v>
      </c>
      <c r="D62" s="124">
        <f t="shared" si="0"/>
        <v>21134.136546184738</v>
      </c>
      <c r="E62" s="125">
        <f t="shared" si="1"/>
        <v>0.68857204326980626</v>
      </c>
      <c r="F62" s="124">
        <f t="shared" si="2"/>
        <v>5735.1392867307559</v>
      </c>
      <c r="G62" s="124">
        <f t="shared" si="3"/>
        <v>14280.496823959582</v>
      </c>
      <c r="H62" s="124">
        <f t="shared" si="4"/>
        <v>2271.2533464171806</v>
      </c>
      <c r="I62" s="123">
        <f t="shared" si="5"/>
        <v>5655.4208325787804</v>
      </c>
      <c r="J62" s="124">
        <f t="shared" si="6"/>
        <v>1911.4938375143158</v>
      </c>
      <c r="K62" s="123">
        <f t="shared" si="7"/>
        <v>4759.6196554106464</v>
      </c>
      <c r="L62" s="123">
        <f t="shared" si="8"/>
        <v>19040.116479370226</v>
      </c>
      <c r="M62" s="123">
        <f t="shared" si="9"/>
        <v>71664.116479370219</v>
      </c>
      <c r="N62" s="70">
        <f t="shared" si="10"/>
        <v>28780.769670429807</v>
      </c>
      <c r="O62" s="23">
        <f t="shared" si="11"/>
        <v>0.93770726499934154</v>
      </c>
      <c r="P62" s="284">
        <v>314.01483865049522</v>
      </c>
      <c r="Q62" s="316">
        <v>2490</v>
      </c>
      <c r="R62" s="125">
        <f t="shared" si="12"/>
        <v>-2.9558868527943111E-2</v>
      </c>
      <c r="S62" s="23">
        <f t="shared" si="13"/>
        <v>2.966495649903475E-2</v>
      </c>
      <c r="T62" s="23"/>
      <c r="U62" s="266">
        <v>55098</v>
      </c>
      <c r="V62" s="125">
        <f t="shared" si="14"/>
        <v>-4.490181131801517E-2</v>
      </c>
      <c r="W62" s="260">
        <v>70717.515252502111</v>
      </c>
      <c r="X62" s="264">
        <v>21777.86561264822</v>
      </c>
      <c r="Y62" s="264">
        <v>27951.587056324945</v>
      </c>
      <c r="Z62" s="141"/>
      <c r="AA62" s="124"/>
      <c r="AB62" s="124"/>
      <c r="AC62" s="124"/>
      <c r="AD62" s="124"/>
    </row>
    <row r="63" spans="1:30">
      <c r="A63" s="82">
        <v>432</v>
      </c>
      <c r="B63" s="83" t="s">
        <v>121</v>
      </c>
      <c r="C63" s="266">
        <v>42432</v>
      </c>
      <c r="D63" s="124">
        <f t="shared" si="0"/>
        <v>23224.958949096879</v>
      </c>
      <c r="E63" s="125">
        <f t="shared" si="1"/>
        <v>0.75669320123343264</v>
      </c>
      <c r="F63" s="124">
        <f t="shared" si="2"/>
        <v>4480.6458449834709</v>
      </c>
      <c r="G63" s="124">
        <f t="shared" si="3"/>
        <v>8186.1399587848009</v>
      </c>
      <c r="H63" s="124">
        <f t="shared" si="4"/>
        <v>1539.4655053979313</v>
      </c>
      <c r="I63" s="123">
        <f t="shared" si="5"/>
        <v>2812.6034783620207</v>
      </c>
      <c r="J63" s="124">
        <f t="shared" si="6"/>
        <v>1179.7059964950665</v>
      </c>
      <c r="K63" s="123">
        <f t="shared" si="7"/>
        <v>2155.3228555964865</v>
      </c>
      <c r="L63" s="123">
        <f t="shared" si="8"/>
        <v>10341.462814381288</v>
      </c>
      <c r="M63" s="123">
        <f t="shared" si="9"/>
        <v>52773.462814381288</v>
      </c>
      <c r="N63" s="70">
        <f t="shared" si="10"/>
        <v>28885.310790575415</v>
      </c>
      <c r="O63" s="23">
        <f t="shared" si="11"/>
        <v>0.94111332289752292</v>
      </c>
      <c r="P63" s="284">
        <v>233.70462257608597</v>
      </c>
      <c r="Q63" s="316">
        <v>1827</v>
      </c>
      <c r="R63" s="125">
        <f t="shared" si="12"/>
        <v>4.0157492344935618E-2</v>
      </c>
      <c r="S63" s="23">
        <f t="shared" si="13"/>
        <v>3.2388504773256811E-2</v>
      </c>
      <c r="T63" s="23"/>
      <c r="U63" s="266">
        <v>41486</v>
      </c>
      <c r="V63" s="125">
        <f t="shared" si="14"/>
        <v>2.2802873258448632E-2</v>
      </c>
      <c r="W63" s="260">
        <v>51985.185035236718</v>
      </c>
      <c r="X63" s="264">
        <v>22328.310010764264</v>
      </c>
      <c r="Y63" s="264">
        <v>27979.109276230742</v>
      </c>
      <c r="Z63" s="141"/>
      <c r="AA63" s="124"/>
      <c r="AB63" s="124"/>
      <c r="AC63" s="124"/>
      <c r="AD63" s="124"/>
    </row>
    <row r="64" spans="1:30">
      <c r="A64" s="82">
        <v>434</v>
      </c>
      <c r="B64" s="83" t="s">
        <v>122</v>
      </c>
      <c r="C64" s="266">
        <v>27184</v>
      </c>
      <c r="D64" s="124">
        <f t="shared" si="0"/>
        <v>21007.727975270478</v>
      </c>
      <c r="E64" s="125">
        <f t="shared" si="1"/>
        <v>0.68445352119198044</v>
      </c>
      <c r="F64" s="124">
        <f t="shared" si="2"/>
        <v>5810.9844292793114</v>
      </c>
      <c r="G64" s="124">
        <f t="shared" si="3"/>
        <v>7519.4138514874285</v>
      </c>
      <c r="H64" s="124">
        <f t="shared" si="4"/>
        <v>2315.4963462371716</v>
      </c>
      <c r="I64" s="123">
        <f t="shared" si="5"/>
        <v>2996.2522720309003</v>
      </c>
      <c r="J64" s="124">
        <f t="shared" si="6"/>
        <v>1955.7368373343068</v>
      </c>
      <c r="K64" s="123">
        <f t="shared" si="7"/>
        <v>2530.7234675105933</v>
      </c>
      <c r="L64" s="123">
        <f t="shared" si="8"/>
        <v>10050.137318998022</v>
      </c>
      <c r="M64" s="123">
        <f t="shared" si="9"/>
        <v>37234.137318998022</v>
      </c>
      <c r="N64" s="70">
        <f t="shared" si="10"/>
        <v>28774.4492418841</v>
      </c>
      <c r="O64" s="23">
        <f t="shared" si="11"/>
        <v>0.93750133889545051</v>
      </c>
      <c r="P64" s="284">
        <v>-67.985943287654663</v>
      </c>
      <c r="Q64" s="316">
        <v>1294</v>
      </c>
      <c r="R64" s="125">
        <f t="shared" si="12"/>
        <v>2.5081214925680464E-2</v>
      </c>
      <c r="S64" s="23">
        <f t="shared" si="13"/>
        <v>3.1808991887020605E-2</v>
      </c>
      <c r="T64" s="23"/>
      <c r="U64" s="266">
        <v>26109</v>
      </c>
      <c r="V64" s="125">
        <f t="shared" si="14"/>
        <v>4.1173541690604776E-2</v>
      </c>
      <c r="W64" s="260">
        <v>35528.521870232289</v>
      </c>
      <c r="X64" s="264">
        <v>20493.720565149135</v>
      </c>
      <c r="Y64" s="264">
        <v>27887.379803949992</v>
      </c>
      <c r="Z64" s="141"/>
      <c r="AA64" s="124"/>
      <c r="AB64" s="124"/>
      <c r="AC64" s="124"/>
      <c r="AD64" s="124"/>
    </row>
    <row r="65" spans="1:30">
      <c r="A65" s="82">
        <v>436</v>
      </c>
      <c r="B65" s="83" t="s">
        <v>123</v>
      </c>
      <c r="C65" s="266">
        <v>29834</v>
      </c>
      <c r="D65" s="124">
        <f t="shared" si="0"/>
        <v>19210.5602060528</v>
      </c>
      <c r="E65" s="125">
        <f t="shared" si="1"/>
        <v>0.62589993513727815</v>
      </c>
      <c r="F65" s="124">
        <f t="shared" si="2"/>
        <v>6889.2850908099181</v>
      </c>
      <c r="G65" s="124">
        <f t="shared" si="3"/>
        <v>10699.059746027802</v>
      </c>
      <c r="H65" s="124">
        <f t="shared" si="4"/>
        <v>2944.5050654633592</v>
      </c>
      <c r="I65" s="123">
        <f t="shared" si="5"/>
        <v>4572.8163666645969</v>
      </c>
      <c r="J65" s="124">
        <f t="shared" si="6"/>
        <v>2584.7455565604942</v>
      </c>
      <c r="K65" s="123">
        <f t="shared" si="7"/>
        <v>4014.109849338447</v>
      </c>
      <c r="L65" s="123">
        <f t="shared" si="8"/>
        <v>14713.169595366249</v>
      </c>
      <c r="M65" s="123">
        <f t="shared" si="9"/>
        <v>44547.169595366249</v>
      </c>
      <c r="N65" s="70">
        <f t="shared" si="10"/>
        <v>28684.590853423211</v>
      </c>
      <c r="O65" s="23">
        <f t="shared" si="11"/>
        <v>0.93457365959271521</v>
      </c>
      <c r="P65" s="284">
        <v>245.25628290129134</v>
      </c>
      <c r="Q65" s="316">
        <v>1553</v>
      </c>
      <c r="R65" s="125">
        <f t="shared" si="12"/>
        <v>4.2792773549307571E-2</v>
      </c>
      <c r="S65" s="23">
        <f t="shared" si="13"/>
        <v>3.2421260165392665E-2</v>
      </c>
      <c r="T65" s="23"/>
      <c r="U65" s="266">
        <v>29844</v>
      </c>
      <c r="V65" s="125">
        <f t="shared" si="14"/>
        <v>-3.3507572711432784E-4</v>
      </c>
      <c r="W65" s="260">
        <v>45009.763916621901</v>
      </c>
      <c r="X65" s="264">
        <v>18422.222222222223</v>
      </c>
      <c r="Y65" s="264">
        <v>27783.804886803642</v>
      </c>
      <c r="Z65" s="141"/>
      <c r="AA65" s="124"/>
      <c r="AB65" s="124"/>
      <c r="AC65" s="124"/>
      <c r="AD65" s="124"/>
    </row>
    <row r="66" spans="1:30">
      <c r="A66" s="82">
        <v>437</v>
      </c>
      <c r="B66" s="83" t="s">
        <v>124</v>
      </c>
      <c r="C66" s="266">
        <v>136219</v>
      </c>
      <c r="D66" s="124">
        <f t="shared" si="0"/>
        <v>24303.122212310438</v>
      </c>
      <c r="E66" s="125">
        <f t="shared" si="1"/>
        <v>0.79182087628687237</v>
      </c>
      <c r="F66" s="124">
        <f t="shared" si="2"/>
        <v>3833.7478870553355</v>
      </c>
      <c r="G66" s="124">
        <f t="shared" si="3"/>
        <v>21488.156906945154</v>
      </c>
      <c r="H66" s="124">
        <f t="shared" si="4"/>
        <v>1162.1083632731859</v>
      </c>
      <c r="I66" s="123">
        <f t="shared" si="5"/>
        <v>6513.6173761462069</v>
      </c>
      <c r="J66" s="124">
        <f t="shared" si="6"/>
        <v>802.34885437032108</v>
      </c>
      <c r="K66" s="123">
        <f t="shared" si="7"/>
        <v>4497.1653287456493</v>
      </c>
      <c r="L66" s="123">
        <f t="shared" si="8"/>
        <v>25985.322235690805</v>
      </c>
      <c r="M66" s="123">
        <f t="shared" si="9"/>
        <v>162204.32223569081</v>
      </c>
      <c r="N66" s="70">
        <f t="shared" si="10"/>
        <v>28939.218953736094</v>
      </c>
      <c r="O66" s="23">
        <f t="shared" si="11"/>
        <v>0.94286970665019487</v>
      </c>
      <c r="P66" s="284">
        <v>597.30107254456743</v>
      </c>
      <c r="Q66" s="316">
        <v>5605</v>
      </c>
      <c r="R66" s="125">
        <f t="shared" si="12"/>
        <v>4.0152022944289753E-2</v>
      </c>
      <c r="S66" s="23">
        <f t="shared" si="13"/>
        <v>3.2402642750761372E-2</v>
      </c>
      <c r="T66" s="23"/>
      <c r="U66" s="266">
        <v>130470</v>
      </c>
      <c r="V66" s="125">
        <f t="shared" si="14"/>
        <v>4.4063769448915456E-2</v>
      </c>
      <c r="W66" s="260">
        <v>156524.7820434671</v>
      </c>
      <c r="X66" s="264">
        <v>23364.971346704871</v>
      </c>
      <c r="Y66" s="264">
        <v>28030.942343027775</v>
      </c>
      <c r="Z66" s="141"/>
      <c r="AA66" s="124"/>
      <c r="AB66" s="124"/>
      <c r="AC66" s="124"/>
      <c r="AD66" s="124"/>
    </row>
    <row r="67" spans="1:30">
      <c r="A67" s="82">
        <v>438</v>
      </c>
      <c r="B67" s="83" t="s">
        <v>125</v>
      </c>
      <c r="C67" s="266">
        <v>59910</v>
      </c>
      <c r="D67" s="124">
        <f t="shared" si="0"/>
        <v>24715.346534653465</v>
      </c>
      <c r="E67" s="125">
        <f t="shared" si="1"/>
        <v>0.80525157137587944</v>
      </c>
      <c r="F67" s="124">
        <f t="shared" si="2"/>
        <v>3586.4132936495193</v>
      </c>
      <c r="G67" s="124">
        <f t="shared" si="3"/>
        <v>8693.4658238064349</v>
      </c>
      <c r="H67" s="124">
        <f t="shared" si="4"/>
        <v>1017.8298504531265</v>
      </c>
      <c r="I67" s="123">
        <f t="shared" si="5"/>
        <v>2467.2195574983789</v>
      </c>
      <c r="J67" s="124">
        <f t="shared" si="6"/>
        <v>658.07034155026167</v>
      </c>
      <c r="K67" s="123">
        <f t="shared" si="7"/>
        <v>1595.1625079178343</v>
      </c>
      <c r="L67" s="123">
        <f t="shared" si="8"/>
        <v>10288.628331724269</v>
      </c>
      <c r="M67" s="123">
        <f t="shared" si="9"/>
        <v>70198.628331724263</v>
      </c>
      <c r="N67" s="70">
        <f t="shared" si="10"/>
        <v>28959.830169853241</v>
      </c>
      <c r="O67" s="23">
        <f t="shared" si="11"/>
        <v>0.94354124140464513</v>
      </c>
      <c r="P67" s="284">
        <v>202.20793931276967</v>
      </c>
      <c r="Q67" s="316">
        <v>2424</v>
      </c>
      <c r="R67" s="125">
        <f t="shared" si="12"/>
        <v>1.3526432441648138E-2</v>
      </c>
      <c r="S67" s="23">
        <f t="shared" si="13"/>
        <v>3.1260682516715474E-2</v>
      </c>
      <c r="T67" s="23"/>
      <c r="U67" s="266">
        <v>59525</v>
      </c>
      <c r="V67" s="125">
        <f t="shared" si="14"/>
        <v>6.4678706425871481E-3</v>
      </c>
      <c r="W67" s="260">
        <v>68548.085506465475</v>
      </c>
      <c r="X67" s="264">
        <v>24385.497746825073</v>
      </c>
      <c r="Y67" s="264">
        <v>28081.968663033789</v>
      </c>
      <c r="Z67" s="141"/>
      <c r="AA67" s="124"/>
      <c r="AB67" s="124"/>
      <c r="AC67" s="124"/>
      <c r="AD67" s="124"/>
    </row>
    <row r="68" spans="1:30">
      <c r="A68" s="82">
        <v>439</v>
      </c>
      <c r="B68" s="83" t="s">
        <v>126</v>
      </c>
      <c r="C68" s="266">
        <v>32557</v>
      </c>
      <c r="D68" s="124">
        <f t="shared" si="0"/>
        <v>20750.159337157424</v>
      </c>
      <c r="E68" s="125">
        <f t="shared" si="1"/>
        <v>0.67606166836940818</v>
      </c>
      <c r="F68" s="124">
        <f t="shared" si="2"/>
        <v>5965.5256121471439</v>
      </c>
      <c r="G68" s="124">
        <f t="shared" si="3"/>
        <v>9359.9096854588679</v>
      </c>
      <c r="H68" s="124">
        <f t="shared" si="4"/>
        <v>2405.6453695767409</v>
      </c>
      <c r="I68" s="123">
        <f t="shared" si="5"/>
        <v>3774.4575848659065</v>
      </c>
      <c r="J68" s="124">
        <f t="shared" si="6"/>
        <v>2045.8858606738761</v>
      </c>
      <c r="K68" s="123">
        <f t="shared" si="7"/>
        <v>3209.9949153973116</v>
      </c>
      <c r="L68" s="123">
        <f t="shared" si="8"/>
        <v>12569.90460085618</v>
      </c>
      <c r="M68" s="123">
        <f t="shared" si="9"/>
        <v>45126.904600856178</v>
      </c>
      <c r="N68" s="70">
        <f t="shared" si="10"/>
        <v>28761.570809978442</v>
      </c>
      <c r="O68" s="23">
        <f t="shared" si="11"/>
        <v>0.93708174625432172</v>
      </c>
      <c r="P68" s="284">
        <v>169.55947061952975</v>
      </c>
      <c r="Q68" s="316">
        <v>1569</v>
      </c>
      <c r="R68" s="125">
        <f t="shared" si="12"/>
        <v>2.8734046172380706E-2</v>
      </c>
      <c r="S68" s="23">
        <f t="shared" si="13"/>
        <v>3.1945070868263405E-2</v>
      </c>
      <c r="T68" s="23"/>
      <c r="U68" s="266">
        <v>31809</v>
      </c>
      <c r="V68" s="125">
        <f t="shared" si="14"/>
        <v>2.351535728881763E-2</v>
      </c>
      <c r="W68" s="260">
        <v>43952.918084267119</v>
      </c>
      <c r="X68" s="264">
        <v>20170.577045022193</v>
      </c>
      <c r="Y68" s="264">
        <v>27871.222627943636</v>
      </c>
      <c r="Z68" s="141"/>
      <c r="AA68" s="124"/>
      <c r="AB68" s="124"/>
      <c r="AC68" s="124"/>
      <c r="AD68" s="124"/>
    </row>
    <row r="69" spans="1:30">
      <c r="A69" s="82">
        <v>441</v>
      </c>
      <c r="B69" s="83" t="s">
        <v>127</v>
      </c>
      <c r="C69" s="266">
        <v>42580</v>
      </c>
      <c r="D69" s="124">
        <f t="shared" si="0"/>
        <v>21993.801652892562</v>
      </c>
      <c r="E69" s="125">
        <f t="shared" si="1"/>
        <v>0.71658082223080066</v>
      </c>
      <c r="F69" s="124">
        <f t="shared" si="2"/>
        <v>5219.3402227060615</v>
      </c>
      <c r="G69" s="124">
        <f t="shared" si="3"/>
        <v>10104.642671158936</v>
      </c>
      <c r="H69" s="124">
        <f t="shared" si="4"/>
        <v>1970.3705590694424</v>
      </c>
      <c r="I69" s="123">
        <f t="shared" si="5"/>
        <v>3814.6374023584403</v>
      </c>
      <c r="J69" s="124">
        <f t="shared" si="6"/>
        <v>1610.6110501665776</v>
      </c>
      <c r="K69" s="123">
        <f t="shared" si="7"/>
        <v>3118.1429931224943</v>
      </c>
      <c r="L69" s="123">
        <f t="shared" si="8"/>
        <v>13222.785664281429</v>
      </c>
      <c r="M69" s="123">
        <f t="shared" si="9"/>
        <v>55802.785664281429</v>
      </c>
      <c r="N69" s="70">
        <f t="shared" si="10"/>
        <v>28823.752925765199</v>
      </c>
      <c r="O69" s="23">
        <f t="shared" si="11"/>
        <v>0.93910770394739129</v>
      </c>
      <c r="P69" s="284">
        <v>290.33571390656653</v>
      </c>
      <c r="Q69" s="316">
        <v>1936</v>
      </c>
      <c r="R69" s="125">
        <f t="shared" si="12"/>
        <v>5.6964590903324529E-2</v>
      </c>
      <c r="S69" s="23">
        <f t="shared" si="13"/>
        <v>3.2994032212550137E-2</v>
      </c>
      <c r="T69" s="23"/>
      <c r="U69" s="266">
        <v>40847</v>
      </c>
      <c r="V69" s="125">
        <f t="shared" si="14"/>
        <v>4.2426616397777069E-2</v>
      </c>
      <c r="W69" s="260">
        <v>54773.817881684437</v>
      </c>
      <c r="X69" s="264">
        <v>20808.456444218034</v>
      </c>
      <c r="Y69" s="264">
        <v>27903.11659790343</v>
      </c>
      <c r="Z69" s="141"/>
      <c r="AA69" s="124"/>
      <c r="AB69" s="124"/>
      <c r="AC69" s="124"/>
      <c r="AD69" s="124"/>
    </row>
    <row r="70" spans="1:30" ht="25.5" customHeight="1">
      <c r="A70" s="82">
        <v>501</v>
      </c>
      <c r="B70" s="83" t="s">
        <v>128</v>
      </c>
      <c r="C70" s="266">
        <v>805350</v>
      </c>
      <c r="D70" s="124">
        <f t="shared" si="0"/>
        <v>28826.329730116686</v>
      </c>
      <c r="E70" s="125">
        <f t="shared" si="1"/>
        <v>0.93919165890024836</v>
      </c>
      <c r="F70" s="124">
        <f t="shared" si="2"/>
        <v>1119.8233763715871</v>
      </c>
      <c r="G70" s="124">
        <f t="shared" si="3"/>
        <v>31285.6254890694</v>
      </c>
      <c r="H70" s="124">
        <f t="shared" si="4"/>
        <v>0</v>
      </c>
      <c r="I70" s="123">
        <f t="shared" si="5"/>
        <v>0</v>
      </c>
      <c r="J70" s="124">
        <f t="shared" si="6"/>
        <v>-359.75950890286487</v>
      </c>
      <c r="K70" s="123">
        <f t="shared" si="7"/>
        <v>-10050.961159728238</v>
      </c>
      <c r="L70" s="123">
        <f t="shared" si="8"/>
        <v>21234.664329341162</v>
      </c>
      <c r="M70" s="123">
        <f t="shared" si="9"/>
        <v>826584.66432934115</v>
      </c>
      <c r="N70" s="70">
        <f t="shared" si="10"/>
        <v>29586.393597585411</v>
      </c>
      <c r="O70" s="23">
        <f t="shared" si="11"/>
        <v>0.96395532639595083</v>
      </c>
      <c r="P70" s="284">
        <v>762.20885953181278</v>
      </c>
      <c r="Q70" s="316">
        <v>27938</v>
      </c>
      <c r="R70" s="125">
        <f t="shared" si="12"/>
        <v>4.0513934684485754E-2</v>
      </c>
      <c r="S70" s="23">
        <f t="shared" si="13"/>
        <v>3.5792546155378829E-2</v>
      </c>
      <c r="T70" s="23"/>
      <c r="U70" s="266">
        <v>769643</v>
      </c>
      <c r="V70" s="125">
        <f t="shared" si="14"/>
        <v>4.6394237328215807E-2</v>
      </c>
      <c r="W70" s="260">
        <v>793536.89460825827</v>
      </c>
      <c r="X70" s="264">
        <v>27703.93434361614</v>
      </c>
      <c r="Y70" s="264">
        <v>28564.014780182795</v>
      </c>
      <c r="Z70" s="141"/>
      <c r="AA70" s="124"/>
      <c r="AB70" s="124"/>
      <c r="AC70" s="124"/>
      <c r="AD70" s="124"/>
    </row>
    <row r="71" spans="1:30">
      <c r="A71" s="82">
        <v>502</v>
      </c>
      <c r="B71" s="83" t="s">
        <v>129</v>
      </c>
      <c r="C71" s="266">
        <v>797745</v>
      </c>
      <c r="D71" s="124">
        <f t="shared" ref="D71:D129" si="15">C71*1000/Q71</f>
        <v>26034.364597611122</v>
      </c>
      <c r="E71" s="125">
        <f t="shared" ref="E71:E134" si="16">D71/D$430</f>
        <v>0.84822654509840412</v>
      </c>
      <c r="F71" s="124">
        <f t="shared" ref="F71:F134" si="17">($D$430-D71)*0.6</f>
        <v>2795.0024558749251</v>
      </c>
      <c r="G71" s="124">
        <f t="shared" ref="G71:G129" si="18">F71*Q71/1000</f>
        <v>85644.465252919457</v>
      </c>
      <c r="H71" s="124">
        <f t="shared" ref="H71:H134" si="19">IF(D71&lt;D$430*0.9,(D$430*0.9-D71)*0.35,0)</f>
        <v>556.1735284179465</v>
      </c>
      <c r="I71" s="123">
        <f t="shared" ref="I71:I129" si="20">H71*Q71/1000</f>
        <v>17042.269257782715</v>
      </c>
      <c r="J71" s="124">
        <f t="shared" ref="J71:J134" si="21">H71+I$432</f>
        <v>196.41401951508163</v>
      </c>
      <c r="K71" s="123">
        <f t="shared" ref="K71:K129" si="22">J71*Q71/1000</f>
        <v>6018.5183859811314</v>
      </c>
      <c r="L71" s="123">
        <f t="shared" ref="L71:L129" si="23">K71+G71</f>
        <v>91662.983638900594</v>
      </c>
      <c r="M71" s="123">
        <f t="shared" ref="M71:M129" si="24">L71+C71</f>
        <v>889407.98363890056</v>
      </c>
      <c r="N71" s="70">
        <f t="shared" ref="N71:N129" si="25">M71*1000/Q71</f>
        <v>29025.781073001126</v>
      </c>
      <c r="O71" s="23">
        <f t="shared" ref="O71:O134" si="26">N71/N$430</f>
        <v>0.94568999009077148</v>
      </c>
      <c r="P71" s="284">
        <v>1885.3486288868735</v>
      </c>
      <c r="Q71" s="316">
        <v>30642</v>
      </c>
      <c r="R71" s="125">
        <f t="shared" ref="R71:R129" si="27">(D71-X71)/X71</f>
        <v>4.1049073656143124E-2</v>
      </c>
      <c r="S71" s="23">
        <f t="shared" ref="S71:S129" si="28">(N71-Y71)/Y71</f>
        <v>3.2465183583705919E-2</v>
      </c>
      <c r="T71" s="23"/>
      <c r="U71" s="266">
        <v>758212</v>
      </c>
      <c r="V71" s="125">
        <f t="shared" ref="V71:V129" si="29">(C71-U71)/U71</f>
        <v>5.2139770934778139E-2</v>
      </c>
      <c r="W71" s="260">
        <v>852360.61258522188</v>
      </c>
      <c r="X71" s="264">
        <v>25007.816880503975</v>
      </c>
      <c r="Y71" s="264">
        <v>28113.084619717731</v>
      </c>
      <c r="Z71" s="141"/>
      <c r="AA71" s="124"/>
      <c r="AB71" s="124"/>
      <c r="AC71" s="124"/>
      <c r="AD71" s="124"/>
    </row>
    <row r="72" spans="1:30">
      <c r="A72" s="82">
        <v>511</v>
      </c>
      <c r="B72" s="83" t="s">
        <v>130</v>
      </c>
      <c r="C72" s="266">
        <v>61104</v>
      </c>
      <c r="D72" s="124">
        <f t="shared" si="15"/>
        <v>23127.933383800151</v>
      </c>
      <c r="E72" s="125">
        <f t="shared" si="16"/>
        <v>0.75353200789109864</v>
      </c>
      <c r="F72" s="124">
        <f t="shared" si="17"/>
        <v>4538.8611841615075</v>
      </c>
      <c r="G72" s="124">
        <f t="shared" si="18"/>
        <v>11991.671248554703</v>
      </c>
      <c r="H72" s="124">
        <f t="shared" si="19"/>
        <v>1573.4244532517862</v>
      </c>
      <c r="I72" s="123">
        <f t="shared" si="20"/>
        <v>4156.9874054912189</v>
      </c>
      <c r="J72" s="124">
        <f t="shared" si="21"/>
        <v>1213.6649443489214</v>
      </c>
      <c r="K72" s="123">
        <f t="shared" si="22"/>
        <v>3206.5027829698502</v>
      </c>
      <c r="L72" s="123">
        <f t="shared" si="23"/>
        <v>15198.174031524553</v>
      </c>
      <c r="M72" s="123">
        <f t="shared" si="24"/>
        <v>76302.174031524555</v>
      </c>
      <c r="N72" s="70">
        <f t="shared" si="25"/>
        <v>28880.459512310579</v>
      </c>
      <c r="O72" s="23">
        <f t="shared" si="26"/>
        <v>0.94095526323040624</v>
      </c>
      <c r="P72" s="284">
        <v>246.12012197373406</v>
      </c>
      <c r="Q72" s="316">
        <v>2642</v>
      </c>
      <c r="R72" s="125">
        <f t="shared" si="27"/>
        <v>5.2879880899683561E-2</v>
      </c>
      <c r="S72" s="23">
        <f t="shared" si="28"/>
        <v>3.2883215921332344E-2</v>
      </c>
      <c r="T72" s="23"/>
      <c r="U72" s="266">
        <v>58760</v>
      </c>
      <c r="V72" s="125">
        <f t="shared" si="29"/>
        <v>3.9891082368958476E-2</v>
      </c>
      <c r="W72" s="260">
        <v>74795.70584997753</v>
      </c>
      <c r="X72" s="264">
        <v>21966.355140186915</v>
      </c>
      <c r="Y72" s="264">
        <v>27961.011532701879</v>
      </c>
      <c r="Z72" s="141"/>
      <c r="AA72" s="124"/>
      <c r="AB72" s="124"/>
      <c r="AC72" s="124"/>
      <c r="AD72" s="124"/>
    </row>
    <row r="73" spans="1:30">
      <c r="A73" s="82">
        <v>512</v>
      </c>
      <c r="B73" s="83" t="s">
        <v>131</v>
      </c>
      <c r="C73" s="266">
        <v>49147</v>
      </c>
      <c r="D73" s="124">
        <f t="shared" si="15"/>
        <v>24115.309126594701</v>
      </c>
      <c r="E73" s="125">
        <f t="shared" si="16"/>
        <v>0.78570173156092238</v>
      </c>
      <c r="F73" s="124">
        <f t="shared" si="17"/>
        <v>3946.4357384847781</v>
      </c>
      <c r="G73" s="124">
        <f t="shared" si="18"/>
        <v>8042.8360350319781</v>
      </c>
      <c r="H73" s="124">
        <f t="shared" si="19"/>
        <v>1227.8429432736939</v>
      </c>
      <c r="I73" s="123">
        <f t="shared" si="20"/>
        <v>2502.3439183917885</v>
      </c>
      <c r="J73" s="124">
        <f t="shared" si="21"/>
        <v>868.08343437082908</v>
      </c>
      <c r="K73" s="123">
        <f t="shared" si="22"/>
        <v>1769.1540392477496</v>
      </c>
      <c r="L73" s="123">
        <f t="shared" si="23"/>
        <v>9811.9900742797272</v>
      </c>
      <c r="M73" s="123">
        <f t="shared" si="24"/>
        <v>58958.990074279725</v>
      </c>
      <c r="N73" s="70">
        <f t="shared" si="25"/>
        <v>28929.828299450306</v>
      </c>
      <c r="O73" s="23">
        <f t="shared" si="26"/>
        <v>0.94256374941389742</v>
      </c>
      <c r="P73" s="284">
        <v>107.13728561032258</v>
      </c>
      <c r="Q73" s="316">
        <v>2038</v>
      </c>
      <c r="R73" s="125">
        <f t="shared" si="27"/>
        <v>1.6217141795595611E-2</v>
      </c>
      <c r="S73" s="23">
        <f t="shared" si="28"/>
        <v>3.1395210767008318E-2</v>
      </c>
      <c r="T73" s="23"/>
      <c r="U73" s="266">
        <v>48600</v>
      </c>
      <c r="V73" s="125">
        <f t="shared" si="29"/>
        <v>1.1255144032921811E-2</v>
      </c>
      <c r="W73" s="260">
        <v>57444.796852618303</v>
      </c>
      <c r="X73" s="264">
        <v>23730.46875</v>
      </c>
      <c r="Y73" s="264">
        <v>28049.217213192529</v>
      </c>
      <c r="Z73" s="141"/>
      <c r="AA73" s="124"/>
      <c r="AB73" s="124"/>
      <c r="AC73" s="124"/>
      <c r="AD73" s="124"/>
    </row>
    <row r="74" spans="1:30">
      <c r="A74" s="82">
        <v>513</v>
      </c>
      <c r="B74" s="83" t="s">
        <v>132</v>
      </c>
      <c r="C74" s="266">
        <v>59712</v>
      </c>
      <c r="D74" s="124">
        <f t="shared" si="15"/>
        <v>27403.396053235429</v>
      </c>
      <c r="E74" s="125">
        <f t="shared" si="16"/>
        <v>0.89283100691967698</v>
      </c>
      <c r="F74" s="124">
        <f t="shared" si="17"/>
        <v>1973.5835825003414</v>
      </c>
      <c r="G74" s="124">
        <f t="shared" si="18"/>
        <v>4300.4386262682447</v>
      </c>
      <c r="H74" s="124">
        <f t="shared" si="19"/>
        <v>77.012518949439254</v>
      </c>
      <c r="I74" s="123">
        <f t="shared" si="20"/>
        <v>167.81027879082814</v>
      </c>
      <c r="J74" s="124">
        <f t="shared" si="21"/>
        <v>-282.74698995342561</v>
      </c>
      <c r="K74" s="123">
        <f t="shared" si="22"/>
        <v>-616.10569110851441</v>
      </c>
      <c r="L74" s="123">
        <f t="shared" si="23"/>
        <v>3684.3329351597304</v>
      </c>
      <c r="M74" s="123">
        <f t="shared" si="24"/>
        <v>63396.332935159728</v>
      </c>
      <c r="N74" s="70">
        <f t="shared" si="25"/>
        <v>29094.232645782344</v>
      </c>
      <c r="O74" s="23">
        <f t="shared" si="26"/>
        <v>0.94792021318183517</v>
      </c>
      <c r="P74" s="284">
        <v>366.72475237728304</v>
      </c>
      <c r="Q74" s="316">
        <v>2179</v>
      </c>
      <c r="R74" s="125">
        <f t="shared" si="27"/>
        <v>4.4616603639304302E-2</v>
      </c>
      <c r="S74" s="23">
        <f t="shared" si="28"/>
        <v>3.2649932327846007E-2</v>
      </c>
      <c r="T74" s="23"/>
      <c r="U74" s="266">
        <v>57765</v>
      </c>
      <c r="V74" s="125">
        <f t="shared" si="29"/>
        <v>3.3705531030901063E-2</v>
      </c>
      <c r="W74" s="260">
        <v>62039.901694074957</v>
      </c>
      <c r="X74" s="264">
        <v>26232.970027247957</v>
      </c>
      <c r="Y74" s="264">
        <v>28174.34227705493</v>
      </c>
      <c r="Z74" s="141"/>
      <c r="AA74" s="124"/>
      <c r="AB74" s="124"/>
      <c r="AC74" s="124"/>
      <c r="AD74" s="124"/>
    </row>
    <row r="75" spans="1:30">
      <c r="A75" s="82">
        <v>514</v>
      </c>
      <c r="B75" s="83" t="s">
        <v>133</v>
      </c>
      <c r="C75" s="266">
        <v>53712</v>
      </c>
      <c r="D75" s="124">
        <f t="shared" si="15"/>
        <v>23042.471042471043</v>
      </c>
      <c r="E75" s="125">
        <f t="shared" si="16"/>
        <v>0.75074755635398449</v>
      </c>
      <c r="F75" s="124">
        <f t="shared" si="17"/>
        <v>4590.1385889589728</v>
      </c>
      <c r="G75" s="124">
        <f t="shared" si="18"/>
        <v>10699.613050863367</v>
      </c>
      <c r="H75" s="124">
        <f t="shared" si="19"/>
        <v>1603.3362727169742</v>
      </c>
      <c r="I75" s="123">
        <f t="shared" si="20"/>
        <v>3737.3768517032672</v>
      </c>
      <c r="J75" s="124">
        <f t="shared" si="21"/>
        <v>1243.5767638141094</v>
      </c>
      <c r="K75" s="123">
        <f t="shared" si="22"/>
        <v>2898.777436450689</v>
      </c>
      <c r="L75" s="123">
        <f t="shared" si="23"/>
        <v>13598.390487314056</v>
      </c>
      <c r="M75" s="123">
        <f t="shared" si="24"/>
        <v>67310.390487314056</v>
      </c>
      <c r="N75" s="70">
        <f t="shared" si="25"/>
        <v>28876.186395244127</v>
      </c>
      <c r="O75" s="23">
        <f t="shared" si="26"/>
        <v>0.94081604065355062</v>
      </c>
      <c r="P75" s="284">
        <v>263.68003570051951</v>
      </c>
      <c r="Q75" s="316">
        <v>2331</v>
      </c>
      <c r="R75" s="125">
        <f t="shared" si="27"/>
        <v>3.1550195576980043E-2</v>
      </c>
      <c r="S75" s="23">
        <f t="shared" si="28"/>
        <v>3.2045050231435668E-2</v>
      </c>
      <c r="T75" s="23"/>
      <c r="U75" s="266">
        <v>52717</v>
      </c>
      <c r="V75" s="125">
        <f t="shared" si="29"/>
        <v>1.8874366902517214E-2</v>
      </c>
      <c r="W75" s="260">
        <v>66031.80731063438</v>
      </c>
      <c r="X75" s="264">
        <v>22337.711864406781</v>
      </c>
      <c r="Y75" s="264">
        <v>27979.579368912873</v>
      </c>
      <c r="Z75" s="141"/>
      <c r="AA75" s="124"/>
      <c r="AB75" s="124"/>
      <c r="AC75" s="124"/>
      <c r="AD75" s="124"/>
    </row>
    <row r="76" spans="1:30">
      <c r="A76" s="82">
        <v>515</v>
      </c>
      <c r="B76" s="83" t="s">
        <v>134</v>
      </c>
      <c r="C76" s="266">
        <v>88200</v>
      </c>
      <c r="D76" s="124">
        <f t="shared" si="15"/>
        <v>24244.090159428259</v>
      </c>
      <c r="E76" s="125">
        <f t="shared" si="16"/>
        <v>0.78989755090366276</v>
      </c>
      <c r="F76" s="124">
        <f t="shared" si="17"/>
        <v>3869.1671187846432</v>
      </c>
      <c r="G76" s="124">
        <f t="shared" si="18"/>
        <v>14076.029978138533</v>
      </c>
      <c r="H76" s="124">
        <f t="shared" si="19"/>
        <v>1182.7695817819485</v>
      </c>
      <c r="I76" s="123">
        <f t="shared" si="20"/>
        <v>4302.915738522729</v>
      </c>
      <c r="J76" s="124">
        <f t="shared" si="21"/>
        <v>823.01007287908374</v>
      </c>
      <c r="K76" s="123">
        <f t="shared" si="22"/>
        <v>2994.1106451341066</v>
      </c>
      <c r="L76" s="123">
        <f t="shared" si="23"/>
        <v>17070.14062327264</v>
      </c>
      <c r="M76" s="123">
        <f t="shared" si="24"/>
        <v>105270.14062327264</v>
      </c>
      <c r="N76" s="70">
        <f t="shared" si="25"/>
        <v>28936.267351091985</v>
      </c>
      <c r="O76" s="23">
        <f t="shared" si="26"/>
        <v>0.94277354038103445</v>
      </c>
      <c r="P76" s="284">
        <v>253.35605743393535</v>
      </c>
      <c r="Q76" s="316">
        <v>3638</v>
      </c>
      <c r="R76" s="125">
        <f t="shared" si="27"/>
        <v>0.1635066407414778</v>
      </c>
      <c r="S76" s="23">
        <f t="shared" si="28"/>
        <v>3.6973154822707271E-2</v>
      </c>
      <c r="T76" s="23"/>
      <c r="U76" s="266">
        <v>75847</v>
      </c>
      <c r="V76" s="125">
        <f t="shared" si="29"/>
        <v>0.16286735137843289</v>
      </c>
      <c r="W76" s="260">
        <v>101572.55534352083</v>
      </c>
      <c r="X76" s="264">
        <v>20837.087912087911</v>
      </c>
      <c r="Y76" s="264">
        <v>27904.54817129693</v>
      </c>
      <c r="Z76" s="141"/>
      <c r="AA76" s="124"/>
      <c r="AB76" s="124"/>
      <c r="AC76" s="124"/>
      <c r="AD76" s="124"/>
    </row>
    <row r="77" spans="1:30">
      <c r="A77" s="82">
        <v>516</v>
      </c>
      <c r="B77" s="83" t="s">
        <v>135</v>
      </c>
      <c r="C77" s="73">
        <v>163384</v>
      </c>
      <c r="D77" s="124">
        <f t="shared" si="15"/>
        <v>28523.743016759778</v>
      </c>
      <c r="E77" s="125">
        <f t="shared" si="16"/>
        <v>0.92933307059089654</v>
      </c>
      <c r="F77" s="124">
        <f t="shared" si="17"/>
        <v>1301.3754043857318</v>
      </c>
      <c r="G77" s="124">
        <f t="shared" si="18"/>
        <v>7454.2783163214717</v>
      </c>
      <c r="H77" s="124">
        <f t="shared" si="19"/>
        <v>0</v>
      </c>
      <c r="I77" s="123">
        <f t="shared" si="20"/>
        <v>0</v>
      </c>
      <c r="J77" s="124">
        <f t="shared" si="21"/>
        <v>-359.75950890286487</v>
      </c>
      <c r="K77" s="123">
        <f t="shared" si="22"/>
        <v>-2060.7024669956099</v>
      </c>
      <c r="L77" s="123">
        <f t="shared" si="23"/>
        <v>5393.5758493258618</v>
      </c>
      <c r="M77" s="123">
        <f t="shared" si="24"/>
        <v>168777.57584932586</v>
      </c>
      <c r="N77" s="70">
        <f t="shared" si="25"/>
        <v>29465.358912242646</v>
      </c>
      <c r="O77" s="23">
        <f t="shared" si="26"/>
        <v>0.96001189107220997</v>
      </c>
      <c r="P77" s="284">
        <v>-12.348129880531815</v>
      </c>
      <c r="Q77" s="316">
        <v>5728</v>
      </c>
      <c r="R77" s="125">
        <f t="shared" si="27"/>
        <v>3.8167014022616477E-2</v>
      </c>
      <c r="S77" s="23">
        <f t="shared" si="28"/>
        <v>3.4871484249059073E-2</v>
      </c>
      <c r="T77" s="23"/>
      <c r="U77" s="266">
        <v>157240</v>
      </c>
      <c r="V77" s="125">
        <f t="shared" si="29"/>
        <v>3.907402696514882E-2</v>
      </c>
      <c r="W77" s="260">
        <v>162948.01008758007</v>
      </c>
      <c r="X77" s="264">
        <v>27475.100471780534</v>
      </c>
      <c r="Y77" s="264">
        <v>28472.481231448557</v>
      </c>
      <c r="Z77" s="141"/>
      <c r="AA77" s="124"/>
      <c r="AB77" s="124"/>
      <c r="AC77" s="124"/>
      <c r="AD77" s="124"/>
    </row>
    <row r="78" spans="1:30">
      <c r="A78" s="82">
        <v>517</v>
      </c>
      <c r="B78" s="83" t="s">
        <v>136</v>
      </c>
      <c r="C78" s="266">
        <v>120218</v>
      </c>
      <c r="D78" s="124">
        <f t="shared" si="15"/>
        <v>20473.092643051772</v>
      </c>
      <c r="E78" s="125">
        <f t="shared" si="16"/>
        <v>0.66703454870140455</v>
      </c>
      <c r="F78" s="124">
        <f t="shared" si="17"/>
        <v>6131.7656286105348</v>
      </c>
      <c r="G78" s="124">
        <f t="shared" si="18"/>
        <v>36005.727771201062</v>
      </c>
      <c r="H78" s="124">
        <f t="shared" si="19"/>
        <v>2502.6187125137189</v>
      </c>
      <c r="I78" s="123">
        <f t="shared" si="20"/>
        <v>14695.377079880558</v>
      </c>
      <c r="J78" s="124">
        <f t="shared" si="21"/>
        <v>2142.8592036108539</v>
      </c>
      <c r="K78" s="123">
        <f t="shared" si="22"/>
        <v>12582.869243602934</v>
      </c>
      <c r="L78" s="123">
        <f t="shared" si="23"/>
        <v>48588.597014803992</v>
      </c>
      <c r="M78" s="123">
        <f t="shared" si="24"/>
        <v>168806.59701480399</v>
      </c>
      <c r="N78" s="70">
        <f t="shared" si="25"/>
        <v>28747.717475273163</v>
      </c>
      <c r="O78" s="23">
        <f t="shared" si="26"/>
        <v>0.93663039027092154</v>
      </c>
      <c r="P78" s="284">
        <v>862.71989259264228</v>
      </c>
      <c r="Q78" s="316">
        <v>5872</v>
      </c>
      <c r="R78" s="125">
        <f t="shared" si="27"/>
        <v>4.7459730317079986E-2</v>
      </c>
      <c r="S78" s="23">
        <f t="shared" si="28"/>
        <v>3.2606008302005551E-2</v>
      </c>
      <c r="T78" s="23"/>
      <c r="U78" s="266">
        <v>115631</v>
      </c>
      <c r="V78" s="125">
        <f t="shared" si="29"/>
        <v>3.9669292836696041E-2</v>
      </c>
      <c r="W78" s="260">
        <v>164701.24637699701</v>
      </c>
      <c r="X78" s="264">
        <v>19545.469912102773</v>
      </c>
      <c r="Y78" s="264">
        <v>27839.967271297668</v>
      </c>
      <c r="Z78" s="141"/>
      <c r="AA78" s="124"/>
      <c r="AB78" s="124"/>
      <c r="AC78" s="124"/>
      <c r="AD78" s="124"/>
    </row>
    <row r="79" spans="1:30">
      <c r="A79" s="82">
        <v>519</v>
      </c>
      <c r="B79" s="83" t="s">
        <v>137</v>
      </c>
      <c r="C79" s="266">
        <v>85416</v>
      </c>
      <c r="D79" s="124">
        <f t="shared" si="15"/>
        <v>27150.667514303877</v>
      </c>
      <c r="E79" s="125">
        <f t="shared" si="16"/>
        <v>0.88459684953811568</v>
      </c>
      <c r="F79" s="124">
        <f t="shared" si="17"/>
        <v>2125.2207058592721</v>
      </c>
      <c r="G79" s="124">
        <f t="shared" si="18"/>
        <v>6685.9443406332703</v>
      </c>
      <c r="H79" s="124">
        <f t="shared" si="19"/>
        <v>165.46750757548216</v>
      </c>
      <c r="I79" s="123">
        <f t="shared" si="20"/>
        <v>520.56077883246689</v>
      </c>
      <c r="J79" s="124">
        <f t="shared" si="21"/>
        <v>-194.29200132738271</v>
      </c>
      <c r="K79" s="123">
        <f t="shared" si="22"/>
        <v>-611.24263617594602</v>
      </c>
      <c r="L79" s="123">
        <f t="shared" si="23"/>
        <v>6074.701704457324</v>
      </c>
      <c r="M79" s="123">
        <f t="shared" si="24"/>
        <v>91490.701704457329</v>
      </c>
      <c r="N79" s="70">
        <f t="shared" si="25"/>
        <v>29081.59621883577</v>
      </c>
      <c r="O79" s="23">
        <f t="shared" si="26"/>
        <v>0.94750850531275721</v>
      </c>
      <c r="P79" s="284">
        <v>-21.254464901829124</v>
      </c>
      <c r="Q79" s="316">
        <v>3146</v>
      </c>
      <c r="R79" s="125">
        <f t="shared" si="27"/>
        <v>5.3092183103732322E-2</v>
      </c>
      <c r="S79" s="23">
        <f t="shared" si="28"/>
        <v>3.3028447859401337E-2</v>
      </c>
      <c r="T79" s="23"/>
      <c r="U79" s="266">
        <v>81548</v>
      </c>
      <c r="V79" s="125">
        <f t="shared" si="29"/>
        <v>4.7432187178103692E-2</v>
      </c>
      <c r="W79" s="260">
        <v>89044.100412515472</v>
      </c>
      <c r="X79" s="264">
        <v>25781.852671514385</v>
      </c>
      <c r="Y79" s="264">
        <v>28151.78640926825</v>
      </c>
      <c r="Z79" s="141"/>
      <c r="AA79" s="124"/>
      <c r="AB79" s="124"/>
      <c r="AC79" s="124"/>
      <c r="AD79" s="124"/>
    </row>
    <row r="80" spans="1:30">
      <c r="A80" s="82">
        <v>520</v>
      </c>
      <c r="B80" s="83" t="s">
        <v>138</v>
      </c>
      <c r="C80" s="266">
        <v>110978</v>
      </c>
      <c r="D80" s="124">
        <f t="shared" si="15"/>
        <v>24916.479568926807</v>
      </c>
      <c r="E80" s="125">
        <f t="shared" si="16"/>
        <v>0.81180469381246434</v>
      </c>
      <c r="F80" s="124">
        <f t="shared" si="17"/>
        <v>3465.7334730855146</v>
      </c>
      <c r="G80" s="124">
        <f t="shared" si="18"/>
        <v>15436.376889122881</v>
      </c>
      <c r="H80" s="124">
        <f t="shared" si="19"/>
        <v>947.4332884574568</v>
      </c>
      <c r="I80" s="123">
        <f t="shared" si="20"/>
        <v>4219.8678667895119</v>
      </c>
      <c r="J80" s="124">
        <f t="shared" si="21"/>
        <v>587.67377955459187</v>
      </c>
      <c r="K80" s="123">
        <f t="shared" si="22"/>
        <v>2617.4990141361523</v>
      </c>
      <c r="L80" s="123">
        <f t="shared" si="23"/>
        <v>18053.875903259031</v>
      </c>
      <c r="M80" s="123">
        <f t="shared" si="24"/>
        <v>129031.87590325903</v>
      </c>
      <c r="N80" s="70">
        <f t="shared" si="25"/>
        <v>28969.886821566914</v>
      </c>
      <c r="O80" s="23">
        <f t="shared" si="26"/>
        <v>0.94386889752647452</v>
      </c>
      <c r="P80" s="284">
        <v>129.16863106398159</v>
      </c>
      <c r="Q80" s="316">
        <v>4454</v>
      </c>
      <c r="R80" s="125">
        <f t="shared" si="27"/>
        <v>5.4901360022085441E-2</v>
      </c>
      <c r="S80" s="23">
        <f t="shared" si="28"/>
        <v>3.3027292331040084E-2</v>
      </c>
      <c r="T80" s="23"/>
      <c r="U80" s="266">
        <v>106336</v>
      </c>
      <c r="V80" s="125">
        <f t="shared" si="29"/>
        <v>4.3654077640686129E-2</v>
      </c>
      <c r="W80" s="260">
        <v>126252.64737816778</v>
      </c>
      <c r="X80" s="264">
        <v>23619.724566859175</v>
      </c>
      <c r="Y80" s="264">
        <v>28043.68000403549</v>
      </c>
      <c r="Z80" s="141"/>
      <c r="AA80" s="124"/>
      <c r="AB80" s="124"/>
      <c r="AC80" s="124"/>
      <c r="AD80" s="124"/>
    </row>
    <row r="81" spans="1:30">
      <c r="A81" s="82">
        <v>521</v>
      </c>
      <c r="B81" s="83" t="s">
        <v>139</v>
      </c>
      <c r="C81" s="266">
        <v>149306</v>
      </c>
      <c r="D81" s="124">
        <f t="shared" si="15"/>
        <v>29104.483430799221</v>
      </c>
      <c r="E81" s="125">
        <f t="shared" si="16"/>
        <v>0.94825419436761793</v>
      </c>
      <c r="F81" s="124">
        <f t="shared" si="17"/>
        <v>952.93115596206621</v>
      </c>
      <c r="G81" s="124">
        <f t="shared" si="18"/>
        <v>4888.5368300853997</v>
      </c>
      <c r="H81" s="124">
        <f t="shared" si="19"/>
        <v>0</v>
      </c>
      <c r="I81" s="123">
        <f t="shared" si="20"/>
        <v>0</v>
      </c>
      <c r="J81" s="124">
        <f t="shared" si="21"/>
        <v>-359.75950890286487</v>
      </c>
      <c r="K81" s="123">
        <f t="shared" si="22"/>
        <v>-1845.5662806716969</v>
      </c>
      <c r="L81" s="123">
        <f t="shared" si="23"/>
        <v>3042.9705494137029</v>
      </c>
      <c r="M81" s="123">
        <f t="shared" si="24"/>
        <v>152348.9705494137</v>
      </c>
      <c r="N81" s="70">
        <f t="shared" si="25"/>
        <v>29697.655077858424</v>
      </c>
      <c r="O81" s="23">
        <f t="shared" si="26"/>
        <v>0.96758034058289855</v>
      </c>
      <c r="P81" s="284">
        <v>138.84589624876162</v>
      </c>
      <c r="Q81" s="316">
        <v>5130</v>
      </c>
      <c r="R81" s="125">
        <f t="shared" si="27"/>
        <v>5.3828068992131557E-2</v>
      </c>
      <c r="S81" s="23">
        <f t="shared" si="28"/>
        <v>4.094231046247148E-2</v>
      </c>
      <c r="T81" s="23"/>
      <c r="U81" s="266">
        <v>140354</v>
      </c>
      <c r="V81" s="125">
        <f t="shared" si="29"/>
        <v>6.3781580859825868E-2</v>
      </c>
      <c r="W81" s="260">
        <v>144987.36537918609</v>
      </c>
      <c r="X81" s="264">
        <v>27617.866981503346</v>
      </c>
      <c r="Y81" s="264">
        <v>28529.587835337679</v>
      </c>
      <c r="Z81" s="141"/>
      <c r="AA81" s="124"/>
      <c r="AB81" s="124"/>
      <c r="AC81" s="124"/>
      <c r="AD81" s="124"/>
    </row>
    <row r="82" spans="1:30">
      <c r="A82" s="82">
        <v>522</v>
      </c>
      <c r="B82" s="83" t="s">
        <v>140</v>
      </c>
      <c r="C82" s="266">
        <v>156210</v>
      </c>
      <c r="D82" s="124">
        <f t="shared" si="15"/>
        <v>25408.262849707222</v>
      </c>
      <c r="E82" s="125">
        <f t="shared" si="16"/>
        <v>0.82782750211375877</v>
      </c>
      <c r="F82" s="124">
        <f t="shared" si="17"/>
        <v>3170.6635046172655</v>
      </c>
      <c r="G82" s="124">
        <f t="shared" si="18"/>
        <v>19493.239226386948</v>
      </c>
      <c r="H82" s="124">
        <f t="shared" si="19"/>
        <v>775.30914018431156</v>
      </c>
      <c r="I82" s="123">
        <f t="shared" si="20"/>
        <v>4766.600593853148</v>
      </c>
      <c r="J82" s="124">
        <f t="shared" si="21"/>
        <v>415.54963128144669</v>
      </c>
      <c r="K82" s="123">
        <f t="shared" si="22"/>
        <v>2554.7991331183343</v>
      </c>
      <c r="L82" s="123">
        <f t="shared" si="23"/>
        <v>22048.038359505281</v>
      </c>
      <c r="M82" s="123">
        <f t="shared" si="24"/>
        <v>178258.03835950527</v>
      </c>
      <c r="N82" s="70">
        <f t="shared" si="25"/>
        <v>28994.475985605932</v>
      </c>
      <c r="O82" s="23">
        <f t="shared" si="26"/>
        <v>0.94467003794153914</v>
      </c>
      <c r="P82" s="284">
        <v>863.91238073222848</v>
      </c>
      <c r="Q82" s="316">
        <v>6148</v>
      </c>
      <c r="R82" s="125">
        <f t="shared" si="27"/>
        <v>6.4712821978653454E-2</v>
      </c>
      <c r="S82" s="23">
        <f t="shared" si="28"/>
        <v>3.3454088100860958E-2</v>
      </c>
      <c r="T82" s="23"/>
      <c r="U82" s="266">
        <v>148052</v>
      </c>
      <c r="V82" s="125">
        <f t="shared" si="29"/>
        <v>5.5102261367627588E-2</v>
      </c>
      <c r="W82" s="260">
        <v>174058.75218439646</v>
      </c>
      <c r="X82" s="264">
        <v>23863.958736299162</v>
      </c>
      <c r="Y82" s="264">
        <v>28055.891712507491</v>
      </c>
      <c r="Z82" s="141"/>
      <c r="AA82" s="124"/>
      <c r="AB82" s="124"/>
      <c r="AC82" s="124"/>
      <c r="AD82" s="124"/>
    </row>
    <row r="83" spans="1:30">
      <c r="A83" s="82">
        <v>528</v>
      </c>
      <c r="B83" s="83" t="s">
        <v>141</v>
      </c>
      <c r="C83" s="266">
        <v>375056</v>
      </c>
      <c r="D83" s="124">
        <f t="shared" si="15"/>
        <v>25191.832348199892</v>
      </c>
      <c r="E83" s="125">
        <f t="shared" si="16"/>
        <v>0.82077597236125921</v>
      </c>
      <c r="F83" s="124">
        <f t="shared" si="17"/>
        <v>3300.5218055216633</v>
      </c>
      <c r="G83" s="124">
        <f t="shared" si="18"/>
        <v>49138.16864060652</v>
      </c>
      <c r="H83" s="124">
        <f t="shared" si="19"/>
        <v>851.05981571187692</v>
      </c>
      <c r="I83" s="123">
        <f t="shared" si="20"/>
        <v>12670.578536318424</v>
      </c>
      <c r="J83" s="124">
        <f t="shared" si="21"/>
        <v>491.30030680901206</v>
      </c>
      <c r="K83" s="123">
        <f t="shared" si="22"/>
        <v>7314.4789677725712</v>
      </c>
      <c r="L83" s="123">
        <f t="shared" si="23"/>
        <v>56452.647608379091</v>
      </c>
      <c r="M83" s="123">
        <f t="shared" si="24"/>
        <v>431508.64760837908</v>
      </c>
      <c r="N83" s="70">
        <f t="shared" si="25"/>
        <v>28983.654460530564</v>
      </c>
      <c r="O83" s="23">
        <f t="shared" si="26"/>
        <v>0.94431746145391415</v>
      </c>
      <c r="P83" s="284">
        <v>1278.1911718186893</v>
      </c>
      <c r="Q83" s="316">
        <v>14888</v>
      </c>
      <c r="R83" s="125">
        <f t="shared" si="27"/>
        <v>7.2113915374713858E-2</v>
      </c>
      <c r="S83" s="23">
        <f t="shared" si="28"/>
        <v>3.3743782036673824E-2</v>
      </c>
      <c r="T83" s="23"/>
      <c r="U83" s="266">
        <v>349805</v>
      </c>
      <c r="V83" s="125">
        <f t="shared" si="29"/>
        <v>7.2185932162204661E-2</v>
      </c>
      <c r="W83" s="260">
        <v>417395.17223873473</v>
      </c>
      <c r="X83" s="264">
        <v>23497.346678309936</v>
      </c>
      <c r="Y83" s="264">
        <v>28037.561109608028</v>
      </c>
      <c r="Z83" s="141"/>
      <c r="AA83" s="124"/>
      <c r="AB83" s="124"/>
      <c r="AC83" s="124"/>
      <c r="AD83" s="124"/>
    </row>
    <row r="84" spans="1:30">
      <c r="A84" s="82">
        <v>529</v>
      </c>
      <c r="B84" s="83" t="s">
        <v>142</v>
      </c>
      <c r="C84" s="266">
        <v>319630</v>
      </c>
      <c r="D84" s="124">
        <f t="shared" si="15"/>
        <v>24007.060237344151</v>
      </c>
      <c r="E84" s="125">
        <f t="shared" si="16"/>
        <v>0.78217487070762703</v>
      </c>
      <c r="F84" s="124">
        <f t="shared" si="17"/>
        <v>4011.3850720351079</v>
      </c>
      <c r="G84" s="124">
        <f t="shared" si="18"/>
        <v>53407.580849075428</v>
      </c>
      <c r="H84" s="124">
        <f t="shared" si="19"/>
        <v>1265.7300545113865</v>
      </c>
      <c r="I84" s="123">
        <f t="shared" si="20"/>
        <v>16851.929945764601</v>
      </c>
      <c r="J84" s="124">
        <f t="shared" si="21"/>
        <v>905.97054560852166</v>
      </c>
      <c r="K84" s="123">
        <f t="shared" si="22"/>
        <v>12062.091844231856</v>
      </c>
      <c r="L84" s="123">
        <f t="shared" si="23"/>
        <v>65469.672693307286</v>
      </c>
      <c r="M84" s="123">
        <f t="shared" si="24"/>
        <v>385099.67269330728</v>
      </c>
      <c r="N84" s="70">
        <f t="shared" si="25"/>
        <v>28924.415854987779</v>
      </c>
      <c r="O84" s="23">
        <f t="shared" si="26"/>
        <v>0.94238740637123264</v>
      </c>
      <c r="P84" s="284">
        <v>1417.3463300372023</v>
      </c>
      <c r="Q84" s="316">
        <v>13314</v>
      </c>
      <c r="R84" s="125">
        <f t="shared" si="27"/>
        <v>5.8468869995043887E-2</v>
      </c>
      <c r="S84" s="23">
        <f t="shared" si="28"/>
        <v>3.3135124944237503E-2</v>
      </c>
      <c r="T84" s="23"/>
      <c r="U84" s="266">
        <v>298912</v>
      </c>
      <c r="V84" s="125">
        <f t="shared" si="29"/>
        <v>6.9311369232416223E-2</v>
      </c>
      <c r="W84" s="260">
        <v>368969.04126985185</v>
      </c>
      <c r="X84" s="264">
        <v>22680.931785416193</v>
      </c>
      <c r="Y84" s="264">
        <v>27996.740364963342</v>
      </c>
      <c r="Z84" s="141"/>
      <c r="AA84" s="124"/>
      <c r="AB84" s="124"/>
      <c r="AC84" s="124"/>
      <c r="AD84" s="124"/>
    </row>
    <row r="85" spans="1:30">
      <c r="A85" s="82">
        <v>532</v>
      </c>
      <c r="B85" s="83" t="s">
        <v>143</v>
      </c>
      <c r="C85" s="266">
        <v>167525</v>
      </c>
      <c r="D85" s="124">
        <f t="shared" si="15"/>
        <v>24719.639958683783</v>
      </c>
      <c r="E85" s="125">
        <f t="shared" si="16"/>
        <v>0.80539145557463632</v>
      </c>
      <c r="F85" s="124">
        <f t="shared" si="17"/>
        <v>3583.8372392313286</v>
      </c>
      <c r="G85" s="124">
        <f t="shared" si="18"/>
        <v>24287.664970270711</v>
      </c>
      <c r="H85" s="124">
        <f t="shared" si="19"/>
        <v>1016.327152042515</v>
      </c>
      <c r="I85" s="123">
        <f t="shared" si="20"/>
        <v>6887.649109392124</v>
      </c>
      <c r="J85" s="124">
        <f t="shared" si="21"/>
        <v>656.56764313965004</v>
      </c>
      <c r="K85" s="123">
        <f t="shared" si="22"/>
        <v>4449.5589175574078</v>
      </c>
      <c r="L85" s="123">
        <f t="shared" si="23"/>
        <v>28737.22388782812</v>
      </c>
      <c r="M85" s="123">
        <f t="shared" si="24"/>
        <v>196262.22388782812</v>
      </c>
      <c r="N85" s="70">
        <f t="shared" si="25"/>
        <v>28960.044841054761</v>
      </c>
      <c r="O85" s="23">
        <f t="shared" si="26"/>
        <v>0.94354823561458312</v>
      </c>
      <c r="P85" s="284">
        <v>902.37207290538208</v>
      </c>
      <c r="Q85" s="316">
        <v>6777</v>
      </c>
      <c r="R85" s="125">
        <f t="shared" si="27"/>
        <v>5.0851099041644858E-2</v>
      </c>
      <c r="S85" s="23">
        <f t="shared" si="28"/>
        <v>3.2853636798615138E-2</v>
      </c>
      <c r="T85" s="23"/>
      <c r="U85" s="266">
        <v>157513</v>
      </c>
      <c r="V85" s="125">
        <f t="shared" si="29"/>
        <v>6.3563007497793839E-2</v>
      </c>
      <c r="W85" s="260">
        <v>187748.24752203719</v>
      </c>
      <c r="X85" s="264">
        <v>23523.446833930706</v>
      </c>
      <c r="Y85" s="264">
        <v>28038.866117389065</v>
      </c>
      <c r="Z85" s="141"/>
      <c r="AA85" s="124"/>
      <c r="AB85" s="124"/>
      <c r="AC85" s="124"/>
      <c r="AD85" s="124"/>
    </row>
    <row r="86" spans="1:30">
      <c r="A86" s="82">
        <v>533</v>
      </c>
      <c r="B86" s="83" t="s">
        <v>144</v>
      </c>
      <c r="C86" s="266">
        <v>250417</v>
      </c>
      <c r="D86" s="124">
        <f t="shared" si="15"/>
        <v>27624.600110314397</v>
      </c>
      <c r="E86" s="125">
        <f t="shared" si="16"/>
        <v>0.90003806405350306</v>
      </c>
      <c r="F86" s="124">
        <f t="shared" si="17"/>
        <v>1840.8611482529602</v>
      </c>
      <c r="G86" s="124">
        <f t="shared" si="18"/>
        <v>16687.406308913083</v>
      </c>
      <c r="H86" s="124">
        <f t="shared" si="19"/>
        <v>0</v>
      </c>
      <c r="I86" s="123">
        <f t="shared" si="20"/>
        <v>0</v>
      </c>
      <c r="J86" s="124">
        <f t="shared" si="21"/>
        <v>-359.75950890286487</v>
      </c>
      <c r="K86" s="123">
        <f t="shared" si="22"/>
        <v>-3261.2199482044698</v>
      </c>
      <c r="L86" s="123">
        <f t="shared" si="23"/>
        <v>13426.186360708612</v>
      </c>
      <c r="M86" s="123">
        <f t="shared" si="24"/>
        <v>263843.18636070861</v>
      </c>
      <c r="N86" s="70">
        <f t="shared" si="25"/>
        <v>29105.701749664491</v>
      </c>
      <c r="O86" s="23">
        <f t="shared" si="26"/>
        <v>0.94829388845725249</v>
      </c>
      <c r="P86" s="284">
        <v>498.60527280604219</v>
      </c>
      <c r="Q86" s="316">
        <v>9065</v>
      </c>
      <c r="R86" s="125">
        <f t="shared" si="27"/>
        <v>5.2643950369322352E-2</v>
      </c>
      <c r="S86" s="23">
        <f t="shared" si="28"/>
        <v>3.3038507535354693E-2</v>
      </c>
      <c r="T86" s="23"/>
      <c r="U86" s="266">
        <v>238287</v>
      </c>
      <c r="V86" s="125">
        <f t="shared" si="29"/>
        <v>5.090500111210431E-2</v>
      </c>
      <c r="W86" s="260">
        <v>255827.60948328819</v>
      </c>
      <c r="X86" s="264">
        <v>26243.061674008812</v>
      </c>
      <c r="Y86" s="264">
        <v>28174.846859392972</v>
      </c>
      <c r="Z86" s="141"/>
      <c r="AA86" s="124"/>
      <c r="AB86" s="124"/>
      <c r="AC86" s="124"/>
      <c r="AD86" s="124"/>
    </row>
    <row r="87" spans="1:30">
      <c r="A87" s="82">
        <v>534</v>
      </c>
      <c r="B87" s="83" t="s">
        <v>145</v>
      </c>
      <c r="C87" s="266">
        <v>356430</v>
      </c>
      <c r="D87" s="124">
        <f t="shared" si="15"/>
        <v>25884.531590413942</v>
      </c>
      <c r="E87" s="125">
        <f t="shared" si="16"/>
        <v>0.84334483064134258</v>
      </c>
      <c r="F87" s="124">
        <f t="shared" si="17"/>
        <v>2884.9022601932329</v>
      </c>
      <c r="G87" s="124">
        <f t="shared" si="18"/>
        <v>39725.104122860816</v>
      </c>
      <c r="H87" s="124">
        <f t="shared" si="19"/>
        <v>608.61508093695932</v>
      </c>
      <c r="I87" s="123">
        <f t="shared" si="20"/>
        <v>8380.6296645019302</v>
      </c>
      <c r="J87" s="124">
        <f t="shared" si="21"/>
        <v>248.85557203409445</v>
      </c>
      <c r="K87" s="123">
        <f t="shared" si="22"/>
        <v>3426.7412269094807</v>
      </c>
      <c r="L87" s="123">
        <f t="shared" si="23"/>
        <v>43151.845349770294</v>
      </c>
      <c r="M87" s="123">
        <f t="shared" si="24"/>
        <v>399581.84534977027</v>
      </c>
      <c r="N87" s="70">
        <f t="shared" si="25"/>
        <v>29018.289422641268</v>
      </c>
      <c r="O87" s="23">
        <f t="shared" si="26"/>
        <v>0.94544590436791842</v>
      </c>
      <c r="P87" s="284">
        <v>1573.7121800069435</v>
      </c>
      <c r="Q87" s="316">
        <v>13770</v>
      </c>
      <c r="R87" s="125">
        <f t="shared" si="27"/>
        <v>3.9540335037983432E-2</v>
      </c>
      <c r="S87" s="23">
        <f t="shared" si="28"/>
        <v>3.2396709029195302E-2</v>
      </c>
      <c r="T87" s="23"/>
      <c r="U87" s="266">
        <v>341304</v>
      </c>
      <c r="V87" s="125">
        <f t="shared" si="29"/>
        <v>4.4318261725617043E-2</v>
      </c>
      <c r="W87" s="260">
        <v>385272.14358341752</v>
      </c>
      <c r="X87" s="264">
        <v>24899.97811337273</v>
      </c>
      <c r="Y87" s="264">
        <v>28107.692681361168</v>
      </c>
      <c r="Z87" s="141"/>
      <c r="AA87" s="124"/>
      <c r="AB87" s="124"/>
      <c r="AC87" s="124"/>
      <c r="AD87" s="124"/>
    </row>
    <row r="88" spans="1:30">
      <c r="A88" s="82">
        <v>536</v>
      </c>
      <c r="B88" s="83" t="s">
        <v>146</v>
      </c>
      <c r="C88" s="266">
        <v>118346</v>
      </c>
      <c r="D88" s="124">
        <f t="shared" si="15"/>
        <v>20946.194690265485</v>
      </c>
      <c r="E88" s="125">
        <f t="shared" si="16"/>
        <v>0.68244870307734395</v>
      </c>
      <c r="F88" s="124">
        <f t="shared" si="17"/>
        <v>5847.9044002823075</v>
      </c>
      <c r="G88" s="124">
        <f t="shared" si="18"/>
        <v>33040.659861595035</v>
      </c>
      <c r="H88" s="124">
        <f t="shared" si="19"/>
        <v>2337.0329959889191</v>
      </c>
      <c r="I88" s="123">
        <f t="shared" si="20"/>
        <v>13204.236427337393</v>
      </c>
      <c r="J88" s="124">
        <f t="shared" si="21"/>
        <v>1977.2734870860543</v>
      </c>
      <c r="K88" s="123">
        <f t="shared" si="22"/>
        <v>11171.595202036207</v>
      </c>
      <c r="L88" s="123">
        <f t="shared" si="23"/>
        <v>44212.255063631244</v>
      </c>
      <c r="M88" s="123">
        <f t="shared" si="24"/>
        <v>162558.25506363125</v>
      </c>
      <c r="N88" s="70">
        <f t="shared" si="25"/>
        <v>28771.372577633854</v>
      </c>
      <c r="O88" s="23">
        <f t="shared" si="26"/>
        <v>0.93740109798971871</v>
      </c>
      <c r="P88" s="284">
        <v>632.76941300211911</v>
      </c>
      <c r="Q88" s="316">
        <v>5650</v>
      </c>
      <c r="R88" s="125">
        <f t="shared" si="27"/>
        <v>4.2187212095940729E-2</v>
      </c>
      <c r="S88" s="23">
        <f t="shared" si="28"/>
        <v>3.2430612850876346E-2</v>
      </c>
      <c r="T88" s="23"/>
      <c r="U88" s="266">
        <v>114902</v>
      </c>
      <c r="V88" s="125">
        <f t="shared" si="29"/>
        <v>2.9973368609771806E-2</v>
      </c>
      <c r="W88" s="260">
        <v>159319.12031563421</v>
      </c>
      <c r="X88" s="264">
        <v>20098.303305929683</v>
      </c>
      <c r="Y88" s="264">
        <v>27867.608940989019</v>
      </c>
      <c r="Z88" s="141"/>
      <c r="AA88" s="124"/>
      <c r="AB88" s="124"/>
      <c r="AC88" s="124"/>
      <c r="AD88" s="124"/>
    </row>
    <row r="89" spans="1:30">
      <c r="A89" s="82">
        <v>538</v>
      </c>
      <c r="B89" s="83" t="s">
        <v>147</v>
      </c>
      <c r="C89" s="266">
        <v>148417</v>
      </c>
      <c r="D89" s="124">
        <f t="shared" si="15"/>
        <v>21987.703703703704</v>
      </c>
      <c r="E89" s="125">
        <f t="shared" si="16"/>
        <v>0.71638214473462991</v>
      </c>
      <c r="F89" s="124">
        <f t="shared" si="17"/>
        <v>5222.9989922193754</v>
      </c>
      <c r="G89" s="124">
        <f t="shared" si="18"/>
        <v>35255.243197480784</v>
      </c>
      <c r="H89" s="124">
        <f t="shared" si="19"/>
        <v>1972.5048412855426</v>
      </c>
      <c r="I89" s="123">
        <f t="shared" si="20"/>
        <v>13314.407678677413</v>
      </c>
      <c r="J89" s="124">
        <f t="shared" si="21"/>
        <v>1612.7453323826778</v>
      </c>
      <c r="K89" s="123">
        <f t="shared" si="22"/>
        <v>10886.030993583076</v>
      </c>
      <c r="L89" s="123">
        <f t="shared" si="23"/>
        <v>46141.274191063858</v>
      </c>
      <c r="M89" s="123">
        <f t="shared" si="24"/>
        <v>194558.27419106386</v>
      </c>
      <c r="N89" s="70">
        <f t="shared" si="25"/>
        <v>28823.448028305756</v>
      </c>
      <c r="O89" s="23">
        <f t="shared" si="26"/>
        <v>0.93909777007258277</v>
      </c>
      <c r="P89" s="284">
        <v>503.75106863083784</v>
      </c>
      <c r="Q89" s="316">
        <v>6750</v>
      </c>
      <c r="R89" s="125">
        <f t="shared" si="27"/>
        <v>2.7414588477224361E-2</v>
      </c>
      <c r="S89" s="23">
        <f t="shared" si="28"/>
        <v>3.188745273608469E-2</v>
      </c>
      <c r="T89" s="23"/>
      <c r="U89" s="266">
        <v>144949</v>
      </c>
      <c r="V89" s="125">
        <f t="shared" si="29"/>
        <v>2.3925656610256023E-2</v>
      </c>
      <c r="W89" s="260">
        <v>189188.47494276552</v>
      </c>
      <c r="X89" s="264">
        <v>21401.003986416654</v>
      </c>
      <c r="Y89" s="264">
        <v>27932.743975013364</v>
      </c>
      <c r="Z89" s="141"/>
      <c r="AA89" s="124"/>
      <c r="AB89" s="124"/>
      <c r="AC89" s="124"/>
      <c r="AD89" s="124"/>
    </row>
    <row r="90" spans="1:30">
      <c r="A90" s="82">
        <v>540</v>
      </c>
      <c r="B90" s="83" t="s">
        <v>148</v>
      </c>
      <c r="C90" s="266">
        <v>73595</v>
      </c>
      <c r="D90" s="124">
        <f t="shared" si="15"/>
        <v>24417.717319177173</v>
      </c>
      <c r="E90" s="125">
        <f t="shared" si="16"/>
        <v>0.79555450347866763</v>
      </c>
      <c r="F90" s="124">
        <f t="shared" si="17"/>
        <v>3764.990822935295</v>
      </c>
      <c r="G90" s="124">
        <f t="shared" si="18"/>
        <v>11347.682340326979</v>
      </c>
      <c r="H90" s="124">
        <f t="shared" si="19"/>
        <v>1122.0000758698288</v>
      </c>
      <c r="I90" s="123">
        <f t="shared" si="20"/>
        <v>3381.7082286716641</v>
      </c>
      <c r="J90" s="124">
        <f t="shared" si="21"/>
        <v>762.24056696696402</v>
      </c>
      <c r="K90" s="123">
        <f t="shared" si="22"/>
        <v>2297.3930688384298</v>
      </c>
      <c r="L90" s="123">
        <f t="shared" si="23"/>
        <v>13645.075409165409</v>
      </c>
      <c r="M90" s="123">
        <f t="shared" si="24"/>
        <v>87240.075409165409</v>
      </c>
      <c r="N90" s="70">
        <f t="shared" si="25"/>
        <v>28944.948709079432</v>
      </c>
      <c r="O90" s="23">
        <f t="shared" si="26"/>
        <v>0.94305638800978475</v>
      </c>
      <c r="P90" s="284">
        <v>-259.11826357727477</v>
      </c>
      <c r="Q90" s="316">
        <v>3014</v>
      </c>
      <c r="R90" s="125">
        <f t="shared" si="27"/>
        <v>8.850931950250622E-2</v>
      </c>
      <c r="S90" s="23">
        <f t="shared" si="28"/>
        <v>3.4327891761194676E-2</v>
      </c>
      <c r="T90" s="23"/>
      <c r="U90" s="266">
        <v>67880</v>
      </c>
      <c r="V90" s="125">
        <f t="shared" si="29"/>
        <v>8.4192692987625217E-2</v>
      </c>
      <c r="W90" s="260">
        <v>84680.511365245591</v>
      </c>
      <c r="X90" s="264">
        <v>22432.253800396564</v>
      </c>
      <c r="Y90" s="264">
        <v>27984.306465712358</v>
      </c>
      <c r="Z90" s="141"/>
      <c r="AA90" s="124"/>
      <c r="AB90" s="124"/>
      <c r="AC90" s="124"/>
      <c r="AD90" s="124"/>
    </row>
    <row r="91" spans="1:30">
      <c r="A91" s="82">
        <v>541</v>
      </c>
      <c r="B91" s="83" t="s">
        <v>149</v>
      </c>
      <c r="C91" s="266">
        <v>32388</v>
      </c>
      <c r="D91" s="124">
        <f t="shared" si="15"/>
        <v>23955.621301775147</v>
      </c>
      <c r="E91" s="125">
        <f t="shared" si="16"/>
        <v>0.78049893694563155</v>
      </c>
      <c r="F91" s="124">
        <f t="shared" si="17"/>
        <v>4042.2484333765101</v>
      </c>
      <c r="G91" s="124">
        <f t="shared" si="18"/>
        <v>5465.1198819250421</v>
      </c>
      <c r="H91" s="124">
        <f t="shared" si="19"/>
        <v>1283.7336819605378</v>
      </c>
      <c r="I91" s="123">
        <f t="shared" si="20"/>
        <v>1735.6079380106469</v>
      </c>
      <c r="J91" s="124">
        <f t="shared" si="21"/>
        <v>923.97417305767294</v>
      </c>
      <c r="K91" s="123">
        <f t="shared" si="22"/>
        <v>1249.2130819739739</v>
      </c>
      <c r="L91" s="123">
        <f t="shared" si="23"/>
        <v>6714.3329638990162</v>
      </c>
      <c r="M91" s="123">
        <f t="shared" si="24"/>
        <v>39102.332963899018</v>
      </c>
      <c r="N91" s="70">
        <f t="shared" si="25"/>
        <v>28921.843908209332</v>
      </c>
      <c r="O91" s="23">
        <f t="shared" si="26"/>
        <v>0.94230360968313298</v>
      </c>
      <c r="P91" s="284">
        <v>-543.90563780904995</v>
      </c>
      <c r="Q91" s="316">
        <v>1352</v>
      </c>
      <c r="R91" s="125">
        <f t="shared" si="27"/>
        <v>6.1256685018256469E-3</v>
      </c>
      <c r="S91" s="23">
        <f t="shared" si="28"/>
        <v>3.0964815190177946E-2</v>
      </c>
      <c r="T91" s="23"/>
      <c r="U91" s="266">
        <v>32167</v>
      </c>
      <c r="V91" s="125">
        <f t="shared" si="29"/>
        <v>6.8703951254391145E-3</v>
      </c>
      <c r="W91" s="260">
        <v>37899.849290960614</v>
      </c>
      <c r="X91" s="264">
        <v>23809.770540340487</v>
      </c>
      <c r="Y91" s="264">
        <v>28053.18230270956</v>
      </c>
      <c r="Z91" s="141"/>
      <c r="AA91" s="124"/>
      <c r="AB91" s="124"/>
      <c r="AC91" s="124"/>
      <c r="AD91" s="124"/>
    </row>
    <row r="92" spans="1:30">
      <c r="A92" s="82">
        <v>542</v>
      </c>
      <c r="B92" s="83" t="s">
        <v>150</v>
      </c>
      <c r="C92" s="266">
        <v>174124</v>
      </c>
      <c r="D92" s="124">
        <f t="shared" si="15"/>
        <v>27025.298773863105</v>
      </c>
      <c r="E92" s="125">
        <f t="shared" si="16"/>
        <v>0.88051220621337822</v>
      </c>
      <c r="F92" s="124">
        <f t="shared" si="17"/>
        <v>2200.4419501237353</v>
      </c>
      <c r="G92" s="124">
        <f t="shared" si="18"/>
        <v>14177.447484647226</v>
      </c>
      <c r="H92" s="124">
        <f t="shared" si="19"/>
        <v>209.34656672975234</v>
      </c>
      <c r="I92" s="123">
        <f t="shared" si="20"/>
        <v>1348.8199294397944</v>
      </c>
      <c r="J92" s="124">
        <f t="shared" si="21"/>
        <v>-150.41294217311253</v>
      </c>
      <c r="K92" s="123">
        <f t="shared" si="22"/>
        <v>-969.11058642136402</v>
      </c>
      <c r="L92" s="123">
        <f t="shared" si="23"/>
        <v>13208.336898225862</v>
      </c>
      <c r="M92" s="123">
        <f t="shared" si="24"/>
        <v>187332.33689822585</v>
      </c>
      <c r="N92" s="70">
        <f t="shared" si="25"/>
        <v>29075.327781813729</v>
      </c>
      <c r="O92" s="23">
        <f t="shared" si="26"/>
        <v>0.94730427314652021</v>
      </c>
      <c r="P92" s="284">
        <v>554.3992792872159</v>
      </c>
      <c r="Q92" s="316">
        <v>6443</v>
      </c>
      <c r="R92" s="125">
        <f t="shared" si="27"/>
        <v>3.9878275917017834E-2</v>
      </c>
      <c r="S92" s="23">
        <f t="shared" si="28"/>
        <v>3.2426113058725545E-2</v>
      </c>
      <c r="T92" s="23"/>
      <c r="U92" s="266">
        <v>168668</v>
      </c>
      <c r="V92" s="125">
        <f t="shared" si="29"/>
        <v>3.2347570374937747E-2</v>
      </c>
      <c r="W92" s="260">
        <v>182772.28260424454</v>
      </c>
      <c r="X92" s="264">
        <v>25988.906009244991</v>
      </c>
      <c r="Y92" s="264">
        <v>28162.139076154781</v>
      </c>
      <c r="Z92" s="141"/>
      <c r="AA92" s="124"/>
      <c r="AB92" s="124"/>
      <c r="AC92" s="124"/>
      <c r="AD92" s="124"/>
    </row>
    <row r="93" spans="1:30">
      <c r="A93" s="82">
        <v>543</v>
      </c>
      <c r="B93" s="83" t="s">
        <v>151</v>
      </c>
      <c r="C93" s="266">
        <v>61276</v>
      </c>
      <c r="D93" s="124">
        <f t="shared" si="15"/>
        <v>28647.031323048152</v>
      </c>
      <c r="E93" s="125">
        <f t="shared" si="16"/>
        <v>0.93334993121762444</v>
      </c>
      <c r="F93" s="124">
        <f t="shared" si="17"/>
        <v>1227.4024206127076</v>
      </c>
      <c r="G93" s="124">
        <f t="shared" si="18"/>
        <v>2625.4137776905814</v>
      </c>
      <c r="H93" s="124">
        <f t="shared" si="19"/>
        <v>0</v>
      </c>
      <c r="I93" s="123">
        <f t="shared" si="20"/>
        <v>0</v>
      </c>
      <c r="J93" s="124">
        <f t="shared" si="21"/>
        <v>-359.75950890286487</v>
      </c>
      <c r="K93" s="123">
        <f t="shared" si="22"/>
        <v>-769.52558954322797</v>
      </c>
      <c r="L93" s="123">
        <f t="shared" si="23"/>
        <v>1855.8881881473535</v>
      </c>
      <c r="M93" s="123">
        <f t="shared" si="24"/>
        <v>63131.88818814735</v>
      </c>
      <c r="N93" s="70">
        <f t="shared" si="25"/>
        <v>29514.674234757997</v>
      </c>
      <c r="O93" s="23">
        <f t="shared" si="26"/>
        <v>0.96161863532290115</v>
      </c>
      <c r="P93" s="284">
        <v>208.29059884524577</v>
      </c>
      <c r="Q93" s="316">
        <v>2139</v>
      </c>
      <c r="R93" s="125">
        <f t="shared" si="27"/>
        <v>7.2899711523142799E-2</v>
      </c>
      <c r="S93" s="23">
        <f t="shared" si="28"/>
        <v>4.6704200767592595E-2</v>
      </c>
      <c r="T93" s="23"/>
      <c r="U93" s="266">
        <v>56445</v>
      </c>
      <c r="V93" s="125">
        <f t="shared" si="29"/>
        <v>8.5587740278146862E-2</v>
      </c>
      <c r="W93" s="260">
        <v>59609.984641814015</v>
      </c>
      <c r="X93" s="264">
        <v>26700.567644276252</v>
      </c>
      <c r="Y93" s="264">
        <v>28197.722157906344</v>
      </c>
      <c r="Z93" s="141"/>
      <c r="AA93" s="124"/>
      <c r="AB93" s="124"/>
      <c r="AC93" s="124"/>
      <c r="AD93" s="124"/>
    </row>
    <row r="94" spans="1:30">
      <c r="A94" s="82">
        <v>544</v>
      </c>
      <c r="B94" s="83" t="s">
        <v>152</v>
      </c>
      <c r="C94" s="266">
        <v>96866</v>
      </c>
      <c r="D94" s="124">
        <f t="shared" si="15"/>
        <v>30073.269171064887</v>
      </c>
      <c r="E94" s="125">
        <f t="shared" si="16"/>
        <v>0.97981823651372624</v>
      </c>
      <c r="F94" s="124">
        <f t="shared" si="17"/>
        <v>371.65971180266644</v>
      </c>
      <c r="G94" s="124">
        <f t="shared" si="18"/>
        <v>1197.1159317163886</v>
      </c>
      <c r="H94" s="124">
        <f t="shared" si="19"/>
        <v>0</v>
      </c>
      <c r="I94" s="123">
        <f t="shared" si="20"/>
        <v>0</v>
      </c>
      <c r="J94" s="124">
        <f t="shared" si="21"/>
        <v>-359.75950890286487</v>
      </c>
      <c r="K94" s="123">
        <f t="shared" si="22"/>
        <v>-1158.7853781761278</v>
      </c>
      <c r="L94" s="123">
        <f t="shared" si="23"/>
        <v>38.33055354026078</v>
      </c>
      <c r="M94" s="123">
        <f t="shared" si="24"/>
        <v>96904.330553540261</v>
      </c>
      <c r="N94" s="70">
        <f t="shared" si="25"/>
        <v>30085.169373964687</v>
      </c>
      <c r="O94" s="23">
        <f t="shared" si="26"/>
        <v>0.98020595744134176</v>
      </c>
      <c r="P94" s="284">
        <v>-8.196251107743592</v>
      </c>
      <c r="Q94" s="316">
        <v>3221</v>
      </c>
      <c r="R94" s="125">
        <f t="shared" si="27"/>
        <v>8.0221824599871247E-2</v>
      </c>
      <c r="S94" s="23">
        <f t="shared" si="28"/>
        <v>5.1252608683758472E-2</v>
      </c>
      <c r="T94" s="23"/>
      <c r="U94" s="266">
        <v>90424</v>
      </c>
      <c r="V94" s="125">
        <f t="shared" si="29"/>
        <v>7.1242148102273736E-2</v>
      </c>
      <c r="W94" s="260">
        <v>92952.568506807642</v>
      </c>
      <c r="X94" s="264">
        <v>27839.901477832511</v>
      </c>
      <c r="Y94" s="264">
        <v>28618.401633869347</v>
      </c>
      <c r="Z94" s="141"/>
      <c r="AA94" s="124"/>
      <c r="AB94" s="124"/>
      <c r="AC94" s="124"/>
      <c r="AD94" s="124"/>
    </row>
    <row r="95" spans="1:30">
      <c r="A95" s="82">
        <v>545</v>
      </c>
      <c r="B95" s="83" t="s">
        <v>153</v>
      </c>
      <c r="C95" s="266">
        <v>47228</v>
      </c>
      <c r="D95" s="124">
        <f t="shared" si="15"/>
        <v>29499.063085571517</v>
      </c>
      <c r="E95" s="125">
        <f t="shared" si="16"/>
        <v>0.96111000792430212</v>
      </c>
      <c r="F95" s="124">
        <f t="shared" si="17"/>
        <v>716.18336309868823</v>
      </c>
      <c r="G95" s="124">
        <f t="shared" si="18"/>
        <v>1146.6095643209999</v>
      </c>
      <c r="H95" s="124">
        <f t="shared" si="19"/>
        <v>0</v>
      </c>
      <c r="I95" s="123">
        <f t="shared" si="20"/>
        <v>0</v>
      </c>
      <c r="J95" s="124">
        <f t="shared" si="21"/>
        <v>-359.75950890286487</v>
      </c>
      <c r="K95" s="123">
        <f t="shared" si="22"/>
        <v>-575.97497375348667</v>
      </c>
      <c r="L95" s="123">
        <f t="shared" si="23"/>
        <v>570.63459056751321</v>
      </c>
      <c r="M95" s="123">
        <f t="shared" si="24"/>
        <v>47798.634590567512</v>
      </c>
      <c r="N95" s="70">
        <f t="shared" si="25"/>
        <v>29855.486939767343</v>
      </c>
      <c r="O95" s="23">
        <f t="shared" si="26"/>
        <v>0.97272266600557222</v>
      </c>
      <c r="P95" s="284">
        <v>-139.98969202840794</v>
      </c>
      <c r="Q95" s="316">
        <v>1601</v>
      </c>
      <c r="R95" s="125">
        <f t="shared" si="27"/>
        <v>2.5808451380776948E-2</v>
      </c>
      <c r="S95" s="23">
        <f t="shared" si="28"/>
        <v>3.0025291072811156E-2</v>
      </c>
      <c r="T95" s="23"/>
      <c r="U95" s="266">
        <v>45896</v>
      </c>
      <c r="V95" s="125">
        <f t="shared" si="29"/>
        <v>2.9022137005403521E-2</v>
      </c>
      <c r="W95" s="260">
        <v>46260.375904207198</v>
      </c>
      <c r="X95" s="264">
        <v>28756.892230576443</v>
      </c>
      <c r="Y95" s="264">
        <v>28985.197934966916</v>
      </c>
      <c r="Z95" s="141"/>
      <c r="AA95" s="124"/>
      <c r="AB95" s="124"/>
      <c r="AC95" s="124"/>
      <c r="AD95" s="124"/>
    </row>
    <row r="96" spans="1:30" ht="23.25" customHeight="1">
      <c r="A96" s="82">
        <v>602</v>
      </c>
      <c r="B96" s="83" t="s">
        <v>154</v>
      </c>
      <c r="C96" s="266">
        <v>2041109</v>
      </c>
      <c r="D96" s="124">
        <f t="shared" si="15"/>
        <v>29704.844789195638</v>
      </c>
      <c r="E96" s="125">
        <f t="shared" si="16"/>
        <v>0.96781458881987614</v>
      </c>
      <c r="F96" s="124">
        <f t="shared" si="17"/>
        <v>592.71434092421543</v>
      </c>
      <c r="G96" s="124">
        <f t="shared" si="18"/>
        <v>40727.180507925616</v>
      </c>
      <c r="H96" s="124">
        <f t="shared" si="19"/>
        <v>0</v>
      </c>
      <c r="I96" s="123">
        <f t="shared" si="20"/>
        <v>0</v>
      </c>
      <c r="J96" s="124">
        <f t="shared" si="21"/>
        <v>-359.75950890286487</v>
      </c>
      <c r="K96" s="123">
        <f t="shared" si="22"/>
        <v>-24720.155135242556</v>
      </c>
      <c r="L96" s="123">
        <f t="shared" si="23"/>
        <v>16007.02537268306</v>
      </c>
      <c r="M96" s="123">
        <f t="shared" si="24"/>
        <v>2057116.0253726831</v>
      </c>
      <c r="N96" s="70">
        <f t="shared" si="25"/>
        <v>29937.799621216989</v>
      </c>
      <c r="O96" s="23">
        <f t="shared" si="26"/>
        <v>0.97540449836380183</v>
      </c>
      <c r="P96" s="284">
        <v>1589.5375962849866</v>
      </c>
      <c r="Q96" s="316">
        <v>68713</v>
      </c>
      <c r="R96" s="125">
        <f t="shared" si="27"/>
        <v>1.4359037228295285E-2</v>
      </c>
      <c r="S96" s="23">
        <f t="shared" si="28"/>
        <v>2.5401222567095892E-2</v>
      </c>
      <c r="T96" s="23"/>
      <c r="U96" s="266">
        <v>2001966</v>
      </c>
      <c r="V96" s="125">
        <f t="shared" si="29"/>
        <v>1.9552280108653192E-2</v>
      </c>
      <c r="W96" s="260">
        <v>1995938.5170045844</v>
      </c>
      <c r="X96" s="264">
        <v>29284.349721340492</v>
      </c>
      <c r="Y96" s="264">
        <v>29196.180931272535</v>
      </c>
      <c r="Z96" s="141"/>
      <c r="AA96" s="124"/>
      <c r="AB96" s="124"/>
      <c r="AC96" s="124"/>
      <c r="AD96" s="124"/>
    </row>
    <row r="97" spans="1:30">
      <c r="A97" s="82">
        <v>604</v>
      </c>
      <c r="B97" s="83" t="s">
        <v>155</v>
      </c>
      <c r="C97" s="266">
        <v>875371</v>
      </c>
      <c r="D97" s="124">
        <f t="shared" si="15"/>
        <v>31936.191171105434</v>
      </c>
      <c r="E97" s="125">
        <f t="shared" si="16"/>
        <v>1.0405141634666428</v>
      </c>
      <c r="F97" s="124">
        <f t="shared" si="17"/>
        <v>-746.09348822166214</v>
      </c>
      <c r="G97" s="124">
        <f t="shared" si="18"/>
        <v>-20450.422512155761</v>
      </c>
      <c r="H97" s="124">
        <f t="shared" si="19"/>
        <v>0</v>
      </c>
      <c r="I97" s="123">
        <f t="shared" si="20"/>
        <v>0</v>
      </c>
      <c r="J97" s="124">
        <f t="shared" si="21"/>
        <v>-359.75950890286487</v>
      </c>
      <c r="K97" s="123">
        <f t="shared" si="22"/>
        <v>-9861.0081390275263</v>
      </c>
      <c r="L97" s="123">
        <f t="shared" si="23"/>
        <v>-30311.430651183287</v>
      </c>
      <c r="M97" s="123">
        <f t="shared" si="24"/>
        <v>845059.56934881676</v>
      </c>
      <c r="N97" s="70">
        <f t="shared" si="25"/>
        <v>30830.338173980912</v>
      </c>
      <c r="O97" s="23">
        <f t="shared" si="26"/>
        <v>1.0044843282225087</v>
      </c>
      <c r="P97" s="284">
        <v>-572.41715084234238</v>
      </c>
      <c r="Q97" s="316">
        <v>27410</v>
      </c>
      <c r="R97" s="125">
        <f t="shared" si="27"/>
        <v>5.4457220498206893E-2</v>
      </c>
      <c r="S97" s="23">
        <f t="shared" si="28"/>
        <v>4.1664635070376016E-2</v>
      </c>
      <c r="T97" s="23"/>
      <c r="U97" s="266">
        <v>824287</v>
      </c>
      <c r="V97" s="125">
        <f t="shared" si="29"/>
        <v>6.1973560179888802E-2</v>
      </c>
      <c r="W97" s="260">
        <v>805516.91541911219</v>
      </c>
      <c r="X97" s="264">
        <v>30286.853321575545</v>
      </c>
      <c r="Y97" s="264">
        <v>29597.182371366558</v>
      </c>
      <c r="Z97" s="141"/>
      <c r="AA97" s="124"/>
      <c r="AB97" s="124"/>
      <c r="AC97" s="124"/>
      <c r="AD97" s="124"/>
    </row>
    <row r="98" spans="1:30">
      <c r="A98" s="82">
        <v>605</v>
      </c>
      <c r="B98" s="83" t="s">
        <v>156</v>
      </c>
      <c r="C98" s="266">
        <v>803489</v>
      </c>
      <c r="D98" s="124">
        <f t="shared" si="15"/>
        <v>26532.675098239935</v>
      </c>
      <c r="E98" s="125">
        <f t="shared" si="16"/>
        <v>0.86446201697826774</v>
      </c>
      <c r="F98" s="124">
        <f t="shared" si="17"/>
        <v>2496.0161554976371</v>
      </c>
      <c r="G98" s="124">
        <f t="shared" si="18"/>
        <v>75586.857236934942</v>
      </c>
      <c r="H98" s="124">
        <f t="shared" si="19"/>
        <v>381.76485319786184</v>
      </c>
      <c r="I98" s="123">
        <f t="shared" si="20"/>
        <v>11560.985049390851</v>
      </c>
      <c r="J98" s="124">
        <f t="shared" si="21"/>
        <v>22.005344294996974</v>
      </c>
      <c r="K98" s="123">
        <f t="shared" si="22"/>
        <v>666.38784128539339</v>
      </c>
      <c r="L98" s="123">
        <f t="shared" si="23"/>
        <v>76253.245078220338</v>
      </c>
      <c r="M98" s="123">
        <f t="shared" si="24"/>
        <v>879742.24507822038</v>
      </c>
      <c r="N98" s="70">
        <f t="shared" si="25"/>
        <v>29050.696598032573</v>
      </c>
      <c r="O98" s="23">
        <f t="shared" si="26"/>
        <v>0.9465017636847648</v>
      </c>
      <c r="P98" s="284">
        <v>2075.8489794589987</v>
      </c>
      <c r="Q98" s="316">
        <v>30283</v>
      </c>
      <c r="R98" s="125">
        <f t="shared" si="27"/>
        <v>1.9267073197937443E-2</v>
      </c>
      <c r="S98" s="23">
        <f t="shared" si="28"/>
        <v>3.1474164668422136E-2</v>
      </c>
      <c r="T98" s="23"/>
      <c r="U98" s="266">
        <v>781819</v>
      </c>
      <c r="V98" s="125">
        <f t="shared" si="29"/>
        <v>2.771741285387027E-2</v>
      </c>
      <c r="W98" s="260">
        <v>845885.09485914954</v>
      </c>
      <c r="X98" s="264">
        <v>26031.131384430977</v>
      </c>
      <c r="Y98" s="264">
        <v>28164.250344914082</v>
      </c>
      <c r="Z98" s="141"/>
      <c r="AA98" s="124"/>
      <c r="AB98" s="124"/>
      <c r="AC98" s="124"/>
      <c r="AD98" s="124"/>
    </row>
    <row r="99" spans="1:30">
      <c r="A99" s="82">
        <v>612</v>
      </c>
      <c r="B99" s="83" t="s">
        <v>157</v>
      </c>
      <c r="C99" s="266">
        <v>231734</v>
      </c>
      <c r="D99" s="124">
        <f t="shared" si="15"/>
        <v>33913.947021805943</v>
      </c>
      <c r="E99" s="125">
        <f t="shared" si="16"/>
        <v>1.1049514961312465</v>
      </c>
      <c r="F99" s="124">
        <f t="shared" si="17"/>
        <v>-1932.7469986419674</v>
      </c>
      <c r="G99" s="124">
        <f t="shared" si="18"/>
        <v>-13206.460241720562</v>
      </c>
      <c r="H99" s="124">
        <f t="shared" si="19"/>
        <v>0</v>
      </c>
      <c r="I99" s="123">
        <f t="shared" si="20"/>
        <v>0</v>
      </c>
      <c r="J99" s="124">
        <f t="shared" si="21"/>
        <v>-359.75950890286487</v>
      </c>
      <c r="K99" s="123">
        <f t="shared" si="22"/>
        <v>-2458.2367243332756</v>
      </c>
      <c r="L99" s="123">
        <f t="shared" si="23"/>
        <v>-15664.696966053838</v>
      </c>
      <c r="M99" s="123">
        <f t="shared" si="24"/>
        <v>216069.30303394617</v>
      </c>
      <c r="N99" s="70">
        <f t="shared" si="25"/>
        <v>31621.44051426111</v>
      </c>
      <c r="O99" s="23">
        <f t="shared" si="26"/>
        <v>1.0302592612883499</v>
      </c>
      <c r="P99" s="284">
        <v>-505.55013468464495</v>
      </c>
      <c r="Q99" s="316">
        <v>6833</v>
      </c>
      <c r="R99" s="125">
        <f t="shared" si="27"/>
        <v>-1.9283164596317272E-2</v>
      </c>
      <c r="S99" s="23">
        <f t="shared" si="28"/>
        <v>9.7937858794295493E-3</v>
      </c>
      <c r="T99" s="23"/>
      <c r="U99" s="266">
        <v>234181</v>
      </c>
      <c r="V99" s="125">
        <f t="shared" si="29"/>
        <v>-1.0449182469969809E-2</v>
      </c>
      <c r="W99" s="260">
        <v>212063.49074141047</v>
      </c>
      <c r="X99" s="264">
        <v>34580.773774365036</v>
      </c>
      <c r="Y99" s="264">
        <v>31314.75055248235</v>
      </c>
      <c r="Z99" s="141"/>
      <c r="AA99" s="124"/>
      <c r="AB99" s="124"/>
      <c r="AC99" s="124"/>
      <c r="AD99" s="124"/>
    </row>
    <row r="100" spans="1:30">
      <c r="A100" s="82">
        <v>615</v>
      </c>
      <c r="B100" s="83" t="s">
        <v>158</v>
      </c>
      <c r="C100" s="266">
        <v>31909</v>
      </c>
      <c r="D100" s="124">
        <f t="shared" si="15"/>
        <v>29849.391955098221</v>
      </c>
      <c r="E100" s="125">
        <f t="shared" si="16"/>
        <v>0.97252408509652288</v>
      </c>
      <c r="F100" s="124">
        <f t="shared" si="17"/>
        <v>505.98604138266597</v>
      </c>
      <c r="G100" s="124">
        <f t="shared" si="18"/>
        <v>540.89907823806993</v>
      </c>
      <c r="H100" s="124">
        <f t="shared" si="19"/>
        <v>0</v>
      </c>
      <c r="I100" s="123">
        <f t="shared" si="20"/>
        <v>0</v>
      </c>
      <c r="J100" s="124">
        <f t="shared" si="21"/>
        <v>-359.75950890286487</v>
      </c>
      <c r="K100" s="123">
        <f t="shared" si="22"/>
        <v>-384.58291501716258</v>
      </c>
      <c r="L100" s="123">
        <f t="shared" si="23"/>
        <v>156.31616322090736</v>
      </c>
      <c r="M100" s="123">
        <f t="shared" si="24"/>
        <v>32065.316163220908</v>
      </c>
      <c r="N100" s="70">
        <f t="shared" si="25"/>
        <v>29995.618487578024</v>
      </c>
      <c r="O100" s="23">
        <f t="shared" si="26"/>
        <v>0.9772882968744605</v>
      </c>
      <c r="P100" s="284">
        <v>68.682585397647131</v>
      </c>
      <c r="Q100" s="316">
        <v>1069</v>
      </c>
      <c r="R100" s="125">
        <f t="shared" si="27"/>
        <v>6.0862463948618412E-2</v>
      </c>
      <c r="S100" s="23">
        <f t="shared" si="28"/>
        <v>4.3790387094469807E-2</v>
      </c>
      <c r="T100" s="23"/>
      <c r="U100" s="266">
        <v>30416</v>
      </c>
      <c r="V100" s="125">
        <f t="shared" si="29"/>
        <v>4.9086007364544978E-2</v>
      </c>
      <c r="W100" s="260">
        <v>31064.918767197985</v>
      </c>
      <c r="X100" s="264">
        <v>28136.91026827012</v>
      </c>
      <c r="Y100" s="264">
        <v>28737.205150044389</v>
      </c>
      <c r="Z100" s="141"/>
      <c r="AA100" s="124"/>
      <c r="AB100" s="124"/>
      <c r="AC100" s="124"/>
      <c r="AD100" s="124"/>
    </row>
    <row r="101" spans="1:30">
      <c r="A101" s="82">
        <v>616</v>
      </c>
      <c r="B101" s="83" t="s">
        <v>102</v>
      </c>
      <c r="C101" s="266">
        <v>98315</v>
      </c>
      <c r="D101" s="124">
        <f t="shared" si="15"/>
        <v>29426.818317868903</v>
      </c>
      <c r="E101" s="125">
        <f t="shared" si="16"/>
        <v>0.95875619861660544</v>
      </c>
      <c r="F101" s="124">
        <f t="shared" si="17"/>
        <v>759.53022372025657</v>
      </c>
      <c r="G101" s="124">
        <f t="shared" si="18"/>
        <v>2537.590477449377</v>
      </c>
      <c r="H101" s="124">
        <f t="shared" si="19"/>
        <v>0</v>
      </c>
      <c r="I101" s="123">
        <f t="shared" si="20"/>
        <v>0</v>
      </c>
      <c r="J101" s="124">
        <f t="shared" si="21"/>
        <v>-359.75950890286487</v>
      </c>
      <c r="K101" s="123">
        <f t="shared" si="22"/>
        <v>-1201.9565192444716</v>
      </c>
      <c r="L101" s="123">
        <f t="shared" si="23"/>
        <v>1335.6339582049054</v>
      </c>
      <c r="M101" s="123">
        <f t="shared" si="24"/>
        <v>99650.633958204911</v>
      </c>
      <c r="N101" s="70">
        <f t="shared" si="25"/>
        <v>29826.589032686294</v>
      </c>
      <c r="O101" s="23">
        <f t="shared" si="26"/>
        <v>0.97178114228249346</v>
      </c>
      <c r="P101" s="284">
        <v>70.455114886376805</v>
      </c>
      <c r="Q101" s="316">
        <v>3341</v>
      </c>
      <c r="R101" s="125">
        <f t="shared" si="27"/>
        <v>2.4313612396033947E-2</v>
      </c>
      <c r="S101" s="23">
        <f t="shared" si="28"/>
        <v>2.943408357728217E-2</v>
      </c>
      <c r="T101" s="23"/>
      <c r="U101" s="266">
        <v>96441</v>
      </c>
      <c r="V101" s="125">
        <f t="shared" si="29"/>
        <v>1.9431569560664032E-2</v>
      </c>
      <c r="W101" s="260">
        <v>97264.954580465899</v>
      </c>
      <c r="X101" s="264">
        <v>28728.328865058087</v>
      </c>
      <c r="Y101" s="264">
        <v>28973.772588759577</v>
      </c>
      <c r="Z101" s="141"/>
      <c r="AA101" s="124"/>
      <c r="AB101" s="124"/>
      <c r="AC101" s="124"/>
      <c r="AD101" s="124"/>
    </row>
    <row r="102" spans="1:30">
      <c r="A102" s="82">
        <v>617</v>
      </c>
      <c r="B102" s="83" t="s">
        <v>159</v>
      </c>
      <c r="C102" s="266">
        <v>141637</v>
      </c>
      <c r="D102" s="124">
        <f t="shared" si="15"/>
        <v>31019.929916776171</v>
      </c>
      <c r="E102" s="125">
        <f t="shared" si="16"/>
        <v>1.0106614234370837</v>
      </c>
      <c r="F102" s="124">
        <f t="shared" si="17"/>
        <v>-196.33673562410402</v>
      </c>
      <c r="G102" s="124">
        <f t="shared" si="18"/>
        <v>-896.47353485965891</v>
      </c>
      <c r="H102" s="124">
        <f t="shared" si="19"/>
        <v>0</v>
      </c>
      <c r="I102" s="123">
        <f t="shared" si="20"/>
        <v>0</v>
      </c>
      <c r="J102" s="124">
        <f t="shared" si="21"/>
        <v>-359.75950890286487</v>
      </c>
      <c r="K102" s="123">
        <f t="shared" si="22"/>
        <v>-1642.661917650481</v>
      </c>
      <c r="L102" s="123">
        <f t="shared" si="23"/>
        <v>-2539.1354525101397</v>
      </c>
      <c r="M102" s="123">
        <f t="shared" si="24"/>
        <v>139097.86454748985</v>
      </c>
      <c r="N102" s="70">
        <f t="shared" si="25"/>
        <v>30463.833672249202</v>
      </c>
      <c r="O102" s="23">
        <f t="shared" si="26"/>
        <v>0.99254323221068486</v>
      </c>
      <c r="P102" s="284">
        <v>96.904476076392712</v>
      </c>
      <c r="Q102" s="316">
        <v>4566</v>
      </c>
      <c r="R102" s="125">
        <f t="shared" si="27"/>
        <v>8.1686955815603354E-2</v>
      </c>
      <c r="S102" s="23">
        <f t="shared" si="28"/>
        <v>5.2168242034828699E-2</v>
      </c>
      <c r="T102" s="23"/>
      <c r="U102" s="266">
        <v>132260</v>
      </c>
      <c r="V102" s="125">
        <f t="shared" si="29"/>
        <v>7.0898230757598671E-2</v>
      </c>
      <c r="W102" s="260">
        <v>133533.01808909999</v>
      </c>
      <c r="X102" s="264">
        <v>28677.36339982654</v>
      </c>
      <c r="Y102" s="264">
        <v>28953.386402666954</v>
      </c>
      <c r="Z102" s="141"/>
      <c r="AA102" s="124"/>
      <c r="AB102" s="124"/>
      <c r="AC102" s="124"/>
      <c r="AD102" s="124"/>
    </row>
    <row r="103" spans="1:30">
      <c r="A103" s="82">
        <v>618</v>
      </c>
      <c r="B103" s="83" t="s">
        <v>160</v>
      </c>
      <c r="C103" s="266">
        <v>84916</v>
      </c>
      <c r="D103" s="124">
        <f t="shared" si="15"/>
        <v>34560.846560846563</v>
      </c>
      <c r="E103" s="125">
        <f t="shared" si="16"/>
        <v>1.1260281526775915</v>
      </c>
      <c r="F103" s="124">
        <f t="shared" si="17"/>
        <v>-2320.8867220663392</v>
      </c>
      <c r="G103" s="124">
        <f t="shared" si="18"/>
        <v>-5702.4186761169958</v>
      </c>
      <c r="H103" s="124">
        <f t="shared" si="19"/>
        <v>0</v>
      </c>
      <c r="I103" s="123">
        <f t="shared" si="20"/>
        <v>0</v>
      </c>
      <c r="J103" s="124">
        <f t="shared" si="21"/>
        <v>-359.75950890286487</v>
      </c>
      <c r="K103" s="123">
        <f t="shared" si="22"/>
        <v>-883.92911337433895</v>
      </c>
      <c r="L103" s="123">
        <f t="shared" si="23"/>
        <v>-6586.3477894913349</v>
      </c>
      <c r="M103" s="123">
        <f t="shared" si="24"/>
        <v>78329.652210508662</v>
      </c>
      <c r="N103" s="70">
        <f t="shared" si="25"/>
        <v>31880.200329877352</v>
      </c>
      <c r="O103" s="23">
        <f t="shared" si="26"/>
        <v>1.0386899239068876</v>
      </c>
      <c r="P103" s="284">
        <v>-26.623281270337429</v>
      </c>
      <c r="Q103" s="316">
        <v>2457</v>
      </c>
      <c r="R103" s="125">
        <f t="shared" si="27"/>
        <v>9.9528222486090112E-2</v>
      </c>
      <c r="S103" s="23">
        <f t="shared" si="28"/>
        <v>6.0714063470037674E-2</v>
      </c>
      <c r="T103" s="23"/>
      <c r="U103" s="266">
        <v>76758</v>
      </c>
      <c r="V103" s="125">
        <f t="shared" si="29"/>
        <v>0.10628208134656975</v>
      </c>
      <c r="W103" s="260">
        <v>73395.321026362144</v>
      </c>
      <c r="X103" s="264">
        <v>31432.432432432433</v>
      </c>
      <c r="Y103" s="264">
        <v>30055.414015709317</v>
      </c>
      <c r="Z103" s="141"/>
      <c r="AA103" s="124"/>
      <c r="AB103" s="124"/>
      <c r="AC103" s="124"/>
      <c r="AD103" s="124"/>
    </row>
    <row r="104" spans="1:30">
      <c r="A104" s="82">
        <v>619</v>
      </c>
      <c r="B104" s="83" t="s">
        <v>161</v>
      </c>
      <c r="C104" s="266">
        <v>141581</v>
      </c>
      <c r="D104" s="124">
        <f t="shared" si="15"/>
        <v>30605.490704712494</v>
      </c>
      <c r="E104" s="125">
        <f t="shared" si="16"/>
        <v>0.99715856494848698</v>
      </c>
      <c r="F104" s="124">
        <f t="shared" si="17"/>
        <v>52.326791614101964</v>
      </c>
      <c r="G104" s="124">
        <f t="shared" si="18"/>
        <v>242.06373800683568</v>
      </c>
      <c r="H104" s="124">
        <f t="shared" si="19"/>
        <v>0</v>
      </c>
      <c r="I104" s="123">
        <f t="shared" si="20"/>
        <v>0</v>
      </c>
      <c r="J104" s="124">
        <f t="shared" si="21"/>
        <v>-359.75950890286487</v>
      </c>
      <c r="K104" s="123">
        <f t="shared" si="22"/>
        <v>-1664.2474881846529</v>
      </c>
      <c r="L104" s="123">
        <f t="shared" si="23"/>
        <v>-1422.1837501778173</v>
      </c>
      <c r="M104" s="123">
        <f t="shared" si="24"/>
        <v>140158.81624982218</v>
      </c>
      <c r="N104" s="70">
        <f t="shared" si="25"/>
        <v>30298.05798742373</v>
      </c>
      <c r="O104" s="23">
        <f t="shared" si="26"/>
        <v>0.98714208881524601</v>
      </c>
      <c r="P104" s="284">
        <v>6.6301590734451565</v>
      </c>
      <c r="Q104" s="316">
        <v>4626</v>
      </c>
      <c r="R104" s="125">
        <f t="shared" si="27"/>
        <v>4.3346389328225474E-2</v>
      </c>
      <c r="S104" s="23">
        <f t="shared" si="28"/>
        <v>3.7035468869327008E-2</v>
      </c>
      <c r="T104" s="23"/>
      <c r="U104" s="266">
        <v>138427</v>
      </c>
      <c r="V104" s="125">
        <f t="shared" si="29"/>
        <v>2.2784572373886598E-2</v>
      </c>
      <c r="W104" s="260">
        <v>137870.43928067278</v>
      </c>
      <c r="X104" s="264">
        <v>29333.969061241787</v>
      </c>
      <c r="Y104" s="264">
        <v>29216.028667233055</v>
      </c>
      <c r="Z104" s="141"/>
      <c r="AA104" s="124"/>
      <c r="AB104" s="124"/>
      <c r="AC104" s="124"/>
      <c r="AD104" s="124"/>
    </row>
    <row r="105" spans="1:30">
      <c r="A105" s="82">
        <v>620</v>
      </c>
      <c r="B105" s="83" t="s">
        <v>162</v>
      </c>
      <c r="C105" s="266">
        <v>178343</v>
      </c>
      <c r="D105" s="124">
        <f t="shared" si="15"/>
        <v>39456.41592920354</v>
      </c>
      <c r="E105" s="125">
        <f t="shared" si="16"/>
        <v>1.2855308697898826</v>
      </c>
      <c r="F105" s="124">
        <f t="shared" si="17"/>
        <v>-5258.2283430805255</v>
      </c>
      <c r="G105" s="124">
        <f t="shared" si="18"/>
        <v>-23767.192110723976</v>
      </c>
      <c r="H105" s="124">
        <f t="shared" si="19"/>
        <v>0</v>
      </c>
      <c r="I105" s="123">
        <f t="shared" si="20"/>
        <v>0</v>
      </c>
      <c r="J105" s="124">
        <f t="shared" si="21"/>
        <v>-359.75950890286487</v>
      </c>
      <c r="K105" s="123">
        <f t="shared" si="22"/>
        <v>-1626.1129802409491</v>
      </c>
      <c r="L105" s="123">
        <f t="shared" si="23"/>
        <v>-25393.305090964925</v>
      </c>
      <c r="M105" s="123">
        <f t="shared" si="24"/>
        <v>152949.69490903508</v>
      </c>
      <c r="N105" s="70">
        <f t="shared" si="25"/>
        <v>33838.428077220153</v>
      </c>
      <c r="O105" s="23">
        <f t="shared" si="26"/>
        <v>1.1024910107518044</v>
      </c>
      <c r="P105" s="284">
        <v>18.534785778632795</v>
      </c>
      <c r="Q105" s="316">
        <v>4520</v>
      </c>
      <c r="R105" s="125">
        <f t="shared" si="27"/>
        <v>2.4686447675795146E-2</v>
      </c>
      <c r="S105" s="23">
        <f t="shared" si="28"/>
        <v>2.89997288829766E-2</v>
      </c>
      <c r="T105" s="23"/>
      <c r="U105" s="266">
        <v>174624</v>
      </c>
      <c r="V105" s="125">
        <f t="shared" si="29"/>
        <v>2.129718709913872E-2</v>
      </c>
      <c r="W105" s="260">
        <v>149132.47012880931</v>
      </c>
      <c r="X105" s="264">
        <v>38505.843439911798</v>
      </c>
      <c r="Y105" s="264">
        <v>32884.778418701062</v>
      </c>
      <c r="Z105" s="141"/>
      <c r="AA105" s="124"/>
      <c r="AB105" s="124"/>
      <c r="AC105" s="124"/>
      <c r="AD105" s="124"/>
    </row>
    <row r="106" spans="1:30">
      <c r="A106" s="82">
        <v>621</v>
      </c>
      <c r="B106" s="83" t="s">
        <v>163</v>
      </c>
      <c r="C106" s="266">
        <v>98498</v>
      </c>
      <c r="D106" s="124">
        <f t="shared" si="15"/>
        <v>28239.105504587154</v>
      </c>
      <c r="E106" s="125">
        <f t="shared" si="16"/>
        <v>0.92005928583420071</v>
      </c>
      <c r="F106" s="124">
        <f t="shared" si="17"/>
        <v>1472.1579116893058</v>
      </c>
      <c r="G106" s="124">
        <f t="shared" si="18"/>
        <v>5134.8867959722984</v>
      </c>
      <c r="H106" s="124">
        <f t="shared" si="19"/>
        <v>0</v>
      </c>
      <c r="I106" s="123">
        <f t="shared" si="20"/>
        <v>0</v>
      </c>
      <c r="J106" s="124">
        <f t="shared" si="21"/>
        <v>-359.75950890286487</v>
      </c>
      <c r="K106" s="123">
        <f t="shared" si="22"/>
        <v>-1254.8411670531925</v>
      </c>
      <c r="L106" s="123">
        <f t="shared" si="23"/>
        <v>3880.0456289191061</v>
      </c>
      <c r="M106" s="123">
        <f t="shared" si="24"/>
        <v>102378.04562891911</v>
      </c>
      <c r="N106" s="70">
        <f t="shared" si="25"/>
        <v>29351.503907373597</v>
      </c>
      <c r="O106" s="23">
        <f t="shared" si="26"/>
        <v>0.9563023771695317</v>
      </c>
      <c r="P106" s="284">
        <v>-80.306961770816088</v>
      </c>
      <c r="Q106" s="316">
        <v>3488</v>
      </c>
      <c r="R106" s="125">
        <f t="shared" si="27"/>
        <v>-3.6005073965861022E-2</v>
      </c>
      <c r="S106" s="23">
        <f t="shared" si="28"/>
        <v>5.1893891027481086E-3</v>
      </c>
      <c r="T106" s="23"/>
      <c r="U106" s="266">
        <v>102587</v>
      </c>
      <c r="V106" s="125">
        <f t="shared" si="29"/>
        <v>-3.9858851511400083E-2</v>
      </c>
      <c r="W106" s="260">
        <v>102258.30853166267</v>
      </c>
      <c r="X106" s="264">
        <v>29293.832095945174</v>
      </c>
      <c r="Y106" s="264">
        <v>29199.973881114413</v>
      </c>
      <c r="Z106" s="141"/>
      <c r="AA106" s="124"/>
      <c r="AB106" s="124"/>
      <c r="AC106" s="124"/>
      <c r="AD106" s="124"/>
    </row>
    <row r="107" spans="1:30">
      <c r="A107" s="82">
        <v>622</v>
      </c>
      <c r="B107" s="83" t="s">
        <v>164</v>
      </c>
      <c r="C107" s="266">
        <v>72970</v>
      </c>
      <c r="D107" s="124">
        <f t="shared" si="15"/>
        <v>32046.552481335089</v>
      </c>
      <c r="E107" s="125">
        <f t="shared" si="16"/>
        <v>1.0441098491818694</v>
      </c>
      <c r="F107" s="124">
        <f t="shared" si="17"/>
        <v>-812.31027435945509</v>
      </c>
      <c r="G107" s="124">
        <f t="shared" si="18"/>
        <v>-1849.6304947164792</v>
      </c>
      <c r="H107" s="124">
        <f t="shared" si="19"/>
        <v>0</v>
      </c>
      <c r="I107" s="123">
        <f t="shared" si="20"/>
        <v>0</v>
      </c>
      <c r="J107" s="124">
        <f t="shared" si="21"/>
        <v>-359.75950890286487</v>
      </c>
      <c r="K107" s="123">
        <f t="shared" si="22"/>
        <v>-819.17240177182327</v>
      </c>
      <c r="L107" s="123">
        <f t="shared" si="23"/>
        <v>-2668.8028964883024</v>
      </c>
      <c r="M107" s="123">
        <f t="shared" si="24"/>
        <v>70301.197103511702</v>
      </c>
      <c r="N107" s="70">
        <f t="shared" si="25"/>
        <v>30874.482698072774</v>
      </c>
      <c r="O107" s="23">
        <f t="shared" si="26"/>
        <v>1.0059226025085992</v>
      </c>
      <c r="P107" s="284">
        <v>-1.2003302615112261</v>
      </c>
      <c r="Q107" s="316">
        <v>2277</v>
      </c>
      <c r="R107" s="125">
        <f t="shared" si="27"/>
        <v>1.4191131853180782E-2</v>
      </c>
      <c r="S107" s="23">
        <f t="shared" si="28"/>
        <v>2.4991487496418181E-2</v>
      </c>
      <c r="T107" s="23"/>
      <c r="U107" s="266">
        <v>71317</v>
      </c>
      <c r="V107" s="125">
        <f t="shared" si="29"/>
        <v>2.3178204355202826E-2</v>
      </c>
      <c r="W107" s="260">
        <v>67984.669433455914</v>
      </c>
      <c r="X107" s="264">
        <v>31598.139122729288</v>
      </c>
      <c r="Y107" s="264">
        <v>30121.696691828052</v>
      </c>
      <c r="Z107" s="141"/>
      <c r="AA107" s="124"/>
      <c r="AB107" s="124"/>
      <c r="AC107" s="124"/>
      <c r="AD107" s="124"/>
    </row>
    <row r="108" spans="1:30">
      <c r="A108" s="82">
        <v>623</v>
      </c>
      <c r="B108" s="83" t="s">
        <v>165</v>
      </c>
      <c r="C108" s="266">
        <v>373875</v>
      </c>
      <c r="D108" s="124">
        <f t="shared" si="15"/>
        <v>26936.239193083573</v>
      </c>
      <c r="E108" s="125">
        <f t="shared" si="16"/>
        <v>0.87761055289169632</v>
      </c>
      <c r="F108" s="124">
        <f t="shared" si="17"/>
        <v>2253.8776985914546</v>
      </c>
      <c r="G108" s="124">
        <f t="shared" si="18"/>
        <v>31283.82245644939</v>
      </c>
      <c r="H108" s="124">
        <f t="shared" si="19"/>
        <v>240.51742000258872</v>
      </c>
      <c r="I108" s="123">
        <f t="shared" si="20"/>
        <v>3338.3817896359315</v>
      </c>
      <c r="J108" s="124">
        <f t="shared" si="21"/>
        <v>-119.24208890027614</v>
      </c>
      <c r="K108" s="123">
        <f t="shared" si="22"/>
        <v>-1655.080193935833</v>
      </c>
      <c r="L108" s="123">
        <f t="shared" si="23"/>
        <v>29628.742262513559</v>
      </c>
      <c r="M108" s="123">
        <f t="shared" si="24"/>
        <v>403503.74226251355</v>
      </c>
      <c r="N108" s="70">
        <f t="shared" si="25"/>
        <v>29070.874802774753</v>
      </c>
      <c r="O108" s="23">
        <f t="shared" si="26"/>
        <v>0.94715919048043618</v>
      </c>
      <c r="P108" s="284">
        <v>1628.6403455698237</v>
      </c>
      <c r="Q108" s="316">
        <v>13880</v>
      </c>
      <c r="R108" s="125">
        <f t="shared" si="27"/>
        <v>6.1249842148003671E-2</v>
      </c>
      <c r="S108" s="23">
        <f t="shared" si="28"/>
        <v>3.3382183829234593E-2</v>
      </c>
      <c r="T108" s="23"/>
      <c r="U108" s="266">
        <v>349911</v>
      </c>
      <c r="V108" s="125">
        <f t="shared" si="29"/>
        <v>6.8485986436551002E-2</v>
      </c>
      <c r="W108" s="260">
        <v>387824.64639169723</v>
      </c>
      <c r="X108" s="264">
        <v>25381.61903380241</v>
      </c>
      <c r="Y108" s="264">
        <v>28131.77472738265</v>
      </c>
      <c r="Z108" s="141"/>
      <c r="AA108" s="124"/>
      <c r="AB108" s="124"/>
      <c r="AC108" s="124"/>
      <c r="AD108" s="124"/>
    </row>
    <row r="109" spans="1:30">
      <c r="A109" s="82">
        <v>624</v>
      </c>
      <c r="B109" s="83" t="s">
        <v>166</v>
      </c>
      <c r="C109" s="266">
        <v>525047</v>
      </c>
      <c r="D109" s="124">
        <f t="shared" si="15"/>
        <v>27742.100813695444</v>
      </c>
      <c r="E109" s="125">
        <f t="shared" si="16"/>
        <v>0.90386635858713205</v>
      </c>
      <c r="F109" s="124">
        <f t="shared" si="17"/>
        <v>1770.360726224332</v>
      </c>
      <c r="G109" s="124">
        <f t="shared" si="18"/>
        <v>33505.847104521708</v>
      </c>
      <c r="H109" s="124">
        <f t="shared" si="19"/>
        <v>0</v>
      </c>
      <c r="I109" s="123">
        <f t="shared" si="20"/>
        <v>0</v>
      </c>
      <c r="J109" s="124">
        <f t="shared" si="21"/>
        <v>-359.75950890286487</v>
      </c>
      <c r="K109" s="123">
        <f t="shared" si="22"/>
        <v>-6808.808465495621</v>
      </c>
      <c r="L109" s="123">
        <f t="shared" si="23"/>
        <v>26697.038639026086</v>
      </c>
      <c r="M109" s="123">
        <f t="shared" si="24"/>
        <v>551744.03863902611</v>
      </c>
      <c r="N109" s="70">
        <f t="shared" si="25"/>
        <v>29152.702031016917</v>
      </c>
      <c r="O109" s="23">
        <f t="shared" si="26"/>
        <v>0.94982520627070433</v>
      </c>
      <c r="P109" s="284">
        <v>836.65127337312515</v>
      </c>
      <c r="Q109" s="316">
        <v>18926</v>
      </c>
      <c r="R109" s="125">
        <f t="shared" si="27"/>
        <v>5.5729411609464112E-3</v>
      </c>
      <c r="S109" s="23">
        <f t="shared" si="28"/>
        <v>2.2264002425328167E-2</v>
      </c>
      <c r="T109" s="23"/>
      <c r="U109" s="266">
        <v>512095</v>
      </c>
      <c r="V109" s="125">
        <f t="shared" si="29"/>
        <v>2.5292182114646695E-2</v>
      </c>
      <c r="W109" s="260">
        <v>529347.07063527196</v>
      </c>
      <c r="X109" s="264">
        <v>27588.352548216786</v>
      </c>
      <c r="Y109" s="264">
        <v>28517.782062023056</v>
      </c>
      <c r="Z109" s="141"/>
      <c r="AA109" s="124"/>
      <c r="AB109" s="124"/>
      <c r="AC109" s="124"/>
      <c r="AD109" s="124"/>
    </row>
    <row r="110" spans="1:30">
      <c r="A110" s="82">
        <v>625</v>
      </c>
      <c r="B110" s="83" t="s">
        <v>167</v>
      </c>
      <c r="C110" s="266">
        <v>633764</v>
      </c>
      <c r="D110" s="124">
        <f t="shared" si="15"/>
        <v>25435.004213990447</v>
      </c>
      <c r="E110" s="125">
        <f t="shared" si="16"/>
        <v>0.82869876344038473</v>
      </c>
      <c r="F110" s="124">
        <f t="shared" si="17"/>
        <v>3154.6186860473304</v>
      </c>
      <c r="G110" s="124">
        <f t="shared" si="18"/>
        <v>78603.633800241339</v>
      </c>
      <c r="H110" s="124">
        <f t="shared" si="19"/>
        <v>765.94966268518272</v>
      </c>
      <c r="I110" s="123">
        <f t="shared" si="20"/>
        <v>19085.167745126699</v>
      </c>
      <c r="J110" s="124">
        <f t="shared" si="21"/>
        <v>406.19015378231785</v>
      </c>
      <c r="K110" s="123">
        <f t="shared" si="22"/>
        <v>10121.040061794014</v>
      </c>
      <c r="L110" s="123">
        <f t="shared" si="23"/>
        <v>88724.673862035357</v>
      </c>
      <c r="M110" s="123">
        <f t="shared" si="24"/>
        <v>722488.67386203539</v>
      </c>
      <c r="N110" s="70">
        <f t="shared" si="25"/>
        <v>28995.813053820097</v>
      </c>
      <c r="O110" s="23">
        <f t="shared" si="26"/>
        <v>0.94471360100787061</v>
      </c>
      <c r="P110" s="284">
        <v>2468.0486484556313</v>
      </c>
      <c r="Q110" s="316">
        <v>24917</v>
      </c>
      <c r="R110" s="125">
        <f t="shared" si="27"/>
        <v>3.0899708065510179E-2</v>
      </c>
      <c r="S110" s="23">
        <f t="shared" si="28"/>
        <v>3.2014432918412529E-2</v>
      </c>
      <c r="T110" s="23"/>
      <c r="U110" s="266">
        <v>609858</v>
      </c>
      <c r="V110" s="125">
        <f t="shared" si="29"/>
        <v>3.9199289014819845E-2</v>
      </c>
      <c r="W110" s="260">
        <v>694484.96474756801</v>
      </c>
      <c r="X110" s="264">
        <v>24672.627235213204</v>
      </c>
      <c r="Y110" s="264">
        <v>28096.325137453194</v>
      </c>
      <c r="Z110" s="141"/>
      <c r="AA110" s="124"/>
      <c r="AB110" s="124"/>
      <c r="AC110" s="124"/>
      <c r="AD110" s="124"/>
    </row>
    <row r="111" spans="1:30">
      <c r="A111" s="82">
        <v>626</v>
      </c>
      <c r="B111" s="83" t="s">
        <v>168</v>
      </c>
      <c r="C111" s="266">
        <v>880691</v>
      </c>
      <c r="D111" s="124">
        <f t="shared" si="15"/>
        <v>33898.80677444188</v>
      </c>
      <c r="E111" s="125">
        <f t="shared" si="16"/>
        <v>1.1044582112014221</v>
      </c>
      <c r="F111" s="124">
        <f t="shared" si="17"/>
        <v>-1923.6628502235296</v>
      </c>
      <c r="G111" s="124">
        <f t="shared" si="18"/>
        <v>-49976.760848807295</v>
      </c>
      <c r="H111" s="124">
        <f t="shared" si="19"/>
        <v>0</v>
      </c>
      <c r="I111" s="123">
        <f t="shared" si="20"/>
        <v>0</v>
      </c>
      <c r="J111" s="124">
        <f t="shared" si="21"/>
        <v>-359.75950890286487</v>
      </c>
      <c r="K111" s="123">
        <f t="shared" si="22"/>
        <v>-9346.5520412964306</v>
      </c>
      <c r="L111" s="123">
        <f t="shared" si="23"/>
        <v>-59323.312890103727</v>
      </c>
      <c r="M111" s="123">
        <f t="shared" si="24"/>
        <v>821367.68710989621</v>
      </c>
      <c r="N111" s="70">
        <f t="shared" si="25"/>
        <v>31615.384415315479</v>
      </c>
      <c r="O111" s="23">
        <f t="shared" si="26"/>
        <v>1.0300619473164199</v>
      </c>
      <c r="P111" s="284">
        <v>-1638.5792622723384</v>
      </c>
      <c r="Q111" s="316">
        <v>25980</v>
      </c>
      <c r="R111" s="125">
        <f t="shared" si="27"/>
        <v>2.1216893162474899E-2</v>
      </c>
      <c r="S111" s="23">
        <f t="shared" si="28"/>
        <v>2.7799985940788103E-2</v>
      </c>
      <c r="T111" s="23"/>
      <c r="U111" s="266">
        <v>854427</v>
      </c>
      <c r="V111" s="125">
        <f t="shared" si="29"/>
        <v>3.073872899615766E-2</v>
      </c>
      <c r="W111" s="260">
        <v>791768.83244003332</v>
      </c>
      <c r="X111" s="264">
        <v>33194.522144522147</v>
      </c>
      <c r="Y111" s="264">
        <v>30760.249900545194</v>
      </c>
      <c r="Z111" s="141"/>
      <c r="AA111" s="124"/>
      <c r="AB111" s="124"/>
      <c r="AC111" s="124"/>
      <c r="AD111" s="124"/>
    </row>
    <row r="112" spans="1:30">
      <c r="A112" s="82">
        <v>627</v>
      </c>
      <c r="B112" s="83" t="s">
        <v>169</v>
      </c>
      <c r="C112" s="266">
        <v>699523</v>
      </c>
      <c r="D112" s="124">
        <f t="shared" si="15"/>
        <v>31156.378050953146</v>
      </c>
      <c r="E112" s="125">
        <f t="shared" si="16"/>
        <v>1.0151070448773196</v>
      </c>
      <c r="F112" s="124">
        <f t="shared" si="17"/>
        <v>-278.20561613028912</v>
      </c>
      <c r="G112" s="124">
        <f t="shared" si="18"/>
        <v>-6246.2724933572517</v>
      </c>
      <c r="H112" s="124">
        <f t="shared" si="19"/>
        <v>0</v>
      </c>
      <c r="I112" s="123">
        <f t="shared" si="20"/>
        <v>0</v>
      </c>
      <c r="J112" s="124">
        <f t="shared" si="21"/>
        <v>-359.75950890286487</v>
      </c>
      <c r="K112" s="123">
        <f t="shared" si="22"/>
        <v>-8077.3204938871222</v>
      </c>
      <c r="L112" s="123">
        <f t="shared" si="23"/>
        <v>-14323.592987244374</v>
      </c>
      <c r="M112" s="123">
        <f t="shared" si="24"/>
        <v>685199.40701275563</v>
      </c>
      <c r="N112" s="70">
        <f t="shared" si="25"/>
        <v>30518.412925919991</v>
      </c>
      <c r="O112" s="23">
        <f t="shared" si="26"/>
        <v>0.99432148078677918</v>
      </c>
      <c r="P112" s="284">
        <v>739.51057750040854</v>
      </c>
      <c r="Q112" s="316">
        <v>22452</v>
      </c>
      <c r="R112" s="125">
        <f t="shared" si="27"/>
        <v>3.0223412216380741E-2</v>
      </c>
      <c r="S112" s="23">
        <f t="shared" si="28"/>
        <v>3.1746149961938822E-2</v>
      </c>
      <c r="T112" s="23"/>
      <c r="U112" s="266">
        <v>663245</v>
      </c>
      <c r="V112" s="125">
        <f t="shared" si="29"/>
        <v>5.4697736130690768E-2</v>
      </c>
      <c r="W112" s="260">
        <v>648705.41450825066</v>
      </c>
      <c r="X112" s="264">
        <v>30242.351009985865</v>
      </c>
      <c r="Y112" s="264">
        <v>29579.381446730687</v>
      </c>
      <c r="Z112" s="141"/>
      <c r="AA112" s="124"/>
      <c r="AB112" s="124"/>
      <c r="AC112" s="124"/>
      <c r="AD112" s="124"/>
    </row>
    <row r="113" spans="1:30">
      <c r="A113" s="82">
        <v>628</v>
      </c>
      <c r="B113" s="83" t="s">
        <v>170</v>
      </c>
      <c r="C113" s="266">
        <v>260549</v>
      </c>
      <c r="D113" s="124">
        <f t="shared" si="15"/>
        <v>27571.32275132275</v>
      </c>
      <c r="E113" s="125">
        <f t="shared" si="16"/>
        <v>0.89830223255356323</v>
      </c>
      <c r="F113" s="124">
        <f t="shared" si="17"/>
        <v>1872.8275636479484</v>
      </c>
      <c r="G113" s="124">
        <f t="shared" si="18"/>
        <v>17698.22047647311</v>
      </c>
      <c r="H113" s="124">
        <f t="shared" si="19"/>
        <v>18.238174618876656</v>
      </c>
      <c r="I113" s="123">
        <f t="shared" si="20"/>
        <v>172.35075014838441</v>
      </c>
      <c r="J113" s="124">
        <f t="shared" si="21"/>
        <v>-341.52133428398821</v>
      </c>
      <c r="K113" s="123">
        <f t="shared" si="22"/>
        <v>-3227.3766089836886</v>
      </c>
      <c r="L113" s="123">
        <f t="shared" si="23"/>
        <v>14470.843867489422</v>
      </c>
      <c r="M113" s="123">
        <f t="shared" si="24"/>
        <v>275019.84386748943</v>
      </c>
      <c r="N113" s="70">
        <f t="shared" si="25"/>
        <v>29102.628980686713</v>
      </c>
      <c r="O113" s="23">
        <f t="shared" si="26"/>
        <v>0.94819377446352959</v>
      </c>
      <c r="P113" s="284">
        <v>771.44582218559299</v>
      </c>
      <c r="Q113" s="316">
        <v>9450</v>
      </c>
      <c r="R113" s="125">
        <f t="shared" si="27"/>
        <v>2.423914581131132E-2</v>
      </c>
      <c r="S113" s="23">
        <f t="shared" si="28"/>
        <v>3.0182492798635052E-2</v>
      </c>
      <c r="T113" s="23"/>
      <c r="U113" s="266">
        <v>254706</v>
      </c>
      <c r="V113" s="125">
        <f t="shared" si="29"/>
        <v>2.2940174161582373E-2</v>
      </c>
      <c r="W113" s="260">
        <v>267301.25714637124</v>
      </c>
      <c r="X113" s="264">
        <v>26918.833227647432</v>
      </c>
      <c r="Y113" s="264">
        <v>28249.974333795311</v>
      </c>
      <c r="Z113" s="141"/>
      <c r="AA113" s="124"/>
      <c r="AB113" s="124"/>
      <c r="AC113" s="124"/>
      <c r="AD113" s="124"/>
    </row>
    <row r="114" spans="1:30">
      <c r="A114" s="82">
        <v>631</v>
      </c>
      <c r="B114" s="83" t="s">
        <v>171</v>
      </c>
      <c r="C114" s="266">
        <v>75809</v>
      </c>
      <c r="D114" s="124">
        <f t="shared" si="15"/>
        <v>28202.752976190477</v>
      </c>
      <c r="E114" s="125">
        <f t="shared" si="16"/>
        <v>0.91887488283285623</v>
      </c>
      <c r="F114" s="124">
        <f t="shared" si="17"/>
        <v>1493.9694287273123</v>
      </c>
      <c r="G114" s="124">
        <f t="shared" si="18"/>
        <v>4015.7898244190155</v>
      </c>
      <c r="H114" s="124">
        <f t="shared" si="19"/>
        <v>0</v>
      </c>
      <c r="I114" s="123">
        <f t="shared" si="20"/>
        <v>0</v>
      </c>
      <c r="J114" s="124">
        <f t="shared" si="21"/>
        <v>-359.75950890286487</v>
      </c>
      <c r="K114" s="123">
        <f t="shared" si="22"/>
        <v>-967.03355993090076</v>
      </c>
      <c r="L114" s="123">
        <f t="shared" si="23"/>
        <v>3048.7562644881145</v>
      </c>
      <c r="M114" s="123">
        <f t="shared" si="24"/>
        <v>78857.756264488111</v>
      </c>
      <c r="N114" s="70">
        <f t="shared" si="25"/>
        <v>29336.962896014924</v>
      </c>
      <c r="O114" s="23">
        <f t="shared" si="26"/>
        <v>0.95582861596899382</v>
      </c>
      <c r="P114" s="284">
        <v>56.950598268359499</v>
      </c>
      <c r="Q114" s="316">
        <v>2688</v>
      </c>
      <c r="R114" s="125">
        <f t="shared" si="27"/>
        <v>6.6329458296185723E-2</v>
      </c>
      <c r="S114" s="23">
        <f t="shared" si="28"/>
        <v>4.0867208717489549E-2</v>
      </c>
      <c r="T114" s="23"/>
      <c r="U114" s="266">
        <v>71305</v>
      </c>
      <c r="V114" s="125">
        <f t="shared" si="29"/>
        <v>6.3165275927354325E-2</v>
      </c>
      <c r="W114" s="260">
        <v>75987.07241926706</v>
      </c>
      <c r="X114" s="264">
        <v>26448.442136498517</v>
      </c>
      <c r="Y114" s="264">
        <v>28185.115882517453</v>
      </c>
      <c r="Z114" s="141"/>
      <c r="AA114" s="75"/>
      <c r="AB114" s="73"/>
      <c r="AC114" s="73"/>
      <c r="AD114" s="73"/>
    </row>
    <row r="115" spans="1:30">
      <c r="A115" s="82">
        <v>632</v>
      </c>
      <c r="B115" s="83" t="s">
        <v>172</v>
      </c>
      <c r="C115" s="266">
        <v>41136</v>
      </c>
      <c r="D115" s="124">
        <f t="shared" si="15"/>
        <v>29153.791637136783</v>
      </c>
      <c r="E115" s="125">
        <f t="shared" si="16"/>
        <v>0.94986070676587131</v>
      </c>
      <c r="F115" s="124">
        <f t="shared" si="17"/>
        <v>923.34623215952888</v>
      </c>
      <c r="G115" s="124">
        <f t="shared" si="18"/>
        <v>1302.8415335770953</v>
      </c>
      <c r="H115" s="124">
        <f t="shared" si="19"/>
        <v>0</v>
      </c>
      <c r="I115" s="123">
        <f t="shared" si="20"/>
        <v>0</v>
      </c>
      <c r="J115" s="124">
        <f t="shared" si="21"/>
        <v>-359.75950890286487</v>
      </c>
      <c r="K115" s="123">
        <f t="shared" si="22"/>
        <v>-507.62066706194236</v>
      </c>
      <c r="L115" s="123">
        <f t="shared" si="23"/>
        <v>795.22086651515292</v>
      </c>
      <c r="M115" s="123">
        <f t="shared" si="24"/>
        <v>41931.220866515156</v>
      </c>
      <c r="N115" s="70">
        <f t="shared" si="25"/>
        <v>29717.378360393446</v>
      </c>
      <c r="O115" s="23">
        <f t="shared" si="26"/>
        <v>0.96822294554219979</v>
      </c>
      <c r="P115" s="284">
        <v>95.378978480897899</v>
      </c>
      <c r="Q115" s="316">
        <v>1411</v>
      </c>
      <c r="R115" s="125">
        <f t="shared" si="27"/>
        <v>7.2022144255752471E-2</v>
      </c>
      <c r="S115" s="23">
        <f t="shared" si="28"/>
        <v>4.7844068926814823E-2</v>
      </c>
      <c r="T115" s="23"/>
      <c r="U115" s="266">
        <v>38046</v>
      </c>
      <c r="V115" s="125">
        <f t="shared" si="29"/>
        <v>8.121747358460811E-2</v>
      </c>
      <c r="W115" s="260">
        <v>39676.335018788137</v>
      </c>
      <c r="X115" s="264">
        <v>27195.139385275197</v>
      </c>
      <c r="Y115" s="264">
        <v>28360.496796846415</v>
      </c>
      <c r="Z115" s="141"/>
      <c r="AA115" s="75"/>
      <c r="AB115" s="73"/>
      <c r="AC115" s="73"/>
      <c r="AD115" s="73"/>
    </row>
    <row r="116" spans="1:30">
      <c r="A116" s="82">
        <v>633</v>
      </c>
      <c r="B116" s="83" t="s">
        <v>173</v>
      </c>
      <c r="C116" s="266">
        <v>90032</v>
      </c>
      <c r="D116" s="124">
        <f t="shared" si="15"/>
        <v>36273.972602739726</v>
      </c>
      <c r="E116" s="125">
        <f t="shared" si="16"/>
        <v>1.1818435722698362</v>
      </c>
      <c r="F116" s="124">
        <f t="shared" si="17"/>
        <v>-3348.7623472022374</v>
      </c>
      <c r="G116" s="124">
        <f t="shared" si="18"/>
        <v>-8311.6281457559526</v>
      </c>
      <c r="H116" s="124">
        <f t="shared" si="19"/>
        <v>0</v>
      </c>
      <c r="I116" s="123">
        <f t="shared" si="20"/>
        <v>0</v>
      </c>
      <c r="J116" s="124">
        <f t="shared" si="21"/>
        <v>-359.75950890286487</v>
      </c>
      <c r="K116" s="123">
        <f t="shared" si="22"/>
        <v>-892.9231010969105</v>
      </c>
      <c r="L116" s="123">
        <f t="shared" si="23"/>
        <v>-9204.5512468528632</v>
      </c>
      <c r="M116" s="123">
        <f t="shared" si="24"/>
        <v>80827.448753147139</v>
      </c>
      <c r="N116" s="70">
        <f t="shared" si="25"/>
        <v>32565.450746634626</v>
      </c>
      <c r="O116" s="23">
        <f t="shared" si="26"/>
        <v>1.0610160917437859</v>
      </c>
      <c r="P116" s="284">
        <v>-96.687580021553003</v>
      </c>
      <c r="Q116" s="316">
        <v>2482</v>
      </c>
      <c r="R116" s="125">
        <f t="shared" si="27"/>
        <v>5.9418081002603144E-2</v>
      </c>
      <c r="S116" s="23">
        <f t="shared" si="28"/>
        <v>4.449253465201785E-2</v>
      </c>
      <c r="T116" s="23"/>
      <c r="U116" s="266">
        <v>86626</v>
      </c>
      <c r="V116" s="125">
        <f t="shared" si="29"/>
        <v>3.9318449426269247E-2</v>
      </c>
      <c r="W116" s="260">
        <v>78880.975838122933</v>
      </c>
      <c r="X116" s="264">
        <v>34239.525691699608</v>
      </c>
      <c r="Y116" s="264">
        <v>31178.25131941618</v>
      </c>
      <c r="Z116" s="141"/>
      <c r="AA116" s="75"/>
      <c r="AB116" s="73"/>
      <c r="AC116" s="73"/>
      <c r="AD116" s="73"/>
    </row>
    <row r="117" spans="1:30" ht="21.75" customHeight="1">
      <c r="A117" s="82">
        <v>701</v>
      </c>
      <c r="B117" s="83" t="s">
        <v>174</v>
      </c>
      <c r="C117" s="266">
        <v>672391</v>
      </c>
      <c r="D117" s="124">
        <f t="shared" si="15"/>
        <v>24614.379324230333</v>
      </c>
      <c r="E117" s="125">
        <f t="shared" si="16"/>
        <v>0.80196195515558211</v>
      </c>
      <c r="F117" s="124">
        <f t="shared" si="17"/>
        <v>3646.9936199033987</v>
      </c>
      <c r="G117" s="124">
        <f t="shared" si="18"/>
        <v>99624.924714901135</v>
      </c>
      <c r="H117" s="124">
        <f t="shared" si="19"/>
        <v>1053.1683741012228</v>
      </c>
      <c r="I117" s="123">
        <f t="shared" si="20"/>
        <v>28769.400475323102</v>
      </c>
      <c r="J117" s="124">
        <f t="shared" si="21"/>
        <v>693.40886519835794</v>
      </c>
      <c r="K117" s="123">
        <f t="shared" si="22"/>
        <v>18941.849970623545</v>
      </c>
      <c r="L117" s="123">
        <f t="shared" si="23"/>
        <v>118566.77468552468</v>
      </c>
      <c r="M117" s="123">
        <f t="shared" si="24"/>
        <v>790957.77468552464</v>
      </c>
      <c r="N117" s="70">
        <f t="shared" si="25"/>
        <v>28954.781809332086</v>
      </c>
      <c r="O117" s="23">
        <f t="shared" si="26"/>
        <v>0.94337676059363029</v>
      </c>
      <c r="P117" s="284">
        <v>3345.7268061909272</v>
      </c>
      <c r="Q117" s="316">
        <v>27317</v>
      </c>
      <c r="R117" s="125">
        <f t="shared" si="27"/>
        <v>9.141510301831161E-3</v>
      </c>
      <c r="S117" s="23">
        <f t="shared" si="28"/>
        <v>3.1070065454337461E-2</v>
      </c>
      <c r="T117" s="23"/>
      <c r="U117" s="73">
        <v>663495</v>
      </c>
      <c r="V117" s="125">
        <f t="shared" si="29"/>
        <v>1.340778754926563E-2</v>
      </c>
      <c r="W117" s="260">
        <v>763893.74608638824</v>
      </c>
      <c r="X117" s="264">
        <v>24391.405043746785</v>
      </c>
      <c r="Y117" s="264">
        <v>28082.264027879872</v>
      </c>
      <c r="Z117" s="141"/>
      <c r="AA117" s="75"/>
      <c r="AB117" s="73"/>
      <c r="AC117" s="73"/>
      <c r="AD117" s="73"/>
    </row>
    <row r="118" spans="1:30">
      <c r="A118" s="319">
        <v>704</v>
      </c>
      <c r="B118" s="75" t="s">
        <v>514</v>
      </c>
      <c r="C118" s="73">
        <v>1359854</v>
      </c>
      <c r="D118" s="124">
        <f t="shared" si="15"/>
        <v>29979.144620811287</v>
      </c>
      <c r="E118" s="125">
        <f t="shared" si="16"/>
        <v>0.97675156124415274</v>
      </c>
      <c r="F118" s="124">
        <f t="shared" si="17"/>
        <v>428.13444195482663</v>
      </c>
      <c r="G118" s="124">
        <f t="shared" si="18"/>
        <v>19420.178287070936</v>
      </c>
      <c r="H118" s="124">
        <f t="shared" si="19"/>
        <v>0</v>
      </c>
      <c r="I118" s="123">
        <f t="shared" si="20"/>
        <v>0</v>
      </c>
      <c r="J118" s="124">
        <f t="shared" si="21"/>
        <v>-359.75950890286487</v>
      </c>
      <c r="K118" s="123">
        <f t="shared" si="22"/>
        <v>-16318.691323833949</v>
      </c>
      <c r="L118" s="123">
        <f t="shared" si="23"/>
        <v>3101.4869632369864</v>
      </c>
      <c r="M118" s="123">
        <f t="shared" si="24"/>
        <v>1362955.4869632369</v>
      </c>
      <c r="N118" s="70">
        <f t="shared" si="25"/>
        <v>30047.519553863251</v>
      </c>
      <c r="O118" s="23">
        <f t="shared" si="26"/>
        <v>0.97897928733351247</v>
      </c>
      <c r="P118" s="284">
        <v>603.81634577853038</v>
      </c>
      <c r="Q118" s="316">
        <v>45360</v>
      </c>
      <c r="R118" s="125">
        <f t="shared" si="27"/>
        <v>4.1046806998080346E-2</v>
      </c>
      <c r="S118" s="23">
        <f t="shared" si="28"/>
        <v>3.6075382098109843E-2</v>
      </c>
      <c r="T118" s="23"/>
      <c r="U118" s="73">
        <v>1293624</v>
      </c>
      <c r="V118" s="254">
        <f t="shared" si="29"/>
        <v>5.1197256699009916E-2</v>
      </c>
      <c r="W118" s="311">
        <v>1302795.816521802</v>
      </c>
      <c r="X118" s="157">
        <v>28797.114999332174</v>
      </c>
      <c r="Y118" s="157">
        <v>29001.287042469212</v>
      </c>
      <c r="Z118" s="141"/>
      <c r="AA118" s="75"/>
      <c r="AB118" s="73"/>
      <c r="AC118" s="73"/>
      <c r="AD118" s="73"/>
    </row>
    <row r="119" spans="1:30">
      <c r="A119" s="319">
        <v>710</v>
      </c>
      <c r="B119" s="75" t="s">
        <v>515</v>
      </c>
      <c r="C119" s="73">
        <v>1650021</v>
      </c>
      <c r="D119" s="124">
        <f t="shared" si="15"/>
        <v>26351.848598578614</v>
      </c>
      <c r="E119" s="125">
        <f t="shared" si="16"/>
        <v>0.85857050245733968</v>
      </c>
      <c r="F119" s="124">
        <f t="shared" si="17"/>
        <v>2604.5120552944304</v>
      </c>
      <c r="G119" s="124">
        <f t="shared" si="18"/>
        <v>163081.52234226075</v>
      </c>
      <c r="H119" s="124">
        <f t="shared" si="19"/>
        <v>445.05412807932441</v>
      </c>
      <c r="I119" s="123">
        <f t="shared" si="20"/>
        <v>27867.064229686897</v>
      </c>
      <c r="J119" s="124">
        <f t="shared" si="21"/>
        <v>85.294619176459548</v>
      </c>
      <c r="K119" s="123">
        <f t="shared" si="22"/>
        <v>5340.7225797340143</v>
      </c>
      <c r="L119" s="123">
        <f t="shared" si="23"/>
        <v>168422.24492199477</v>
      </c>
      <c r="M119" s="123">
        <f t="shared" si="24"/>
        <v>1818443.2449219949</v>
      </c>
      <c r="N119" s="70">
        <f t="shared" si="25"/>
        <v>29041.655273049506</v>
      </c>
      <c r="O119" s="23">
        <f t="shared" si="26"/>
        <v>0.94620718795871839</v>
      </c>
      <c r="P119" s="284">
        <v>2786.6030610846356</v>
      </c>
      <c r="Q119" s="316">
        <v>62615</v>
      </c>
      <c r="R119" s="125">
        <f t="shared" si="27"/>
        <v>1.0324649907361762E-2</v>
      </c>
      <c r="S119" s="23">
        <f t="shared" si="28"/>
        <v>3.1059014902502857E-2</v>
      </c>
      <c r="T119" s="23"/>
      <c r="U119" s="73">
        <v>1617614</v>
      </c>
      <c r="V119" s="254">
        <f t="shared" si="29"/>
        <v>2.0033827600404053E-2</v>
      </c>
      <c r="W119" s="311">
        <v>1746878.1052746752</v>
      </c>
      <c r="X119" s="157">
        <v>26082.555345942372</v>
      </c>
      <c r="Y119" s="157">
        <v>28166.821542989652</v>
      </c>
      <c r="Z119" s="141"/>
      <c r="AA119" s="73"/>
      <c r="AB119" s="73"/>
      <c r="AC119" s="73"/>
      <c r="AD119" s="73"/>
    </row>
    <row r="120" spans="1:30">
      <c r="A120" s="82">
        <v>711</v>
      </c>
      <c r="B120" s="83" t="s">
        <v>177</v>
      </c>
      <c r="C120" s="266">
        <v>172141</v>
      </c>
      <c r="D120" s="124">
        <f t="shared" si="15"/>
        <v>25800.50959232614</v>
      </c>
      <c r="E120" s="125">
        <f t="shared" si="16"/>
        <v>0.84060730697783737</v>
      </c>
      <c r="F120" s="124">
        <f t="shared" si="17"/>
        <v>2935.3154590459148</v>
      </c>
      <c r="G120" s="124">
        <f t="shared" si="18"/>
        <v>19584.424742754345</v>
      </c>
      <c r="H120" s="124">
        <f t="shared" si="19"/>
        <v>638.02278026769034</v>
      </c>
      <c r="I120" s="123">
        <f t="shared" si="20"/>
        <v>4256.8879899460298</v>
      </c>
      <c r="J120" s="124">
        <f t="shared" si="21"/>
        <v>278.26327136482547</v>
      </c>
      <c r="K120" s="123">
        <f t="shared" si="22"/>
        <v>1856.5725465461155</v>
      </c>
      <c r="L120" s="123">
        <f t="shared" si="23"/>
        <v>21440.99728930046</v>
      </c>
      <c r="M120" s="123">
        <f t="shared" si="24"/>
        <v>193581.99728930046</v>
      </c>
      <c r="N120" s="70">
        <f t="shared" si="25"/>
        <v>29014.088322736879</v>
      </c>
      <c r="O120" s="23">
        <f t="shared" si="26"/>
        <v>0.94530902818474316</v>
      </c>
      <c r="P120" s="284">
        <v>871.2292785044483</v>
      </c>
      <c r="Q120" s="316">
        <v>6672</v>
      </c>
      <c r="R120" s="125">
        <f t="shared" si="27"/>
        <v>4.3241541776546204E-2</v>
      </c>
      <c r="S120" s="23">
        <f t="shared" si="28"/>
        <v>3.2557440191941199E-2</v>
      </c>
      <c r="T120" s="23"/>
      <c r="U120" s="73">
        <v>164536</v>
      </c>
      <c r="V120" s="125">
        <f t="shared" si="29"/>
        <v>4.6220887830018965E-2</v>
      </c>
      <c r="W120" s="260">
        <v>186944.30168968241</v>
      </c>
      <c r="X120" s="264">
        <v>24731.098752442507</v>
      </c>
      <c r="Y120" s="264">
        <v>28099.248713314657</v>
      </c>
      <c r="Z120" s="141"/>
      <c r="AA120" s="73"/>
      <c r="AB120" s="73"/>
      <c r="AC120" s="73"/>
      <c r="AD120" s="73"/>
    </row>
    <row r="121" spans="1:30">
      <c r="A121" s="299">
        <v>712</v>
      </c>
      <c r="B121" s="300" t="s">
        <v>176</v>
      </c>
      <c r="C121" s="266">
        <v>1250980</v>
      </c>
      <c r="D121" s="124">
        <f t="shared" si="15"/>
        <v>26729.770731394627</v>
      </c>
      <c r="E121" s="125">
        <f t="shared" si="16"/>
        <v>0.87088359670755089</v>
      </c>
      <c r="F121" s="124">
        <f t="shared" si="17"/>
        <v>2377.7587756048224</v>
      </c>
      <c r="G121" s="124">
        <f t="shared" si="18"/>
        <v>111281.48845708129</v>
      </c>
      <c r="H121" s="124">
        <f t="shared" si="19"/>
        <v>312.78138159371991</v>
      </c>
      <c r="I121" s="123">
        <f t="shared" si="20"/>
        <v>14638.481439967687</v>
      </c>
      <c r="J121" s="124">
        <f t="shared" si="21"/>
        <v>-46.978127309144952</v>
      </c>
      <c r="K121" s="123">
        <f t="shared" si="22"/>
        <v>-2198.6233361952927</v>
      </c>
      <c r="L121" s="123">
        <f t="shared" si="23"/>
        <v>109082.865120886</v>
      </c>
      <c r="M121" s="123">
        <f t="shared" si="24"/>
        <v>1360062.8651208859</v>
      </c>
      <c r="N121" s="70">
        <f t="shared" si="25"/>
        <v>29060.551379690303</v>
      </c>
      <c r="O121" s="23">
        <f t="shared" si="26"/>
        <v>0.94682284267122885</v>
      </c>
      <c r="P121" s="284">
        <v>3068.2211500730627</v>
      </c>
      <c r="Q121" s="316">
        <v>46801</v>
      </c>
      <c r="R121" s="125">
        <f t="shared" ref="R121" si="30">(D121-X121)/X121</f>
        <v>3.2752031500242001E-2</v>
      </c>
      <c r="S121" s="23">
        <f t="shared" ref="S121" si="31">(N121-Y121)/Y121</f>
        <v>3.2097172753850593E-2</v>
      </c>
      <c r="T121" s="23"/>
      <c r="U121" s="308">
        <v>1204992</v>
      </c>
      <c r="V121" s="254">
        <f t="shared" si="29"/>
        <v>3.8164568727427239E-2</v>
      </c>
      <c r="W121" s="310">
        <v>1310896.0341149173</v>
      </c>
      <c r="X121" s="313">
        <v>25882.080030929828</v>
      </c>
      <c r="Y121" s="313">
        <v>28156.797777239026</v>
      </c>
      <c r="Z121" s="141"/>
      <c r="AA121" s="75"/>
      <c r="AB121" s="73"/>
      <c r="AC121" s="73"/>
      <c r="AD121" s="73"/>
    </row>
    <row r="122" spans="1:30">
      <c r="A122" s="82">
        <v>713</v>
      </c>
      <c r="B122" s="83" t="s">
        <v>178</v>
      </c>
      <c r="C122" s="266">
        <v>270984</v>
      </c>
      <c r="D122" s="124">
        <f t="shared" si="15"/>
        <v>27861.813695249846</v>
      </c>
      <c r="E122" s="125">
        <f t="shared" si="16"/>
        <v>0.90776672817533333</v>
      </c>
      <c r="F122" s="124">
        <f t="shared" si="17"/>
        <v>1698.5329972916909</v>
      </c>
      <c r="G122" s="124">
        <f t="shared" si="18"/>
        <v>16519.931931658986</v>
      </c>
      <c r="H122" s="124">
        <f t="shared" si="19"/>
        <v>0</v>
      </c>
      <c r="I122" s="123">
        <f t="shared" si="20"/>
        <v>0</v>
      </c>
      <c r="J122" s="124">
        <f t="shared" si="21"/>
        <v>-359.75950890286487</v>
      </c>
      <c r="K122" s="123">
        <f t="shared" si="22"/>
        <v>-3499.0209835892638</v>
      </c>
      <c r="L122" s="123">
        <f t="shared" si="23"/>
        <v>13020.910948069723</v>
      </c>
      <c r="M122" s="123">
        <f t="shared" si="24"/>
        <v>284004.91094806971</v>
      </c>
      <c r="N122" s="70">
        <f t="shared" si="25"/>
        <v>29200.587183638669</v>
      </c>
      <c r="O122" s="23">
        <f t="shared" si="26"/>
        <v>0.95138535410598457</v>
      </c>
      <c r="P122" s="284">
        <v>-850.0867861763254</v>
      </c>
      <c r="Q122" s="316">
        <v>9726</v>
      </c>
      <c r="R122" s="125">
        <f t="shared" si="27"/>
        <v>1.1688568899745549E-2</v>
      </c>
      <c r="S122" s="23">
        <f t="shared" si="28"/>
        <v>2.4639326585962476E-2</v>
      </c>
      <c r="T122" s="23"/>
      <c r="U122" s="73">
        <v>261519</v>
      </c>
      <c r="V122" s="125">
        <f t="shared" si="29"/>
        <v>3.6192399022633152E-2</v>
      </c>
      <c r="W122" s="260">
        <v>270620.86014182429</v>
      </c>
      <c r="X122" s="264">
        <v>27539.911541701767</v>
      </c>
      <c r="Y122" s="264">
        <v>28498.405659417051</v>
      </c>
      <c r="Z122" s="264"/>
      <c r="AA122" s="75"/>
      <c r="AB122" s="75"/>
      <c r="AC122" s="75"/>
      <c r="AD122" s="73"/>
    </row>
    <row r="123" spans="1:30">
      <c r="A123" s="299">
        <v>715</v>
      </c>
      <c r="B123" s="300" t="s">
        <v>175</v>
      </c>
      <c r="C123" s="266">
        <v>378353</v>
      </c>
      <c r="D123" s="124">
        <f t="shared" si="15"/>
        <v>26622.079932451448</v>
      </c>
      <c r="E123" s="125">
        <f t="shared" si="16"/>
        <v>0.86737491901411334</v>
      </c>
      <c r="F123" s="124">
        <f t="shared" si="17"/>
        <v>2442.3732549707297</v>
      </c>
      <c r="G123" s="124">
        <f t="shared" si="18"/>
        <v>34711.008699644015</v>
      </c>
      <c r="H123" s="124">
        <f t="shared" si="19"/>
        <v>350.47316122383234</v>
      </c>
      <c r="I123" s="123">
        <f t="shared" si="20"/>
        <v>4980.9245673131045</v>
      </c>
      <c r="J123" s="124">
        <f t="shared" si="21"/>
        <v>-9.2863476790325308</v>
      </c>
      <c r="K123" s="123">
        <f t="shared" si="22"/>
        <v>-131.97757321441034</v>
      </c>
      <c r="L123" s="123">
        <f t="shared" si="23"/>
        <v>34579.031126429603</v>
      </c>
      <c r="M123" s="123">
        <f t="shared" si="24"/>
        <v>412932.03112642962</v>
      </c>
      <c r="N123" s="70">
        <f t="shared" si="25"/>
        <v>29055.166839743149</v>
      </c>
      <c r="O123" s="23">
        <f t="shared" si="26"/>
        <v>0.94664740878655718</v>
      </c>
      <c r="P123" s="284">
        <v>218.71899072320957</v>
      </c>
      <c r="Q123" s="316">
        <v>14212</v>
      </c>
      <c r="R123" s="125">
        <f t="shared" si="27"/>
        <v>3.9859019984475622E-2</v>
      </c>
      <c r="S123" s="23">
        <f t="shared" si="28"/>
        <v>3.2420109617914396E-2</v>
      </c>
      <c r="T123" s="23"/>
      <c r="U123" s="308">
        <v>359370</v>
      </c>
      <c r="V123" s="125">
        <f t="shared" si="29"/>
        <v>5.2822995798202411E-2</v>
      </c>
      <c r="W123" s="310">
        <v>395040.1325293961</v>
      </c>
      <c r="X123" s="313">
        <v>25601.624278692027</v>
      </c>
      <c r="Y123" s="313">
        <v>28142.774989627138</v>
      </c>
      <c r="Z123" s="141"/>
      <c r="AA123" s="75"/>
      <c r="AB123" s="73"/>
      <c r="AC123" s="73"/>
      <c r="AD123" s="73"/>
    </row>
    <row r="124" spans="1:30">
      <c r="A124" s="82">
        <v>716</v>
      </c>
      <c r="B124" s="83" t="s">
        <v>179</v>
      </c>
      <c r="C124" s="266">
        <v>249774</v>
      </c>
      <c r="D124" s="124">
        <f t="shared" si="15"/>
        <v>25961.334580604926</v>
      </c>
      <c r="E124" s="125">
        <f t="shared" si="16"/>
        <v>0.84584715155563528</v>
      </c>
      <c r="F124" s="124">
        <f t="shared" si="17"/>
        <v>2838.8204660786432</v>
      </c>
      <c r="G124" s="124">
        <f t="shared" si="18"/>
        <v>27312.291704142626</v>
      </c>
      <c r="H124" s="124">
        <f t="shared" si="19"/>
        <v>581.7340343701153</v>
      </c>
      <c r="I124" s="123">
        <f t="shared" si="20"/>
        <v>5596.8631446748795</v>
      </c>
      <c r="J124" s="124">
        <f t="shared" si="21"/>
        <v>221.97452546725043</v>
      </c>
      <c r="K124" s="123">
        <f t="shared" si="22"/>
        <v>2135.6169095204164</v>
      </c>
      <c r="L124" s="123">
        <f t="shared" si="23"/>
        <v>29447.908613663043</v>
      </c>
      <c r="M124" s="123">
        <f t="shared" si="24"/>
        <v>279221.90861366305</v>
      </c>
      <c r="N124" s="70">
        <f t="shared" si="25"/>
        <v>29022.129572150825</v>
      </c>
      <c r="O124" s="23">
        <f t="shared" si="26"/>
        <v>0.94557102041363328</v>
      </c>
      <c r="P124" s="284">
        <v>53.051189821857406</v>
      </c>
      <c r="Q124" s="316">
        <v>9621</v>
      </c>
      <c r="R124" s="125">
        <f t="shared" si="27"/>
        <v>-1.5195186924542728E-3</v>
      </c>
      <c r="S124" s="23">
        <f t="shared" si="28"/>
        <v>3.051527489339478E-2</v>
      </c>
      <c r="T124" s="23"/>
      <c r="U124" s="73">
        <v>246644</v>
      </c>
      <c r="V124" s="125">
        <f t="shared" si="29"/>
        <v>1.2690355329949238E-2</v>
      </c>
      <c r="W124" s="260">
        <v>267151.71315621934</v>
      </c>
      <c r="X124" s="264">
        <v>26000.843348091927</v>
      </c>
      <c r="Y124" s="264">
        <v>28162.735943097126</v>
      </c>
      <c r="Z124" s="264"/>
      <c r="AA124" s="73"/>
      <c r="AB124" s="73"/>
      <c r="AC124" s="73"/>
      <c r="AD124" s="73"/>
    </row>
    <row r="125" spans="1:30">
      <c r="A125" s="299">
        <v>729</v>
      </c>
      <c r="B125" s="300" t="s">
        <v>516</v>
      </c>
      <c r="C125" s="266">
        <v>826128</v>
      </c>
      <c r="D125" s="124">
        <f t="shared" si="15"/>
        <v>30901.773023116632</v>
      </c>
      <c r="E125" s="125">
        <f t="shared" si="16"/>
        <v>1.0068117495450009</v>
      </c>
      <c r="F125" s="124">
        <f t="shared" si="17"/>
        <v>-125.44259942838033</v>
      </c>
      <c r="G125" s="124">
        <f t="shared" si="18"/>
        <v>-3353.5824531183198</v>
      </c>
      <c r="H125" s="124">
        <f t="shared" si="19"/>
        <v>0</v>
      </c>
      <c r="I125" s="123">
        <f t="shared" si="20"/>
        <v>0</v>
      </c>
      <c r="J125" s="124">
        <f t="shared" si="21"/>
        <v>-359.75950890286487</v>
      </c>
      <c r="K125" s="123">
        <f t="shared" si="22"/>
        <v>-9617.8107110091896</v>
      </c>
      <c r="L125" s="123">
        <f t="shared" si="23"/>
        <v>-12971.393164127508</v>
      </c>
      <c r="M125" s="123">
        <f t="shared" si="24"/>
        <v>813156.60683587252</v>
      </c>
      <c r="N125" s="70">
        <f t="shared" si="25"/>
        <v>30416.570914785389</v>
      </c>
      <c r="O125" s="23">
        <f t="shared" si="26"/>
        <v>0.99100336265385169</v>
      </c>
      <c r="P125" s="284">
        <v>-581.00651260925406</v>
      </c>
      <c r="Q125" s="316">
        <v>26734</v>
      </c>
      <c r="R125" s="125">
        <f t="shared" si="27"/>
        <v>6.9710420283905167E-3</v>
      </c>
      <c r="S125" s="23">
        <f t="shared" si="28"/>
        <v>2.2145321503278571E-2</v>
      </c>
      <c r="T125" s="23"/>
      <c r="U125" s="308">
        <v>818629</v>
      </c>
      <c r="V125" s="125">
        <f t="shared" si="29"/>
        <v>9.1604377562974192E-3</v>
      </c>
      <c r="W125" s="310">
        <v>793813.19725603459</v>
      </c>
      <c r="X125" s="313">
        <v>30687.846753636226</v>
      </c>
      <c r="Y125" s="313">
        <v>29757.579744190833</v>
      </c>
      <c r="Z125" s="141"/>
      <c r="AA125" s="75"/>
      <c r="AB125" s="73"/>
      <c r="AC125" s="73"/>
      <c r="AD125" s="73"/>
    </row>
    <row r="126" spans="1:30" ht="24.75" customHeight="1">
      <c r="A126" s="82">
        <v>805</v>
      </c>
      <c r="B126" s="83" t="s">
        <v>180</v>
      </c>
      <c r="C126" s="266">
        <v>994677</v>
      </c>
      <c r="D126" s="124">
        <f t="shared" si="15"/>
        <v>27560.250477958492</v>
      </c>
      <c r="E126" s="125">
        <f t="shared" si="16"/>
        <v>0.89794148642715266</v>
      </c>
      <c r="F126" s="124">
        <f t="shared" si="17"/>
        <v>1879.470927666503</v>
      </c>
      <c r="G126" s="124">
        <f t="shared" si="18"/>
        <v>67831.985250411759</v>
      </c>
      <c r="H126" s="124">
        <f t="shared" si="19"/>
        <v>22.113470296366902</v>
      </c>
      <c r="I126" s="123">
        <f t="shared" si="20"/>
        <v>798.0972564661779</v>
      </c>
      <c r="J126" s="124">
        <f t="shared" si="21"/>
        <v>-337.64603860649794</v>
      </c>
      <c r="K126" s="123">
        <f t="shared" si="22"/>
        <v>-12185.983179347117</v>
      </c>
      <c r="L126" s="123">
        <f t="shared" si="23"/>
        <v>55646.002071064642</v>
      </c>
      <c r="M126" s="123">
        <f t="shared" si="24"/>
        <v>1050323.0020710647</v>
      </c>
      <c r="N126" s="70">
        <f t="shared" si="25"/>
        <v>29102.0753670185</v>
      </c>
      <c r="O126" s="23">
        <f t="shared" si="26"/>
        <v>0.94817573715720904</v>
      </c>
      <c r="P126" s="284">
        <v>2453.9210072487258</v>
      </c>
      <c r="Q126" s="316">
        <v>36091</v>
      </c>
      <c r="R126" s="125">
        <f t="shared" si="27"/>
        <v>4.5152150542772974E-2</v>
      </c>
      <c r="S126" s="23">
        <f t="shared" si="28"/>
        <v>3.267788935913464E-2</v>
      </c>
      <c r="T126" s="23"/>
      <c r="U126" s="266">
        <v>954527</v>
      </c>
      <c r="V126" s="125">
        <f t="shared" si="29"/>
        <v>4.2062717974452268E-2</v>
      </c>
      <c r="W126" s="260">
        <v>1020102.1392925183</v>
      </c>
      <c r="X126" s="264">
        <v>26369.606055583183</v>
      </c>
      <c r="Y126" s="264">
        <v>28181.174078471689</v>
      </c>
      <c r="Z126" s="141"/>
      <c r="AA126" s="73"/>
      <c r="AB126" s="73"/>
      <c r="AC126" s="73"/>
      <c r="AD126" s="73"/>
    </row>
    <row r="127" spans="1:30">
      <c r="A127" s="82">
        <v>806</v>
      </c>
      <c r="B127" s="83" t="s">
        <v>181</v>
      </c>
      <c r="C127" s="266">
        <v>1395616</v>
      </c>
      <c r="D127" s="124">
        <f t="shared" si="15"/>
        <v>25602.935241240139</v>
      </c>
      <c r="E127" s="125">
        <f t="shared" si="16"/>
        <v>0.83417013012286179</v>
      </c>
      <c r="F127" s="124">
        <f t="shared" si="17"/>
        <v>3053.8600696975154</v>
      </c>
      <c r="G127" s="124">
        <f t="shared" si="18"/>
        <v>166465.91239921155</v>
      </c>
      <c r="H127" s="124">
        <f t="shared" si="19"/>
        <v>707.17380314779075</v>
      </c>
      <c r="I127" s="123">
        <f t="shared" si="20"/>
        <v>38548.044009586076</v>
      </c>
      <c r="J127" s="124">
        <f t="shared" si="21"/>
        <v>347.41429424492588</v>
      </c>
      <c r="K127" s="123">
        <f t="shared" si="22"/>
        <v>18937.55317929091</v>
      </c>
      <c r="L127" s="123">
        <f t="shared" si="23"/>
        <v>185403.46557850245</v>
      </c>
      <c r="M127" s="123">
        <f t="shared" si="24"/>
        <v>1581019.4655785025</v>
      </c>
      <c r="N127" s="70">
        <f t="shared" si="25"/>
        <v>29004.209605182579</v>
      </c>
      <c r="O127" s="23">
        <f t="shared" si="26"/>
        <v>0.94498716934199445</v>
      </c>
      <c r="P127" s="284">
        <v>4262.5664075656969</v>
      </c>
      <c r="Q127" s="316">
        <v>54510</v>
      </c>
      <c r="R127" s="125">
        <f t="shared" si="27"/>
        <v>2.9708425350399834E-2</v>
      </c>
      <c r="S127" s="23">
        <f t="shared" si="28"/>
        <v>3.1961358710305157E-2</v>
      </c>
      <c r="T127" s="23"/>
      <c r="U127" s="266">
        <v>1350527</v>
      </c>
      <c r="V127" s="125">
        <f t="shared" si="29"/>
        <v>3.3386226265746631E-2</v>
      </c>
      <c r="W127" s="260">
        <v>1526600.4251205157</v>
      </c>
      <c r="X127" s="264">
        <v>24864.257309080196</v>
      </c>
      <c r="Y127" s="264">
        <v>28105.906641146546</v>
      </c>
      <c r="Z127" s="141"/>
      <c r="AA127" s="73"/>
      <c r="AB127" s="73"/>
      <c r="AC127" s="73"/>
      <c r="AD127" s="73"/>
    </row>
    <row r="128" spans="1:30">
      <c r="A128" s="82">
        <v>807</v>
      </c>
      <c r="B128" s="83" t="s">
        <v>182</v>
      </c>
      <c r="C128" s="266">
        <v>311118</v>
      </c>
      <c r="D128" s="124">
        <f t="shared" si="15"/>
        <v>24567.119393556539</v>
      </c>
      <c r="E128" s="125">
        <f t="shared" si="16"/>
        <v>0.80042217769849366</v>
      </c>
      <c r="F128" s="124">
        <f t="shared" si="17"/>
        <v>3675.3495783076751</v>
      </c>
      <c r="G128" s="124">
        <f t="shared" si="18"/>
        <v>46544.627059688399</v>
      </c>
      <c r="H128" s="124">
        <f t="shared" si="19"/>
        <v>1069.7093498370507</v>
      </c>
      <c r="I128" s="123">
        <f t="shared" si="20"/>
        <v>13546.799206336411</v>
      </c>
      <c r="J128" s="124">
        <f t="shared" si="21"/>
        <v>709.94984093418589</v>
      </c>
      <c r="K128" s="123">
        <f t="shared" si="22"/>
        <v>8990.8047855905297</v>
      </c>
      <c r="L128" s="123">
        <f t="shared" si="23"/>
        <v>55535.43184527893</v>
      </c>
      <c r="M128" s="123">
        <f t="shared" si="24"/>
        <v>366653.43184527894</v>
      </c>
      <c r="N128" s="70">
        <f t="shared" si="25"/>
        <v>28952.418812798398</v>
      </c>
      <c r="O128" s="23">
        <f t="shared" si="26"/>
        <v>0.94329977172077595</v>
      </c>
      <c r="P128" s="284">
        <v>697.39807898385334</v>
      </c>
      <c r="Q128" s="316">
        <v>12664</v>
      </c>
      <c r="R128" s="125">
        <f t="shared" si="27"/>
        <v>3.234615279380193E-2</v>
      </c>
      <c r="S128" s="23">
        <f t="shared" si="28"/>
        <v>3.2077523858189794E-2</v>
      </c>
      <c r="T128" s="23"/>
      <c r="U128" s="266">
        <v>303583</v>
      </c>
      <c r="V128" s="125">
        <f t="shared" si="29"/>
        <v>2.4820230381806623E-2</v>
      </c>
      <c r="W128" s="260">
        <v>357866.53449650964</v>
      </c>
      <c r="X128" s="264">
        <v>23797.366151916594</v>
      </c>
      <c r="Y128" s="264">
        <v>28052.562083288365</v>
      </c>
      <c r="Z128" s="141"/>
      <c r="AA128" s="266"/>
      <c r="AB128" s="266"/>
      <c r="AC128" s="124"/>
      <c r="AD128" s="124"/>
    </row>
    <row r="129" spans="1:30">
      <c r="A129" s="82">
        <v>811</v>
      </c>
      <c r="B129" s="83" t="s">
        <v>183</v>
      </c>
      <c r="C129" s="266">
        <v>59881</v>
      </c>
      <c r="D129" s="124">
        <f t="shared" si="15"/>
        <v>25470.438111441941</v>
      </c>
      <c r="E129" s="125">
        <f t="shared" si="16"/>
        <v>0.82985323649471876</v>
      </c>
      <c r="F129" s="124">
        <f t="shared" si="17"/>
        <v>3133.358347576434</v>
      </c>
      <c r="G129" s="124">
        <f t="shared" si="18"/>
        <v>7366.5254751521961</v>
      </c>
      <c r="H129" s="124">
        <f t="shared" si="19"/>
        <v>753.54779857715982</v>
      </c>
      <c r="I129" s="123">
        <f t="shared" si="20"/>
        <v>1771.5908744549026</v>
      </c>
      <c r="J129" s="124">
        <f t="shared" si="21"/>
        <v>393.78828967429496</v>
      </c>
      <c r="K129" s="123">
        <f t="shared" si="22"/>
        <v>925.79626902426742</v>
      </c>
      <c r="L129" s="123">
        <f t="shared" si="23"/>
        <v>8292.3217441764627</v>
      </c>
      <c r="M129" s="123">
        <f t="shared" si="24"/>
        <v>68173.321744176457</v>
      </c>
      <c r="N129" s="70">
        <f t="shared" si="25"/>
        <v>28997.584748692669</v>
      </c>
      <c r="O129" s="23">
        <f t="shared" si="26"/>
        <v>0.94477132466058722</v>
      </c>
      <c r="P129" s="284">
        <v>282.82152034831324</v>
      </c>
      <c r="Q129" s="316">
        <v>2351</v>
      </c>
      <c r="R129" s="125">
        <f t="shared" si="27"/>
        <v>3.3266598314463755E-2</v>
      </c>
      <c r="S129" s="23">
        <f t="shared" si="28"/>
        <v>3.2118311060465386E-2</v>
      </c>
      <c r="T129" s="23"/>
      <c r="U129" s="266">
        <v>58101</v>
      </c>
      <c r="V129" s="125">
        <f t="shared" si="29"/>
        <v>3.0636305743446758E-2</v>
      </c>
      <c r="W129" s="260">
        <v>66220.419229307299</v>
      </c>
      <c r="X129" s="264">
        <v>24650.403054730588</v>
      </c>
      <c r="Y129" s="264">
        <v>28095.213928429064</v>
      </c>
      <c r="Z129" s="141"/>
      <c r="AA129" s="124"/>
      <c r="AB129" s="124"/>
      <c r="AC129" s="124"/>
      <c r="AD129" s="124"/>
    </row>
    <row r="130" spans="1:30">
      <c r="A130" s="82">
        <v>814</v>
      </c>
      <c r="B130" s="83" t="s">
        <v>184</v>
      </c>
      <c r="C130" s="266">
        <v>382036</v>
      </c>
      <c r="D130" s="124">
        <f t="shared" ref="D130:D193" si="32">C130*1000/Q130</f>
        <v>26936.19121483466</v>
      </c>
      <c r="E130" s="125">
        <f t="shared" si="16"/>
        <v>0.87760898971068757</v>
      </c>
      <c r="F130" s="124">
        <f t="shared" si="17"/>
        <v>2253.9064855408024</v>
      </c>
      <c r="G130" s="124">
        <f t="shared" ref="G130:G193" si="33">F130*Q130/1000</f>
        <v>31967.155684425201</v>
      </c>
      <c r="H130" s="124">
        <f t="shared" si="19"/>
        <v>240.53421238970822</v>
      </c>
      <c r="I130" s="123">
        <f t="shared" ref="I130:I193" si="34">H130*Q130/1000</f>
        <v>3411.4967343232315</v>
      </c>
      <c r="J130" s="124">
        <f t="shared" si="21"/>
        <v>-119.22529651315665</v>
      </c>
      <c r="K130" s="123">
        <f t="shared" ref="K130:K193" si="35">J130*Q130/1000</f>
        <v>-1690.9723804461009</v>
      </c>
      <c r="L130" s="123">
        <f t="shared" ref="L130:L193" si="36">K130+G130</f>
        <v>30276.183303979102</v>
      </c>
      <c r="M130" s="123">
        <f t="shared" ref="M130:M193" si="37">L130+C130</f>
        <v>412312.18330397911</v>
      </c>
      <c r="N130" s="70">
        <f t="shared" ref="N130:N193" si="38">M130*1000/Q130</f>
        <v>29070.872403862308</v>
      </c>
      <c r="O130" s="23">
        <f t="shared" si="26"/>
        <v>0.94715911232138572</v>
      </c>
      <c r="P130" s="284">
        <v>1071.8038379839309</v>
      </c>
      <c r="Q130" s="316">
        <v>14183</v>
      </c>
      <c r="R130" s="125">
        <f t="shared" ref="R130:R193" si="39">(D130-X130)/X130</f>
        <v>3.7429774643766636E-2</v>
      </c>
      <c r="S130" s="23">
        <f t="shared" ref="S130:S193" si="40">(N130-Y130)/Y130</f>
        <v>3.2312912296754197E-2</v>
      </c>
      <c r="T130" s="23"/>
      <c r="U130" s="266">
        <v>367084</v>
      </c>
      <c r="V130" s="125">
        <f t="shared" ref="V130:V193" si="41">(C130-U130)/U130</f>
        <v>4.0731821599415935E-2</v>
      </c>
      <c r="W130" s="260">
        <v>398138.96460074105</v>
      </c>
      <c r="X130" s="264">
        <v>25964.351393407836</v>
      </c>
      <c r="Y130" s="264">
        <v>28160.911345362925</v>
      </c>
      <c r="Z130" s="141"/>
      <c r="AA130" s="124"/>
      <c r="AB130" s="124"/>
      <c r="AC130" s="124"/>
      <c r="AD130" s="124"/>
    </row>
    <row r="131" spans="1:30">
      <c r="A131" s="82">
        <v>815</v>
      </c>
      <c r="B131" s="83" t="s">
        <v>185</v>
      </c>
      <c r="C131" s="266">
        <v>262062</v>
      </c>
      <c r="D131" s="124">
        <f t="shared" si="32"/>
        <v>24944.031981724729</v>
      </c>
      <c r="E131" s="125">
        <f t="shared" si="16"/>
        <v>0.81270237993916361</v>
      </c>
      <c r="F131" s="124">
        <f t="shared" si="17"/>
        <v>3449.2020254067611</v>
      </c>
      <c r="G131" s="124">
        <f t="shared" si="33"/>
        <v>36237.316478923436</v>
      </c>
      <c r="H131" s="124">
        <f t="shared" si="19"/>
        <v>937.78994397818394</v>
      </c>
      <c r="I131" s="123">
        <f t="shared" si="34"/>
        <v>9852.421151434799</v>
      </c>
      <c r="J131" s="124">
        <f t="shared" si="21"/>
        <v>578.03043507531902</v>
      </c>
      <c r="K131" s="123">
        <f t="shared" si="35"/>
        <v>6072.7877509013015</v>
      </c>
      <c r="L131" s="123">
        <f t="shared" si="36"/>
        <v>42310.104229824734</v>
      </c>
      <c r="M131" s="123">
        <f t="shared" si="37"/>
        <v>304372.10422982473</v>
      </c>
      <c r="N131" s="70">
        <f t="shared" si="38"/>
        <v>28971.264442206808</v>
      </c>
      <c r="O131" s="23">
        <f t="shared" si="26"/>
        <v>0.9439137818328095</v>
      </c>
      <c r="P131" s="284">
        <v>1415.9118854867702</v>
      </c>
      <c r="Q131" s="316">
        <v>10506</v>
      </c>
      <c r="R131" s="125">
        <f t="shared" si="39"/>
        <v>6.9907791439919889E-2</v>
      </c>
      <c r="S131" s="23">
        <f t="shared" si="40"/>
        <v>3.36394917730998E-2</v>
      </c>
      <c r="T131" s="23"/>
      <c r="U131" s="266">
        <v>246804</v>
      </c>
      <c r="V131" s="125">
        <f t="shared" si="41"/>
        <v>6.1822336753051002E-2</v>
      </c>
      <c r="W131" s="260">
        <v>296708.67630948115</v>
      </c>
      <c r="X131" s="264">
        <v>23314.188550916304</v>
      </c>
      <c r="Y131" s="264">
        <v>28028.403203238347</v>
      </c>
      <c r="Z131" s="141"/>
      <c r="AA131" s="124"/>
      <c r="AB131" s="124"/>
      <c r="AC131" s="124"/>
      <c r="AD131" s="124"/>
    </row>
    <row r="132" spans="1:30">
      <c r="A132" s="82">
        <v>817</v>
      </c>
      <c r="B132" s="83" t="s">
        <v>186</v>
      </c>
      <c r="C132" s="266">
        <v>89506</v>
      </c>
      <c r="D132" s="124">
        <f t="shared" si="32"/>
        <v>21804.141291108404</v>
      </c>
      <c r="E132" s="125">
        <f t="shared" si="16"/>
        <v>0.71040149133854413</v>
      </c>
      <c r="F132" s="124">
        <f t="shared" si="17"/>
        <v>5333.1364397765556</v>
      </c>
      <c r="G132" s="124">
        <f t="shared" si="33"/>
        <v>21892.525085282763</v>
      </c>
      <c r="H132" s="124">
        <f t="shared" si="19"/>
        <v>2036.7516856938976</v>
      </c>
      <c r="I132" s="123">
        <f t="shared" si="34"/>
        <v>8360.8656697734496</v>
      </c>
      <c r="J132" s="124">
        <f t="shared" si="21"/>
        <v>1676.9921767910328</v>
      </c>
      <c r="K132" s="123">
        <f t="shared" si="35"/>
        <v>6884.0528857271893</v>
      </c>
      <c r="L132" s="123">
        <f t="shared" si="36"/>
        <v>28776.577971009952</v>
      </c>
      <c r="M132" s="123">
        <f t="shared" si="37"/>
        <v>118282.57797100995</v>
      </c>
      <c r="N132" s="70">
        <f t="shared" si="38"/>
        <v>28814.269907675989</v>
      </c>
      <c r="O132" s="23">
        <f t="shared" si="26"/>
        <v>0.93879873740277842</v>
      </c>
      <c r="P132" s="284">
        <v>560.08972395995806</v>
      </c>
      <c r="Q132" s="316">
        <v>4105</v>
      </c>
      <c r="R132" s="125">
        <f t="shared" si="39"/>
        <v>5.343340099140019E-2</v>
      </c>
      <c r="S132" s="23">
        <f t="shared" si="40"/>
        <v>3.2858298608151447E-2</v>
      </c>
      <c r="T132" s="23"/>
      <c r="U132" s="266">
        <v>85856</v>
      </c>
      <c r="V132" s="125">
        <f t="shared" si="41"/>
        <v>4.2513045098770033E-2</v>
      </c>
      <c r="W132" s="260">
        <v>115719.25378157262</v>
      </c>
      <c r="X132" s="264">
        <v>20698.167791706848</v>
      </c>
      <c r="Y132" s="264">
        <v>27897.602165277876</v>
      </c>
      <c r="Z132" s="141"/>
      <c r="AA132" s="124"/>
      <c r="AB132" s="124"/>
      <c r="AC132" s="124"/>
      <c r="AD132" s="124"/>
    </row>
    <row r="133" spans="1:30">
      <c r="A133" s="82">
        <v>819</v>
      </c>
      <c r="B133" s="83" t="s">
        <v>187</v>
      </c>
      <c r="C133" s="266">
        <v>155467</v>
      </c>
      <c r="D133" s="124">
        <f t="shared" si="32"/>
        <v>23523.528521712815</v>
      </c>
      <c r="E133" s="125">
        <f t="shared" si="16"/>
        <v>0.76642090693955767</v>
      </c>
      <c r="F133" s="124">
        <f t="shared" si="17"/>
        <v>4301.5041014139097</v>
      </c>
      <c r="G133" s="124">
        <f t="shared" si="33"/>
        <v>28428.640606244531</v>
      </c>
      <c r="H133" s="124">
        <f t="shared" si="19"/>
        <v>1434.9661549823541</v>
      </c>
      <c r="I133" s="123">
        <f t="shared" si="34"/>
        <v>9483.6913182783774</v>
      </c>
      <c r="J133" s="124">
        <f t="shared" si="21"/>
        <v>1075.2066460794892</v>
      </c>
      <c r="K133" s="123">
        <f t="shared" si="35"/>
        <v>7106.0407239393444</v>
      </c>
      <c r="L133" s="123">
        <f t="shared" si="36"/>
        <v>35534.681330183877</v>
      </c>
      <c r="M133" s="123">
        <f t="shared" si="37"/>
        <v>191001.68133018387</v>
      </c>
      <c r="N133" s="70">
        <f t="shared" si="38"/>
        <v>28900.239269206213</v>
      </c>
      <c r="O133" s="23">
        <f t="shared" si="26"/>
        <v>0.94159970818282923</v>
      </c>
      <c r="P133" s="284">
        <v>756.21360186392121</v>
      </c>
      <c r="Q133" s="316">
        <v>6609</v>
      </c>
      <c r="R133" s="125">
        <f t="shared" si="39"/>
        <v>6.0242129181038391E-2</v>
      </c>
      <c r="S133" s="23">
        <f t="shared" si="40"/>
        <v>3.3183080926143312E-2</v>
      </c>
      <c r="T133" s="23"/>
      <c r="U133" s="266">
        <v>146101</v>
      </c>
      <c r="V133" s="125">
        <f t="shared" si="41"/>
        <v>6.4106337396732396E-2</v>
      </c>
      <c r="W133" s="260">
        <v>184195.88851293531</v>
      </c>
      <c r="X133" s="264">
        <v>22186.940015186028</v>
      </c>
      <c r="Y133" s="264">
        <v>27972.040776451831</v>
      </c>
      <c r="Z133" s="141"/>
      <c r="AA133" s="124"/>
      <c r="AB133" s="124"/>
      <c r="AC133" s="124"/>
      <c r="AD133" s="124"/>
    </row>
    <row r="134" spans="1:30">
      <c r="A134" s="82">
        <v>821</v>
      </c>
      <c r="B134" s="83" t="s">
        <v>188</v>
      </c>
      <c r="C134" s="266">
        <v>151699</v>
      </c>
      <c r="D134" s="124">
        <f t="shared" si="32"/>
        <v>23482.8173374613</v>
      </c>
      <c r="E134" s="125">
        <f t="shared" si="16"/>
        <v>0.76509449441909638</v>
      </c>
      <c r="F134" s="124">
        <f t="shared" si="17"/>
        <v>4325.9308119648185</v>
      </c>
      <c r="G134" s="124">
        <f t="shared" si="33"/>
        <v>27945.513045292726</v>
      </c>
      <c r="H134" s="124">
        <f t="shared" si="19"/>
        <v>1449.2150694703842</v>
      </c>
      <c r="I134" s="123">
        <f t="shared" si="34"/>
        <v>9361.9293487786817</v>
      </c>
      <c r="J134" s="124">
        <f t="shared" si="21"/>
        <v>1089.4555605675193</v>
      </c>
      <c r="K134" s="123">
        <f t="shared" si="35"/>
        <v>7037.8829212661749</v>
      </c>
      <c r="L134" s="123">
        <f t="shared" si="36"/>
        <v>34983.395966558899</v>
      </c>
      <c r="M134" s="123">
        <f t="shared" si="37"/>
        <v>186682.39596655889</v>
      </c>
      <c r="N134" s="70">
        <f t="shared" si="38"/>
        <v>28898.203709993639</v>
      </c>
      <c r="O134" s="23">
        <f t="shared" si="26"/>
        <v>0.94153338755680616</v>
      </c>
      <c r="P134" s="284">
        <v>298.39954123781354</v>
      </c>
      <c r="Q134" s="316">
        <v>6460</v>
      </c>
      <c r="R134" s="125">
        <f t="shared" si="39"/>
        <v>4.0718790108585291E-2</v>
      </c>
      <c r="S134" s="23">
        <f t="shared" si="40"/>
        <v>3.2414399807407089E-2</v>
      </c>
      <c r="T134" s="23"/>
      <c r="U134" s="266">
        <v>141296</v>
      </c>
      <c r="V134" s="125">
        <f t="shared" si="41"/>
        <v>7.3625580341977123E-2</v>
      </c>
      <c r="W134" s="260">
        <v>175278.98842338665</v>
      </c>
      <c r="X134" s="264">
        <v>22564.037048866176</v>
      </c>
      <c r="Y134" s="264">
        <v>27990.895628135841</v>
      </c>
      <c r="Z134" s="141"/>
      <c r="AA134" s="124"/>
      <c r="AB134" s="124"/>
      <c r="AC134" s="124"/>
      <c r="AD134" s="124"/>
    </row>
    <row r="135" spans="1:30">
      <c r="A135" s="82">
        <v>822</v>
      </c>
      <c r="B135" s="83" t="s">
        <v>189</v>
      </c>
      <c r="C135" s="266">
        <v>106413</v>
      </c>
      <c r="D135" s="124">
        <f t="shared" si="32"/>
        <v>24412.250516173433</v>
      </c>
      <c r="E135" s="125">
        <f t="shared" ref="E135:E198" si="42">D135/D$430</f>
        <v>0.79537638937846711</v>
      </c>
      <c r="F135" s="124">
        <f t="shared" ref="F135:F198" si="43">($D$430-D135)*0.6</f>
        <v>3768.2709047375383</v>
      </c>
      <c r="G135" s="124">
        <f t="shared" si="33"/>
        <v>16425.89287375093</v>
      </c>
      <c r="H135" s="124">
        <f t="shared" ref="H135:H198" si="44">IF(D135&lt;D$430*0.9,(D$430*0.9-D135)*0.35,0)</f>
        <v>1123.9134569211374</v>
      </c>
      <c r="I135" s="123">
        <f t="shared" si="34"/>
        <v>4899.1387587192376</v>
      </c>
      <c r="J135" s="124">
        <f t="shared" ref="J135:J198" si="45">H135+I$432</f>
        <v>764.15394801827256</v>
      </c>
      <c r="K135" s="123">
        <f t="shared" si="35"/>
        <v>3330.9470594116501</v>
      </c>
      <c r="L135" s="123">
        <f t="shared" si="36"/>
        <v>19756.839933162581</v>
      </c>
      <c r="M135" s="123">
        <f t="shared" si="37"/>
        <v>126169.83993316258</v>
      </c>
      <c r="N135" s="70">
        <f t="shared" si="38"/>
        <v>28944.675368929245</v>
      </c>
      <c r="O135" s="23">
        <f t="shared" ref="O135:O198" si="46">N135/N$430</f>
        <v>0.94304748230477475</v>
      </c>
      <c r="P135" s="284">
        <v>654.79657898695223</v>
      </c>
      <c r="Q135" s="316">
        <v>4359</v>
      </c>
      <c r="R135" s="125">
        <f t="shared" si="39"/>
        <v>1.8093933562975784E-2</v>
      </c>
      <c r="S135" s="23">
        <f t="shared" si="40"/>
        <v>3.1468691070042194E-2</v>
      </c>
      <c r="T135" s="23"/>
      <c r="U135" s="266">
        <v>103179</v>
      </c>
      <c r="V135" s="125">
        <f t="shared" si="41"/>
        <v>3.1343587357892597E-2</v>
      </c>
      <c r="W135" s="260">
        <v>120749.12131680496</v>
      </c>
      <c r="X135" s="264">
        <v>23978.387171740647</v>
      </c>
      <c r="Y135" s="264">
        <v>28061.613134279563</v>
      </c>
      <c r="Z135" s="141"/>
      <c r="AA135" s="124"/>
      <c r="AB135" s="124"/>
      <c r="AC135" s="124"/>
      <c r="AD135" s="124"/>
    </row>
    <row r="136" spans="1:30">
      <c r="A136" s="82">
        <v>826</v>
      </c>
      <c r="B136" s="83" t="s">
        <v>190</v>
      </c>
      <c r="C136" s="266">
        <v>199842</v>
      </c>
      <c r="D136" s="124">
        <f t="shared" si="32"/>
        <v>34126.024590163935</v>
      </c>
      <c r="E136" s="125">
        <f t="shared" si="42"/>
        <v>1.1118612028162975</v>
      </c>
      <c r="F136" s="124">
        <f t="shared" si="43"/>
        <v>-2059.9935396567626</v>
      </c>
      <c r="G136" s="124">
        <f t="shared" si="33"/>
        <v>-12063.322168230001</v>
      </c>
      <c r="H136" s="124">
        <f t="shared" si="44"/>
        <v>0</v>
      </c>
      <c r="I136" s="123">
        <f t="shared" si="34"/>
        <v>0</v>
      </c>
      <c r="J136" s="124">
        <f t="shared" si="45"/>
        <v>-359.75950890286487</v>
      </c>
      <c r="K136" s="123">
        <f t="shared" si="35"/>
        <v>-2106.7516841351767</v>
      </c>
      <c r="L136" s="123">
        <f t="shared" si="36"/>
        <v>-14170.073852365178</v>
      </c>
      <c r="M136" s="123">
        <f t="shared" si="37"/>
        <v>185671.92614763483</v>
      </c>
      <c r="N136" s="70">
        <f t="shared" si="38"/>
        <v>31706.27154160431</v>
      </c>
      <c r="O136" s="23">
        <f t="shared" si="46"/>
        <v>1.0330231439623705</v>
      </c>
      <c r="P136" s="284">
        <v>48.10666051321823</v>
      </c>
      <c r="Q136" s="316">
        <v>5856</v>
      </c>
      <c r="R136" s="125">
        <f t="shared" si="39"/>
        <v>3.8494803025697834E-2</v>
      </c>
      <c r="S136" s="23">
        <f t="shared" si="40"/>
        <v>3.5243981214773283E-2</v>
      </c>
      <c r="T136" s="23"/>
      <c r="U136" s="266">
        <v>193683</v>
      </c>
      <c r="V136" s="125">
        <f t="shared" si="41"/>
        <v>3.1799383528755748E-2</v>
      </c>
      <c r="W136" s="260">
        <v>180514.70750588799</v>
      </c>
      <c r="X136" s="264">
        <v>32861.045130641331</v>
      </c>
      <c r="Y136" s="264">
        <v>30626.859094992873</v>
      </c>
      <c r="Z136" s="141"/>
      <c r="AA136" s="124"/>
      <c r="AB136" s="124"/>
      <c r="AC136" s="124"/>
      <c r="AD136" s="124"/>
    </row>
    <row r="137" spans="1:30">
      <c r="A137" s="82">
        <v>827</v>
      </c>
      <c r="B137" s="83" t="s">
        <v>191</v>
      </c>
      <c r="C137" s="266">
        <v>47373</v>
      </c>
      <c r="D137" s="124">
        <f t="shared" si="32"/>
        <v>29850.661625708886</v>
      </c>
      <c r="E137" s="125">
        <f t="shared" si="42"/>
        <v>0.97256545227917324</v>
      </c>
      <c r="F137" s="124">
        <f t="shared" si="43"/>
        <v>505.22423901626678</v>
      </c>
      <c r="G137" s="124">
        <f t="shared" si="33"/>
        <v>801.79086731881546</v>
      </c>
      <c r="H137" s="124">
        <f t="shared" si="44"/>
        <v>0</v>
      </c>
      <c r="I137" s="123">
        <f t="shared" si="34"/>
        <v>0</v>
      </c>
      <c r="J137" s="124">
        <f t="shared" si="45"/>
        <v>-359.75950890286487</v>
      </c>
      <c r="K137" s="123">
        <f t="shared" si="35"/>
        <v>-570.9383406288465</v>
      </c>
      <c r="L137" s="123">
        <f t="shared" si="36"/>
        <v>230.85252668996895</v>
      </c>
      <c r="M137" s="123">
        <f t="shared" si="37"/>
        <v>47603.852526689967</v>
      </c>
      <c r="N137" s="70">
        <f t="shared" si="38"/>
        <v>29996.126355822285</v>
      </c>
      <c r="O137" s="23">
        <f t="shared" si="46"/>
        <v>0.97730484374752058</v>
      </c>
      <c r="P137" s="284">
        <v>104.25431527227852</v>
      </c>
      <c r="Q137" s="316">
        <v>1587</v>
      </c>
      <c r="R137" s="125">
        <f t="shared" si="39"/>
        <v>8.9844700443579353E-2</v>
      </c>
      <c r="S137" s="23">
        <f t="shared" si="40"/>
        <v>5.477644927908485E-2</v>
      </c>
      <c r="T137" s="23"/>
      <c r="U137" s="266">
        <v>43632</v>
      </c>
      <c r="V137" s="125">
        <f t="shared" si="41"/>
        <v>8.5739823982398239E-2</v>
      </c>
      <c r="W137" s="260">
        <v>45302.328581078989</v>
      </c>
      <c r="X137" s="264">
        <v>27389.830508474577</v>
      </c>
      <c r="Y137" s="264">
        <v>28438.373246126172</v>
      </c>
      <c r="Z137" s="141"/>
      <c r="AA137" s="124"/>
      <c r="AB137" s="124"/>
      <c r="AC137" s="124"/>
      <c r="AD137" s="124"/>
    </row>
    <row r="138" spans="1:30">
      <c r="A138" s="82">
        <v>828</v>
      </c>
      <c r="B138" s="83" t="s">
        <v>192</v>
      </c>
      <c r="C138" s="266">
        <v>79022</v>
      </c>
      <c r="D138" s="124">
        <f t="shared" si="32"/>
        <v>26705.643798580601</v>
      </c>
      <c r="E138" s="125">
        <f t="shared" si="42"/>
        <v>0.87009751626422249</v>
      </c>
      <c r="F138" s="124">
        <f t="shared" si="43"/>
        <v>2392.2349352932383</v>
      </c>
      <c r="G138" s="124">
        <f t="shared" si="33"/>
        <v>7078.6231735326919</v>
      </c>
      <c r="H138" s="124">
        <f t="shared" si="44"/>
        <v>321.22580807862903</v>
      </c>
      <c r="I138" s="123">
        <f t="shared" si="34"/>
        <v>950.50716610466327</v>
      </c>
      <c r="J138" s="124">
        <f t="shared" si="45"/>
        <v>-38.533700824235837</v>
      </c>
      <c r="K138" s="123">
        <f t="shared" si="35"/>
        <v>-114.02122073891384</v>
      </c>
      <c r="L138" s="123">
        <f t="shared" si="36"/>
        <v>6964.6019527937779</v>
      </c>
      <c r="M138" s="123">
        <f t="shared" si="37"/>
        <v>85986.601952793775</v>
      </c>
      <c r="N138" s="70">
        <f t="shared" si="38"/>
        <v>29059.345033049605</v>
      </c>
      <c r="O138" s="23">
        <f t="shared" si="46"/>
        <v>0.94678353864906251</v>
      </c>
      <c r="P138" s="284">
        <v>332.34265364129624</v>
      </c>
      <c r="Q138" s="316">
        <v>2959</v>
      </c>
      <c r="R138" s="125">
        <f t="shared" si="39"/>
        <v>3.3531833400085885E-2</v>
      </c>
      <c r="S138" s="23">
        <f t="shared" si="40"/>
        <v>3.2132906433870692E-2</v>
      </c>
      <c r="T138" s="23"/>
      <c r="U138" s="266">
        <v>76975</v>
      </c>
      <c r="V138" s="125">
        <f t="shared" si="41"/>
        <v>2.6593049691458266E-2</v>
      </c>
      <c r="W138" s="260">
        <v>83872.714757788053</v>
      </c>
      <c r="X138" s="264">
        <v>25839.207787848271</v>
      </c>
      <c r="Y138" s="264">
        <v>28154.654165084943</v>
      </c>
      <c r="Z138" s="141"/>
      <c r="AA138" s="124"/>
      <c r="AB138" s="124"/>
      <c r="AC138" s="124"/>
      <c r="AD138" s="124"/>
    </row>
    <row r="139" spans="1:30">
      <c r="A139" s="82">
        <v>829</v>
      </c>
      <c r="B139" s="83" t="s">
        <v>193</v>
      </c>
      <c r="C139" s="266">
        <v>63971</v>
      </c>
      <c r="D139" s="124">
        <f t="shared" si="32"/>
        <v>26687.943262411347</v>
      </c>
      <c r="E139" s="125">
        <f t="shared" si="42"/>
        <v>0.86952081447513363</v>
      </c>
      <c r="F139" s="124">
        <f t="shared" si="43"/>
        <v>2402.8552569947901</v>
      </c>
      <c r="G139" s="124">
        <f t="shared" si="33"/>
        <v>5759.6440510165121</v>
      </c>
      <c r="H139" s="124">
        <f t="shared" si="44"/>
        <v>327.42099573786777</v>
      </c>
      <c r="I139" s="123">
        <f t="shared" si="34"/>
        <v>784.82812678366895</v>
      </c>
      <c r="J139" s="124">
        <f t="shared" si="45"/>
        <v>-32.338513164997096</v>
      </c>
      <c r="K139" s="123">
        <f t="shared" si="35"/>
        <v>-77.51541605649804</v>
      </c>
      <c r="L139" s="123">
        <f t="shared" si="36"/>
        <v>5682.1286349600141</v>
      </c>
      <c r="M139" s="123">
        <f t="shared" si="37"/>
        <v>69653.128634960012</v>
      </c>
      <c r="N139" s="70">
        <f t="shared" si="38"/>
        <v>29058.460006241141</v>
      </c>
      <c r="O139" s="23">
        <f t="shared" si="46"/>
        <v>0.946754703559608</v>
      </c>
      <c r="P139" s="284">
        <v>195.93693503824306</v>
      </c>
      <c r="Q139" s="316">
        <v>2397</v>
      </c>
      <c r="R139" s="125">
        <f t="shared" si="39"/>
        <v>9.6321997221150396E-2</v>
      </c>
      <c r="S139" s="23">
        <f t="shared" si="40"/>
        <v>3.4850901951596458E-2</v>
      </c>
      <c r="T139" s="23"/>
      <c r="U139" s="266">
        <v>59446</v>
      </c>
      <c r="V139" s="125">
        <f t="shared" si="41"/>
        <v>7.6119503414863912E-2</v>
      </c>
      <c r="W139" s="260">
        <v>68570.998200241156</v>
      </c>
      <c r="X139" s="264">
        <v>24343.161343161344</v>
      </c>
      <c r="Y139" s="264">
        <v>28079.851842850599</v>
      </c>
      <c r="Z139" s="141"/>
      <c r="AA139" s="124"/>
      <c r="AB139" s="124"/>
      <c r="AC139" s="124"/>
      <c r="AD139" s="124"/>
    </row>
    <row r="140" spans="1:30">
      <c r="A140" s="82">
        <v>830</v>
      </c>
      <c r="B140" s="83" t="s">
        <v>194</v>
      </c>
      <c r="C140" s="266">
        <v>43371</v>
      </c>
      <c r="D140" s="124">
        <f t="shared" si="32"/>
        <v>29127.602417730021</v>
      </c>
      <c r="E140" s="125">
        <f t="shared" si="42"/>
        <v>0.94900743489081041</v>
      </c>
      <c r="F140" s="124">
        <f t="shared" si="43"/>
        <v>939.05976380358618</v>
      </c>
      <c r="G140" s="124">
        <f t="shared" si="33"/>
        <v>1398.2599883035398</v>
      </c>
      <c r="H140" s="124">
        <f t="shared" si="44"/>
        <v>0</v>
      </c>
      <c r="I140" s="123">
        <f t="shared" si="34"/>
        <v>0</v>
      </c>
      <c r="J140" s="124">
        <f t="shared" si="45"/>
        <v>-359.75950890286487</v>
      </c>
      <c r="K140" s="123">
        <f t="shared" si="35"/>
        <v>-535.68190875636571</v>
      </c>
      <c r="L140" s="123">
        <f t="shared" si="36"/>
        <v>862.57807954717407</v>
      </c>
      <c r="M140" s="123">
        <f t="shared" si="37"/>
        <v>44233.578079547173</v>
      </c>
      <c r="N140" s="70">
        <f t="shared" si="38"/>
        <v>29706.902672630742</v>
      </c>
      <c r="O140" s="23">
        <f t="shared" si="46"/>
        <v>0.96788163679217554</v>
      </c>
      <c r="P140" s="284">
        <v>59.562366377079229</v>
      </c>
      <c r="Q140" s="316">
        <v>1489</v>
      </c>
      <c r="R140" s="125">
        <f t="shared" si="39"/>
        <v>2.8500303068575199E-2</v>
      </c>
      <c r="S140" s="23">
        <f t="shared" si="40"/>
        <v>3.110926395918728E-2</v>
      </c>
      <c r="T140" s="23"/>
      <c r="U140" s="266">
        <v>41801</v>
      </c>
      <c r="V140" s="125">
        <f t="shared" si="41"/>
        <v>3.7558910073921675E-2</v>
      </c>
      <c r="W140" s="260">
        <v>42524.482979078843</v>
      </c>
      <c r="X140" s="264">
        <v>28320.460704607045</v>
      </c>
      <c r="Y140" s="264">
        <v>28810.625324579163</v>
      </c>
      <c r="Z140" s="141"/>
      <c r="AA140" s="124"/>
      <c r="AB140" s="124"/>
      <c r="AC140" s="124"/>
      <c r="AD140" s="124"/>
    </row>
    <row r="141" spans="1:30">
      <c r="A141" s="82">
        <v>831</v>
      </c>
      <c r="B141" s="83" t="s">
        <v>195</v>
      </c>
      <c r="C141" s="266">
        <v>35116</v>
      </c>
      <c r="D141" s="124">
        <f t="shared" si="32"/>
        <v>26603.030303030304</v>
      </c>
      <c r="E141" s="125">
        <f t="shared" si="42"/>
        <v>0.86675426237051756</v>
      </c>
      <c r="F141" s="124">
        <f t="shared" si="43"/>
        <v>2453.8030326234161</v>
      </c>
      <c r="G141" s="124">
        <f t="shared" si="33"/>
        <v>3239.0200030629094</v>
      </c>
      <c r="H141" s="124">
        <f t="shared" si="44"/>
        <v>357.14053152123284</v>
      </c>
      <c r="I141" s="123">
        <f t="shared" si="34"/>
        <v>471.42550160802739</v>
      </c>
      <c r="J141" s="124">
        <f t="shared" si="45"/>
        <v>-2.6189773816320212</v>
      </c>
      <c r="K141" s="123">
        <f t="shared" si="35"/>
        <v>-3.4570501437542678</v>
      </c>
      <c r="L141" s="123">
        <f t="shared" si="36"/>
        <v>3235.5629529191551</v>
      </c>
      <c r="M141" s="123">
        <f t="shared" si="37"/>
        <v>38351.562952919157</v>
      </c>
      <c r="N141" s="70">
        <f t="shared" si="38"/>
        <v>29054.214358272089</v>
      </c>
      <c r="O141" s="23">
        <f t="shared" si="46"/>
        <v>0.9466163759543772</v>
      </c>
      <c r="P141" s="284">
        <v>-2.0620132455251223</v>
      </c>
      <c r="Q141" s="316">
        <v>1320</v>
      </c>
      <c r="R141" s="125">
        <f t="shared" si="39"/>
        <v>0.10385670598014882</v>
      </c>
      <c r="S141" s="23">
        <f t="shared" si="40"/>
        <v>3.5147763349439747E-2</v>
      </c>
      <c r="T141" s="23"/>
      <c r="U141" s="266">
        <v>31788</v>
      </c>
      <c r="V141" s="125">
        <f t="shared" si="41"/>
        <v>0.104693595067321</v>
      </c>
      <c r="W141" s="260">
        <v>37021.293090138453</v>
      </c>
      <c r="X141" s="264">
        <v>24100.075815011372</v>
      </c>
      <c r="Y141" s="264">
        <v>28067.697566443101</v>
      </c>
      <c r="Z141" s="141"/>
      <c r="AA141" s="124"/>
      <c r="AB141" s="124"/>
      <c r="AC141" s="124"/>
      <c r="AD141" s="124"/>
    </row>
    <row r="142" spans="1:30">
      <c r="A142" s="82">
        <v>833</v>
      </c>
      <c r="B142" s="83" t="s">
        <v>196</v>
      </c>
      <c r="C142" s="266">
        <v>78415</v>
      </c>
      <c r="D142" s="124">
        <f t="shared" si="32"/>
        <v>35069.320214669053</v>
      </c>
      <c r="E142" s="125">
        <f t="shared" si="42"/>
        <v>1.1425947506077361</v>
      </c>
      <c r="F142" s="124">
        <f t="shared" si="43"/>
        <v>-2625.9709143598329</v>
      </c>
      <c r="G142" s="124">
        <f t="shared" si="33"/>
        <v>-5871.6709645085866</v>
      </c>
      <c r="H142" s="124">
        <f t="shared" si="44"/>
        <v>0</v>
      </c>
      <c r="I142" s="123">
        <f t="shared" si="34"/>
        <v>0</v>
      </c>
      <c r="J142" s="124">
        <f t="shared" si="45"/>
        <v>-359.75950890286487</v>
      </c>
      <c r="K142" s="123">
        <f t="shared" si="35"/>
        <v>-804.42226190680583</v>
      </c>
      <c r="L142" s="123">
        <f t="shared" si="36"/>
        <v>-6676.0932264153926</v>
      </c>
      <c r="M142" s="123">
        <f t="shared" si="37"/>
        <v>71738.906773584604</v>
      </c>
      <c r="N142" s="70">
        <f t="shared" si="38"/>
        <v>32083.589791406353</v>
      </c>
      <c r="O142" s="23">
        <f t="shared" si="46"/>
        <v>1.0453165630789456</v>
      </c>
      <c r="P142" s="284">
        <v>117.85711969048953</v>
      </c>
      <c r="Q142" s="316">
        <v>2236</v>
      </c>
      <c r="R142" s="125">
        <f t="shared" si="39"/>
        <v>2.9642820561147233E-2</v>
      </c>
      <c r="S142" s="23">
        <f t="shared" si="40"/>
        <v>3.1417116004861648E-2</v>
      </c>
      <c r="T142" s="23"/>
      <c r="U142" s="266">
        <v>75885</v>
      </c>
      <c r="V142" s="125">
        <f t="shared" si="41"/>
        <v>3.3339922250774201E-2</v>
      </c>
      <c r="W142" s="260">
        <v>69304.878643216565</v>
      </c>
      <c r="X142" s="264">
        <v>34059.694793536801</v>
      </c>
      <c r="Y142" s="264">
        <v>31106.31896015106</v>
      </c>
      <c r="Z142" s="141"/>
      <c r="AA142" s="124"/>
      <c r="AB142" s="124"/>
      <c r="AC142" s="124"/>
      <c r="AD142" s="124"/>
    </row>
    <row r="143" spans="1:30">
      <c r="A143" s="82">
        <v>834</v>
      </c>
      <c r="B143" s="83" t="s">
        <v>197</v>
      </c>
      <c r="C143" s="266">
        <v>151716</v>
      </c>
      <c r="D143" s="124">
        <f t="shared" si="32"/>
        <v>40904.826098678888</v>
      </c>
      <c r="E143" s="125">
        <f t="shared" si="42"/>
        <v>1.3327215722682602</v>
      </c>
      <c r="F143" s="124">
        <f t="shared" si="43"/>
        <v>-6127.2744447657342</v>
      </c>
      <c r="G143" s="124">
        <f t="shared" si="33"/>
        <v>-22726.060915636106</v>
      </c>
      <c r="H143" s="124">
        <f t="shared" si="44"/>
        <v>0</v>
      </c>
      <c r="I143" s="123">
        <f t="shared" si="34"/>
        <v>0</v>
      </c>
      <c r="J143" s="124">
        <f t="shared" si="45"/>
        <v>-359.75950890286487</v>
      </c>
      <c r="K143" s="123">
        <f t="shared" si="35"/>
        <v>-1334.3480185207259</v>
      </c>
      <c r="L143" s="123">
        <f t="shared" si="36"/>
        <v>-24060.408934156832</v>
      </c>
      <c r="M143" s="123">
        <f t="shared" si="37"/>
        <v>127655.59106584317</v>
      </c>
      <c r="N143" s="70">
        <f t="shared" si="38"/>
        <v>34417.792145010288</v>
      </c>
      <c r="O143" s="23">
        <f t="shared" si="46"/>
        <v>1.1213672917431554</v>
      </c>
      <c r="P143" s="284">
        <v>-0.38736273163522128</v>
      </c>
      <c r="Q143" s="316">
        <v>3709</v>
      </c>
      <c r="R143" s="125">
        <f t="shared" si="39"/>
        <v>3.2170864640477394E-2</v>
      </c>
      <c r="S143" s="23">
        <f t="shared" si="40"/>
        <v>3.2500716635698104E-2</v>
      </c>
      <c r="T143" s="23"/>
      <c r="U143" s="266">
        <v>147661</v>
      </c>
      <c r="V143" s="125">
        <f t="shared" si="41"/>
        <v>2.7461550443245001E-2</v>
      </c>
      <c r="W143" s="260">
        <v>124203.9753252356</v>
      </c>
      <c r="X143" s="264">
        <v>39629.898013955986</v>
      </c>
      <c r="Y143" s="264">
        <v>33334.400248318736</v>
      </c>
      <c r="Z143" s="141"/>
      <c r="AA143" s="124"/>
      <c r="AB143" s="124"/>
      <c r="AC143" s="124"/>
      <c r="AD143" s="124"/>
    </row>
    <row r="144" spans="1:30" ht="23.25" customHeight="1">
      <c r="A144" s="82">
        <v>901</v>
      </c>
      <c r="B144" s="83" t="s">
        <v>198</v>
      </c>
      <c r="C144" s="266">
        <v>167642</v>
      </c>
      <c r="D144" s="124">
        <f t="shared" si="32"/>
        <v>24359.488520778843</v>
      </c>
      <c r="E144" s="125">
        <f t="shared" si="42"/>
        <v>0.79365734895793927</v>
      </c>
      <c r="F144" s="124">
        <f t="shared" si="43"/>
        <v>3799.9281019742925</v>
      </c>
      <c r="G144" s="124">
        <f t="shared" si="33"/>
        <v>26151.105197787081</v>
      </c>
      <c r="H144" s="124">
        <f t="shared" si="44"/>
        <v>1142.3801553092442</v>
      </c>
      <c r="I144" s="123">
        <f t="shared" si="34"/>
        <v>7861.8602288382181</v>
      </c>
      <c r="J144" s="124">
        <f t="shared" si="45"/>
        <v>782.62064640637936</v>
      </c>
      <c r="K144" s="123">
        <f t="shared" si="35"/>
        <v>5385.9952885687026</v>
      </c>
      <c r="L144" s="123">
        <f t="shared" si="36"/>
        <v>31537.100486355783</v>
      </c>
      <c r="M144" s="123">
        <f t="shared" si="37"/>
        <v>199179.10048635578</v>
      </c>
      <c r="N144" s="70">
        <f t="shared" si="38"/>
        <v>28942.037269159515</v>
      </c>
      <c r="O144" s="23">
        <f t="shared" si="46"/>
        <v>0.94296153028374829</v>
      </c>
      <c r="P144" s="284">
        <v>323.61486730630349</v>
      </c>
      <c r="Q144" s="316">
        <v>6882</v>
      </c>
      <c r="R144" s="125">
        <f t="shared" si="39"/>
        <v>-2.3358760687909488E-3</v>
      </c>
      <c r="S144" s="23">
        <f t="shared" si="40"/>
        <v>3.0570148327153275E-2</v>
      </c>
      <c r="T144" s="23"/>
      <c r="U144" s="266">
        <v>169353</v>
      </c>
      <c r="V144" s="125">
        <f t="shared" si="41"/>
        <v>-1.0103157310469848E-2</v>
      </c>
      <c r="W144" s="260">
        <v>194787.29402820341</v>
      </c>
      <c r="X144" s="264">
        <v>24416.522491349482</v>
      </c>
      <c r="Y144" s="264">
        <v>28083.519900260006</v>
      </c>
      <c r="Z144" s="141"/>
      <c r="AA144" s="124"/>
      <c r="AB144" s="124"/>
      <c r="AC144" s="124"/>
      <c r="AD144" s="124"/>
    </row>
    <row r="145" spans="1:30">
      <c r="A145" s="82">
        <v>904</v>
      </c>
      <c r="B145" s="83" t="s">
        <v>199</v>
      </c>
      <c r="C145" s="266">
        <v>637254</v>
      </c>
      <c r="D145" s="124">
        <f t="shared" si="32"/>
        <v>27686.231915540688</v>
      </c>
      <c r="E145" s="125">
        <f t="shared" si="42"/>
        <v>0.90204609205892139</v>
      </c>
      <c r="F145" s="124">
        <f t="shared" si="43"/>
        <v>1803.8820651171859</v>
      </c>
      <c r="G145" s="124">
        <f t="shared" si="33"/>
        <v>41519.953492802269</v>
      </c>
      <c r="H145" s="124">
        <f t="shared" si="44"/>
        <v>0</v>
      </c>
      <c r="I145" s="123">
        <f t="shared" si="34"/>
        <v>0</v>
      </c>
      <c r="J145" s="124">
        <f t="shared" si="45"/>
        <v>-359.75950890286487</v>
      </c>
      <c r="K145" s="123">
        <f t="shared" si="35"/>
        <v>-8280.5846164172399</v>
      </c>
      <c r="L145" s="123">
        <f t="shared" si="36"/>
        <v>33239.36887638503</v>
      </c>
      <c r="M145" s="123">
        <f t="shared" si="37"/>
        <v>670493.36887638504</v>
      </c>
      <c r="N145" s="70">
        <f t="shared" si="38"/>
        <v>29130.35447175501</v>
      </c>
      <c r="O145" s="23">
        <f t="shared" si="46"/>
        <v>0.94909709965941991</v>
      </c>
      <c r="P145" s="284">
        <v>1405.5774257227749</v>
      </c>
      <c r="Q145" s="316">
        <v>23017</v>
      </c>
      <c r="R145" s="125">
        <f t="shared" si="39"/>
        <v>-9.9762459015115407E-2</v>
      </c>
      <c r="S145" s="23">
        <f t="shared" si="40"/>
        <v>-2.1952309728108948E-2</v>
      </c>
      <c r="T145" s="23"/>
      <c r="U145" s="266">
        <v>697878</v>
      </c>
      <c r="V145" s="125">
        <f t="shared" si="41"/>
        <v>-8.6869051610739989E-2</v>
      </c>
      <c r="W145" s="260">
        <v>675862.752141773</v>
      </c>
      <c r="X145" s="264">
        <v>30754.362771020624</v>
      </c>
      <c r="Y145" s="264">
        <v>29784.18615114459</v>
      </c>
      <c r="Z145" s="141"/>
      <c r="AA145" s="124"/>
      <c r="AB145" s="124"/>
      <c r="AC145" s="124"/>
      <c r="AD145" s="124"/>
    </row>
    <row r="146" spans="1:30">
      <c r="A146" s="82">
        <v>906</v>
      </c>
      <c r="B146" s="83" t="s">
        <v>200</v>
      </c>
      <c r="C146" s="266">
        <v>1138206</v>
      </c>
      <c r="D146" s="124">
        <f t="shared" si="32"/>
        <v>25494.590659648336</v>
      </c>
      <c r="E146" s="125">
        <f t="shared" si="42"/>
        <v>0.83064015151404347</v>
      </c>
      <c r="F146" s="124">
        <f t="shared" si="43"/>
        <v>3118.8668186525965</v>
      </c>
      <c r="G146" s="124">
        <f t="shared" si="33"/>
        <v>139241.80911874518</v>
      </c>
      <c r="H146" s="124">
        <f t="shared" si="44"/>
        <v>745.09440670492143</v>
      </c>
      <c r="I146" s="123">
        <f t="shared" si="34"/>
        <v>33264.739787341219</v>
      </c>
      <c r="J146" s="124">
        <f t="shared" si="45"/>
        <v>385.33489780205656</v>
      </c>
      <c r="K146" s="123">
        <f t="shared" si="35"/>
        <v>17203.276512372813</v>
      </c>
      <c r="L146" s="123">
        <f t="shared" si="36"/>
        <v>156445.08563111798</v>
      </c>
      <c r="M146" s="123">
        <f t="shared" si="37"/>
        <v>1294651.0856311179</v>
      </c>
      <c r="N146" s="70">
        <f t="shared" si="38"/>
        <v>28998.792376102985</v>
      </c>
      <c r="O146" s="23">
        <f t="shared" si="46"/>
        <v>0.94481067041155331</v>
      </c>
      <c r="P146" s="284">
        <v>2758.2791050407104</v>
      </c>
      <c r="Q146" s="316">
        <v>44645</v>
      </c>
      <c r="R146" s="125">
        <f t="shared" si="39"/>
        <v>2.5298377349531023E-2</v>
      </c>
      <c r="S146" s="23">
        <f t="shared" si="40"/>
        <v>3.1766273704118227E-2</v>
      </c>
      <c r="T146" s="23"/>
      <c r="U146" s="266">
        <v>1108406</v>
      </c>
      <c r="V146" s="125">
        <f t="shared" si="41"/>
        <v>2.688545532954531E-2</v>
      </c>
      <c r="W146" s="260">
        <v>1252851.7377452704</v>
      </c>
      <c r="X146" s="264">
        <v>24865.533022254127</v>
      </c>
      <c r="Y146" s="264">
        <v>28105.970426805237</v>
      </c>
      <c r="Z146" s="141"/>
      <c r="AA146" s="124"/>
      <c r="AB146" s="124"/>
      <c r="AC146" s="124"/>
      <c r="AD146" s="124"/>
    </row>
    <row r="147" spans="1:30">
      <c r="A147" s="82">
        <v>911</v>
      </c>
      <c r="B147" s="83" t="s">
        <v>201</v>
      </c>
      <c r="C147" s="266">
        <v>49187</v>
      </c>
      <c r="D147" s="124">
        <f t="shared" si="32"/>
        <v>19937.981353871099</v>
      </c>
      <c r="E147" s="125">
        <f t="shared" si="42"/>
        <v>0.64960006904037515</v>
      </c>
      <c r="F147" s="124">
        <f t="shared" si="43"/>
        <v>6452.8324021189392</v>
      </c>
      <c r="G147" s="124">
        <f t="shared" si="33"/>
        <v>15919.137536027421</v>
      </c>
      <c r="H147" s="124">
        <f t="shared" si="44"/>
        <v>2689.9076637269545</v>
      </c>
      <c r="I147" s="123">
        <f t="shared" si="34"/>
        <v>6636.0022064143968</v>
      </c>
      <c r="J147" s="124">
        <f t="shared" si="45"/>
        <v>2330.1481548240895</v>
      </c>
      <c r="K147" s="123">
        <f t="shared" si="35"/>
        <v>5748.475497951029</v>
      </c>
      <c r="L147" s="123">
        <f t="shared" si="36"/>
        <v>21667.61303397845</v>
      </c>
      <c r="M147" s="123">
        <f t="shared" si="37"/>
        <v>70854.613033978443</v>
      </c>
      <c r="N147" s="70">
        <f t="shared" si="38"/>
        <v>28720.961910814127</v>
      </c>
      <c r="O147" s="23">
        <f t="shared" si="46"/>
        <v>0.93575866628787008</v>
      </c>
      <c r="P147" s="284">
        <v>267.68213130551885</v>
      </c>
      <c r="Q147" s="316">
        <v>2467</v>
      </c>
      <c r="R147" s="125">
        <f t="shared" si="39"/>
        <v>4.747925890930707E-2</v>
      </c>
      <c r="S147" s="23">
        <f t="shared" si="40"/>
        <v>3.2593026150491075E-2</v>
      </c>
      <c r="T147" s="23"/>
      <c r="U147" s="266">
        <v>47795</v>
      </c>
      <c r="V147" s="125">
        <f t="shared" si="41"/>
        <v>2.9124385395961922E-2</v>
      </c>
      <c r="W147" s="260">
        <v>69841.974070763943</v>
      </c>
      <c r="X147" s="264">
        <v>19034.249303066506</v>
      </c>
      <c r="Y147" s="264">
        <v>27814.406240845856</v>
      </c>
      <c r="Z147" s="141"/>
      <c r="AA147" s="124"/>
      <c r="AB147" s="124"/>
      <c r="AC147" s="124"/>
      <c r="AD147" s="124"/>
    </row>
    <row r="148" spans="1:30">
      <c r="A148" s="82">
        <v>912</v>
      </c>
      <c r="B148" s="83" t="s">
        <v>202</v>
      </c>
      <c r="C148" s="266">
        <v>44994</v>
      </c>
      <c r="D148" s="124">
        <f t="shared" si="32"/>
        <v>21559.175850503114</v>
      </c>
      <c r="E148" s="125">
        <f t="shared" si="42"/>
        <v>0.70242026373553978</v>
      </c>
      <c r="F148" s="124">
        <f t="shared" si="43"/>
        <v>5480.11570413973</v>
      </c>
      <c r="G148" s="124">
        <f t="shared" si="33"/>
        <v>11437.001474539617</v>
      </c>
      <c r="H148" s="124">
        <f t="shared" si="44"/>
        <v>2122.4895899057492</v>
      </c>
      <c r="I148" s="123">
        <f t="shared" si="34"/>
        <v>4429.6357741332986</v>
      </c>
      <c r="J148" s="124">
        <f t="shared" si="45"/>
        <v>1762.7300810028844</v>
      </c>
      <c r="K148" s="123">
        <f t="shared" si="35"/>
        <v>3678.8176790530197</v>
      </c>
      <c r="L148" s="123">
        <f t="shared" si="36"/>
        <v>15115.819153592636</v>
      </c>
      <c r="M148" s="123">
        <f t="shared" si="37"/>
        <v>60109.819153592638</v>
      </c>
      <c r="N148" s="70">
        <f t="shared" si="38"/>
        <v>28802.021635645731</v>
      </c>
      <c r="O148" s="23">
        <f t="shared" si="46"/>
        <v>0.93839967602262842</v>
      </c>
      <c r="P148" s="284">
        <v>199.44392299742503</v>
      </c>
      <c r="Q148" s="316">
        <v>2087</v>
      </c>
      <c r="R148" s="125">
        <f t="shared" si="39"/>
        <v>5.3523457577539797E-2</v>
      </c>
      <c r="S148" s="23">
        <f t="shared" si="40"/>
        <v>3.285295966621931E-2</v>
      </c>
      <c r="T148" s="23"/>
      <c r="U148" s="266">
        <v>43056</v>
      </c>
      <c r="V148" s="125">
        <f t="shared" si="41"/>
        <v>4.501114827201784E-2</v>
      </c>
      <c r="W148" s="260">
        <v>58671.907704057092</v>
      </c>
      <c r="X148" s="264">
        <v>20463.878326996197</v>
      </c>
      <c r="Y148" s="264">
        <v>27885.887692042343</v>
      </c>
      <c r="Z148" s="141"/>
      <c r="AA148" s="124"/>
      <c r="AB148" s="124"/>
      <c r="AC148" s="124"/>
      <c r="AD148" s="124"/>
    </row>
    <row r="149" spans="1:30">
      <c r="A149" s="82">
        <v>914</v>
      </c>
      <c r="B149" s="83" t="s">
        <v>203</v>
      </c>
      <c r="C149" s="266">
        <v>145870</v>
      </c>
      <c r="D149" s="124">
        <f t="shared" si="32"/>
        <v>23968.123562274071</v>
      </c>
      <c r="E149" s="125">
        <f t="shared" si="42"/>
        <v>0.78090627353297792</v>
      </c>
      <c r="F149" s="124">
        <f t="shared" si="43"/>
        <v>4034.7470770771556</v>
      </c>
      <c r="G149" s="124">
        <f t="shared" si="33"/>
        <v>24555.47071109157</v>
      </c>
      <c r="H149" s="124">
        <f t="shared" si="44"/>
        <v>1279.3578907859142</v>
      </c>
      <c r="I149" s="123">
        <f t="shared" si="34"/>
        <v>7786.1721233230737</v>
      </c>
      <c r="J149" s="124">
        <f t="shared" si="45"/>
        <v>919.59838188304934</v>
      </c>
      <c r="K149" s="123">
        <f t="shared" si="35"/>
        <v>5596.6757521402378</v>
      </c>
      <c r="L149" s="123">
        <f t="shared" si="36"/>
        <v>30152.146463231809</v>
      </c>
      <c r="M149" s="123">
        <f t="shared" si="37"/>
        <v>176022.14646323182</v>
      </c>
      <c r="N149" s="70">
        <f t="shared" si="38"/>
        <v>28922.469021234279</v>
      </c>
      <c r="O149" s="23">
        <f t="shared" si="46"/>
        <v>0.94232397651250033</v>
      </c>
      <c r="P149" s="284">
        <v>-1167.0562216759354</v>
      </c>
      <c r="Q149" s="316">
        <v>6086</v>
      </c>
      <c r="R149" s="125">
        <f t="shared" si="39"/>
        <v>3.510845377498293E-2</v>
      </c>
      <c r="S149" s="23">
        <f t="shared" si="40"/>
        <v>3.2191349765942873E-2</v>
      </c>
      <c r="T149" s="23"/>
      <c r="U149" s="266">
        <v>140112</v>
      </c>
      <c r="V149" s="125">
        <f t="shared" si="41"/>
        <v>4.109569487267329E-2</v>
      </c>
      <c r="W149" s="260">
        <v>169551.76003671551</v>
      </c>
      <c r="X149" s="264">
        <v>23155.180961824492</v>
      </c>
      <c r="Y149" s="264">
        <v>28020.452823783755</v>
      </c>
      <c r="Z149" s="141"/>
      <c r="AA149" s="124"/>
      <c r="AB149" s="124"/>
      <c r="AC149" s="124"/>
      <c r="AD149" s="124"/>
    </row>
    <row r="150" spans="1:30">
      <c r="A150" s="82">
        <v>919</v>
      </c>
      <c r="B150" s="83" t="s">
        <v>204</v>
      </c>
      <c r="C150" s="266">
        <v>133413</v>
      </c>
      <c r="D150" s="124">
        <f t="shared" si="32"/>
        <v>23041.968911917098</v>
      </c>
      <c r="E150" s="125">
        <f t="shared" si="42"/>
        <v>0.75073119642081365</v>
      </c>
      <c r="F150" s="124">
        <f t="shared" si="43"/>
        <v>4590.4398672913394</v>
      </c>
      <c r="G150" s="124">
        <f t="shared" si="33"/>
        <v>26578.646831616858</v>
      </c>
      <c r="H150" s="124">
        <f t="shared" si="44"/>
        <v>1603.5120184108548</v>
      </c>
      <c r="I150" s="123">
        <f t="shared" si="34"/>
        <v>9284.3345865988485</v>
      </c>
      <c r="J150" s="124">
        <f t="shared" si="45"/>
        <v>1243.75250950799</v>
      </c>
      <c r="K150" s="123">
        <f t="shared" si="35"/>
        <v>7201.3270300512622</v>
      </c>
      <c r="L150" s="123">
        <f t="shared" si="36"/>
        <v>33779.973861668121</v>
      </c>
      <c r="M150" s="123">
        <f t="shared" si="37"/>
        <v>167192.97386166811</v>
      </c>
      <c r="N150" s="70">
        <f t="shared" si="38"/>
        <v>28876.161288716426</v>
      </c>
      <c r="O150" s="23">
        <f t="shared" si="46"/>
        <v>0.94081522265689199</v>
      </c>
      <c r="P150" s="284">
        <v>475.10980553668924</v>
      </c>
      <c r="Q150" s="316">
        <v>5790</v>
      </c>
      <c r="R150" s="125">
        <f t="shared" si="39"/>
        <v>3.6574707417534574E-2</v>
      </c>
      <c r="S150" s="23">
        <f t="shared" si="40"/>
        <v>3.2244776559488895E-2</v>
      </c>
      <c r="T150" s="23"/>
      <c r="U150" s="266">
        <v>126994</v>
      </c>
      <c r="V150" s="125">
        <f t="shared" si="41"/>
        <v>5.0545695072208137E-2</v>
      </c>
      <c r="W150" s="260">
        <v>159816.26954053144</v>
      </c>
      <c r="X150" s="264">
        <v>22228.95151409067</v>
      </c>
      <c r="Y150" s="264">
        <v>27974.141351397069</v>
      </c>
      <c r="Z150" s="141"/>
      <c r="AA150" s="124"/>
      <c r="AB150" s="124"/>
      <c r="AC150" s="124"/>
      <c r="AD150" s="124"/>
    </row>
    <row r="151" spans="1:30">
      <c r="A151" s="82">
        <v>926</v>
      </c>
      <c r="B151" s="83" t="s">
        <v>205</v>
      </c>
      <c r="C151" s="266">
        <v>300378</v>
      </c>
      <c r="D151" s="124">
        <f t="shared" si="32"/>
        <v>27631.128691012786</v>
      </c>
      <c r="E151" s="125">
        <f t="shared" si="42"/>
        <v>0.90025077196997361</v>
      </c>
      <c r="F151" s="124">
        <f t="shared" si="43"/>
        <v>1836.9439998339271</v>
      </c>
      <c r="G151" s="124">
        <f t="shared" si="33"/>
        <v>19969.418222194625</v>
      </c>
      <c r="H151" s="124">
        <f t="shared" si="44"/>
        <v>0</v>
      </c>
      <c r="I151" s="123">
        <f t="shared" si="34"/>
        <v>0</v>
      </c>
      <c r="J151" s="124">
        <f t="shared" si="45"/>
        <v>-359.75950890286487</v>
      </c>
      <c r="K151" s="123">
        <f t="shared" si="35"/>
        <v>-3910.9456212830441</v>
      </c>
      <c r="L151" s="123">
        <f t="shared" si="36"/>
        <v>16058.47260091158</v>
      </c>
      <c r="M151" s="123">
        <f t="shared" si="37"/>
        <v>316436.47260091157</v>
      </c>
      <c r="N151" s="70">
        <f t="shared" si="38"/>
        <v>29108.313181943846</v>
      </c>
      <c r="O151" s="23">
        <f t="shared" si="46"/>
        <v>0.94837897162384066</v>
      </c>
      <c r="P151" s="284">
        <v>-374.32058634313944</v>
      </c>
      <c r="Q151" s="316">
        <v>10871</v>
      </c>
      <c r="R151" s="125">
        <f t="shared" si="39"/>
        <v>2.5063745766466906E-2</v>
      </c>
      <c r="S151" s="23">
        <f t="shared" si="40"/>
        <v>2.9848705256378515E-2</v>
      </c>
      <c r="T151" s="23"/>
      <c r="U151" s="266">
        <v>288478</v>
      </c>
      <c r="V151" s="125">
        <f t="shared" si="41"/>
        <v>4.125097927744923E-2</v>
      </c>
      <c r="W151" s="260">
        <v>302488.28403936431</v>
      </c>
      <c r="X151" s="264">
        <v>26955.52233227434</v>
      </c>
      <c r="Y151" s="264">
        <v>28264.64997564608</v>
      </c>
      <c r="Z151" s="141"/>
      <c r="AA151" s="124"/>
      <c r="AB151" s="124"/>
      <c r="AC151" s="124"/>
      <c r="AD151" s="124"/>
    </row>
    <row r="152" spans="1:30">
      <c r="A152" s="82">
        <v>928</v>
      </c>
      <c r="B152" s="83" t="s">
        <v>206</v>
      </c>
      <c r="C152" s="266">
        <v>116344</v>
      </c>
      <c r="D152" s="124">
        <f t="shared" si="32"/>
        <v>22429.920956236747</v>
      </c>
      <c r="E152" s="125">
        <f t="shared" si="42"/>
        <v>0.73079004053299446</v>
      </c>
      <c r="F152" s="124">
        <f t="shared" si="43"/>
        <v>4957.6686406995505</v>
      </c>
      <c r="G152" s="124">
        <f t="shared" si="33"/>
        <v>25715.42723930857</v>
      </c>
      <c r="H152" s="124">
        <f t="shared" si="44"/>
        <v>1817.7288028989776</v>
      </c>
      <c r="I152" s="123">
        <f t="shared" si="34"/>
        <v>9428.5593006369982</v>
      </c>
      <c r="J152" s="124">
        <f t="shared" si="45"/>
        <v>1457.9692939961128</v>
      </c>
      <c r="K152" s="123">
        <f t="shared" si="35"/>
        <v>7562.4867279578375</v>
      </c>
      <c r="L152" s="123">
        <f t="shared" si="36"/>
        <v>33277.91396726641</v>
      </c>
      <c r="M152" s="123">
        <f t="shared" si="37"/>
        <v>149621.91396726642</v>
      </c>
      <c r="N152" s="70">
        <f t="shared" si="38"/>
        <v>28845.558890932411</v>
      </c>
      <c r="O152" s="23">
        <f t="shared" si="46"/>
        <v>0.93981816486250103</v>
      </c>
      <c r="P152" s="284">
        <v>396.17404340565554</v>
      </c>
      <c r="Q152" s="316">
        <v>5187</v>
      </c>
      <c r="R152" s="125">
        <f t="shared" si="39"/>
        <v>9.0485242114397166E-2</v>
      </c>
      <c r="S152" s="23">
        <f t="shared" si="40"/>
        <v>3.4219748240842188E-2</v>
      </c>
      <c r="T152" s="23"/>
      <c r="U152" s="266">
        <v>106505</v>
      </c>
      <c r="V152" s="125">
        <f t="shared" si="41"/>
        <v>9.2380639406600629E-2</v>
      </c>
      <c r="W152" s="260">
        <v>144420.27837053593</v>
      </c>
      <c r="X152" s="264">
        <v>20568.752414059483</v>
      </c>
      <c r="Y152" s="264">
        <v>27891.131396395507</v>
      </c>
      <c r="Z152" s="141"/>
      <c r="AA152" s="124"/>
      <c r="AB152" s="124"/>
      <c r="AC152" s="124"/>
      <c r="AD152" s="124"/>
    </row>
    <row r="153" spans="1:30">
      <c r="A153" s="82">
        <v>929</v>
      </c>
      <c r="B153" s="83" t="s">
        <v>207</v>
      </c>
      <c r="C153" s="266">
        <v>42219</v>
      </c>
      <c r="D153" s="124">
        <f t="shared" si="32"/>
        <v>22882.926829268294</v>
      </c>
      <c r="E153" s="125">
        <f t="shared" si="42"/>
        <v>0.74554944075381235</v>
      </c>
      <c r="F153" s="124">
        <f t="shared" si="43"/>
        <v>4685.8651168806218</v>
      </c>
      <c r="G153" s="124">
        <f t="shared" si="33"/>
        <v>8645.4211406447484</v>
      </c>
      <c r="H153" s="124">
        <f t="shared" si="44"/>
        <v>1659.1767473379364</v>
      </c>
      <c r="I153" s="123">
        <f t="shared" si="34"/>
        <v>3061.1810988384927</v>
      </c>
      <c r="J153" s="124">
        <f t="shared" si="45"/>
        <v>1299.4172384350716</v>
      </c>
      <c r="K153" s="123">
        <f t="shared" si="35"/>
        <v>2397.4248049127068</v>
      </c>
      <c r="L153" s="123">
        <f t="shared" si="36"/>
        <v>11042.845945557456</v>
      </c>
      <c r="M153" s="123">
        <f t="shared" si="37"/>
        <v>53261.845945557456</v>
      </c>
      <c r="N153" s="70">
        <f t="shared" si="38"/>
        <v>28868.209184583986</v>
      </c>
      <c r="O153" s="23">
        <f t="shared" si="46"/>
        <v>0.94055613487354195</v>
      </c>
      <c r="P153" s="284">
        <v>185.95195875910031</v>
      </c>
      <c r="Q153" s="316">
        <v>1845</v>
      </c>
      <c r="R153" s="125">
        <f t="shared" si="39"/>
        <v>-9.7251366851125454E-2</v>
      </c>
      <c r="S153" s="23">
        <f t="shared" si="40"/>
        <v>2.6239241090541914E-2</v>
      </c>
      <c r="T153" s="23"/>
      <c r="U153" s="266">
        <v>47046</v>
      </c>
      <c r="V153" s="125">
        <f t="shared" si="41"/>
        <v>-0.10260170896569315</v>
      </c>
      <c r="W153" s="260">
        <v>52209.45964768534</v>
      </c>
      <c r="X153" s="264">
        <v>25348.060344827587</v>
      </c>
      <c r="Y153" s="264">
        <v>28130.096792933913</v>
      </c>
      <c r="Z153" s="141"/>
      <c r="AA153" s="124"/>
      <c r="AB153" s="124"/>
      <c r="AC153" s="124"/>
      <c r="AD153" s="124"/>
    </row>
    <row r="154" spans="1:30">
      <c r="A154" s="82">
        <v>935</v>
      </c>
      <c r="B154" s="83" t="s">
        <v>208</v>
      </c>
      <c r="C154" s="266">
        <v>31104</v>
      </c>
      <c r="D154" s="124">
        <f t="shared" si="32"/>
        <v>23386.466165413534</v>
      </c>
      <c r="E154" s="125">
        <f t="shared" si="42"/>
        <v>0.76195527350683501</v>
      </c>
      <c r="F154" s="124">
        <f t="shared" si="43"/>
        <v>4383.7415151934774</v>
      </c>
      <c r="G154" s="124">
        <f t="shared" si="33"/>
        <v>5830.376215207325</v>
      </c>
      <c r="H154" s="124">
        <f t="shared" si="44"/>
        <v>1482.9379796871021</v>
      </c>
      <c r="I154" s="123">
        <f t="shared" si="34"/>
        <v>1972.3075129838458</v>
      </c>
      <c r="J154" s="124">
        <f t="shared" si="45"/>
        <v>1123.1784707842373</v>
      </c>
      <c r="K154" s="123">
        <f t="shared" si="35"/>
        <v>1493.8273661430358</v>
      </c>
      <c r="L154" s="123">
        <f t="shared" si="36"/>
        <v>7324.2035813503608</v>
      </c>
      <c r="M154" s="123">
        <f t="shared" si="37"/>
        <v>38428.203581350361</v>
      </c>
      <c r="N154" s="70">
        <f t="shared" si="38"/>
        <v>28893.386151391252</v>
      </c>
      <c r="O154" s="23">
        <f t="shared" si="46"/>
        <v>0.94137642651119313</v>
      </c>
      <c r="P154" s="284">
        <v>122.45872907837656</v>
      </c>
      <c r="Q154" s="316">
        <v>1330</v>
      </c>
      <c r="R154" s="125">
        <f t="shared" si="39"/>
        <v>7.0746054177099504E-2</v>
      </c>
      <c r="S154" s="23">
        <f t="shared" si="40"/>
        <v>3.3576691916648707E-2</v>
      </c>
      <c r="T154" s="23"/>
      <c r="U154" s="266">
        <v>29311</v>
      </c>
      <c r="V154" s="125">
        <f t="shared" si="41"/>
        <v>6.1171573811879501E-2</v>
      </c>
      <c r="W154" s="260">
        <v>37515.285046979378</v>
      </c>
      <c r="X154" s="264">
        <v>21841.281669150521</v>
      </c>
      <c r="Y154" s="264">
        <v>27954.757859150057</v>
      </c>
      <c r="Z154" s="141"/>
      <c r="AA154" s="124"/>
      <c r="AB154" s="124"/>
      <c r="AC154" s="124"/>
      <c r="AD154" s="124"/>
    </row>
    <row r="155" spans="1:30">
      <c r="A155" s="82">
        <v>937</v>
      </c>
      <c r="B155" s="83" t="s">
        <v>209</v>
      </c>
      <c r="C155" s="266">
        <v>81464</v>
      </c>
      <c r="D155" s="124">
        <f t="shared" si="32"/>
        <v>22472.827586206895</v>
      </c>
      <c r="E155" s="125">
        <f t="shared" si="42"/>
        <v>0.73218798294733456</v>
      </c>
      <c r="F155" s="124">
        <f t="shared" si="43"/>
        <v>4931.9246627174616</v>
      </c>
      <c r="G155" s="124">
        <f t="shared" si="33"/>
        <v>17878.226902350798</v>
      </c>
      <c r="H155" s="124">
        <f t="shared" si="44"/>
        <v>1802.7114824094258</v>
      </c>
      <c r="I155" s="123">
        <f t="shared" si="34"/>
        <v>6534.8291237341691</v>
      </c>
      <c r="J155" s="124">
        <f t="shared" si="45"/>
        <v>1442.951973506561</v>
      </c>
      <c r="K155" s="123">
        <f t="shared" si="35"/>
        <v>5230.7009039612831</v>
      </c>
      <c r="L155" s="123">
        <f t="shared" si="36"/>
        <v>23108.92780631208</v>
      </c>
      <c r="M155" s="123">
        <f t="shared" si="37"/>
        <v>104572.92780631207</v>
      </c>
      <c r="N155" s="70">
        <f t="shared" si="38"/>
        <v>28847.704222430915</v>
      </c>
      <c r="O155" s="23">
        <f t="shared" si="46"/>
        <v>0.93988806198321795</v>
      </c>
      <c r="P155" s="284">
        <v>63.644092412872851</v>
      </c>
      <c r="Q155" s="316">
        <v>3625</v>
      </c>
      <c r="R155" s="125">
        <f t="shared" si="39"/>
        <v>2.8816078849683523E-2</v>
      </c>
      <c r="S155" s="23">
        <f t="shared" si="40"/>
        <v>3.1938668472354589E-2</v>
      </c>
      <c r="T155" s="23"/>
      <c r="U155" s="266">
        <v>78942</v>
      </c>
      <c r="V155" s="125">
        <f t="shared" si="41"/>
        <v>3.1947505763725265E-2</v>
      </c>
      <c r="W155" s="260">
        <v>101028.87530535281</v>
      </c>
      <c r="X155" s="264">
        <v>21843.38682899834</v>
      </c>
      <c r="Y155" s="264">
        <v>27954.863117142449</v>
      </c>
      <c r="Z155" s="141"/>
      <c r="AA155" s="124"/>
      <c r="AB155" s="124"/>
      <c r="AC155" s="124"/>
      <c r="AD155" s="124"/>
    </row>
    <row r="156" spans="1:30">
      <c r="A156" s="82">
        <v>938</v>
      </c>
      <c r="B156" s="83" t="s">
        <v>210</v>
      </c>
      <c r="C156" s="266">
        <v>30970</v>
      </c>
      <c r="D156" s="124">
        <f t="shared" si="32"/>
        <v>25658.657829328913</v>
      </c>
      <c r="E156" s="125">
        <f t="shared" si="42"/>
        <v>0.83598562971768653</v>
      </c>
      <c r="F156" s="124">
        <f t="shared" si="43"/>
        <v>3020.4265168442507</v>
      </c>
      <c r="G156" s="124">
        <f t="shared" si="33"/>
        <v>3645.6548058310104</v>
      </c>
      <c r="H156" s="124">
        <f t="shared" si="44"/>
        <v>687.67089731671967</v>
      </c>
      <c r="I156" s="123">
        <f t="shared" si="34"/>
        <v>830.01877306128063</v>
      </c>
      <c r="J156" s="124">
        <f t="shared" si="45"/>
        <v>327.91138841385481</v>
      </c>
      <c r="K156" s="123">
        <f t="shared" si="35"/>
        <v>395.7890458155228</v>
      </c>
      <c r="L156" s="123">
        <f t="shared" si="36"/>
        <v>4041.4438516465334</v>
      </c>
      <c r="M156" s="123">
        <f t="shared" si="37"/>
        <v>35011.443851646531</v>
      </c>
      <c r="N156" s="70">
        <f t="shared" si="38"/>
        <v>29006.995734587017</v>
      </c>
      <c r="O156" s="23">
        <f t="shared" si="46"/>
        <v>0.94507794432173564</v>
      </c>
      <c r="P156" s="284">
        <v>178.01859849443645</v>
      </c>
      <c r="Q156" s="316">
        <v>1207</v>
      </c>
      <c r="R156" s="125">
        <f t="shared" si="39"/>
        <v>6.7887122227818675E-2</v>
      </c>
      <c r="S156" s="23">
        <f t="shared" si="40"/>
        <v>3.3599082386485346E-2</v>
      </c>
      <c r="T156" s="23"/>
      <c r="U156" s="266">
        <v>28833</v>
      </c>
      <c r="V156" s="125">
        <f t="shared" si="41"/>
        <v>7.4116463774147684E-2</v>
      </c>
      <c r="W156" s="260">
        <v>33676.882530831041</v>
      </c>
      <c r="X156" s="264">
        <v>24027.5</v>
      </c>
      <c r="Y156" s="264">
        <v>28064.068775692533</v>
      </c>
      <c r="Z156" s="141"/>
      <c r="AA156" s="124"/>
      <c r="AB156" s="124"/>
      <c r="AC156" s="124"/>
      <c r="AD156" s="124"/>
    </row>
    <row r="157" spans="1:30">
      <c r="A157" s="82">
        <v>940</v>
      </c>
      <c r="B157" s="83" t="s">
        <v>211</v>
      </c>
      <c r="C157" s="266">
        <v>45304</v>
      </c>
      <c r="D157" s="124">
        <f t="shared" si="32"/>
        <v>36982.857142857145</v>
      </c>
      <c r="E157" s="125">
        <f t="shared" si="42"/>
        <v>1.2049397643079796</v>
      </c>
      <c r="F157" s="124">
        <f t="shared" si="43"/>
        <v>-3774.0930712726881</v>
      </c>
      <c r="G157" s="124">
        <f t="shared" si="33"/>
        <v>-4623.2640123090423</v>
      </c>
      <c r="H157" s="124">
        <f t="shared" si="44"/>
        <v>0</v>
      </c>
      <c r="I157" s="123">
        <f t="shared" si="34"/>
        <v>0</v>
      </c>
      <c r="J157" s="124">
        <f t="shared" si="45"/>
        <v>-359.75950890286487</v>
      </c>
      <c r="K157" s="123">
        <f t="shared" si="35"/>
        <v>-440.70539840600946</v>
      </c>
      <c r="L157" s="123">
        <f t="shared" si="36"/>
        <v>-5063.9694107150517</v>
      </c>
      <c r="M157" s="123">
        <f t="shared" si="37"/>
        <v>40240.03058928495</v>
      </c>
      <c r="N157" s="70">
        <f t="shared" si="38"/>
        <v>32849.004562681592</v>
      </c>
      <c r="O157" s="23">
        <f t="shared" si="46"/>
        <v>1.0702545685590432</v>
      </c>
      <c r="P157" s="284">
        <v>84.049361190007403</v>
      </c>
      <c r="Q157" s="316">
        <v>1225</v>
      </c>
      <c r="R157" s="125">
        <f t="shared" si="39"/>
        <v>2.3013941923452706E-2</v>
      </c>
      <c r="S157" s="23">
        <f t="shared" si="40"/>
        <v>2.8369790852617489E-2</v>
      </c>
      <c r="T157" s="23"/>
      <c r="U157" s="266">
        <v>45044</v>
      </c>
      <c r="V157" s="125">
        <f t="shared" si="41"/>
        <v>5.7721339135067933E-3</v>
      </c>
      <c r="W157" s="260">
        <v>39800.721539249484</v>
      </c>
      <c r="X157" s="264">
        <v>36150.882825040127</v>
      </c>
      <c r="Y157" s="264">
        <v>31942.794172752398</v>
      </c>
      <c r="Z157" s="141"/>
      <c r="AA157" s="124"/>
      <c r="AB157" s="124"/>
      <c r="AC157" s="124"/>
      <c r="AD157" s="124"/>
    </row>
    <row r="158" spans="1:30">
      <c r="A158" s="82">
        <v>941</v>
      </c>
      <c r="B158" s="83" t="s">
        <v>212</v>
      </c>
      <c r="C158" s="266">
        <v>79195</v>
      </c>
      <c r="D158" s="124">
        <f t="shared" si="32"/>
        <v>82667.014613778709</v>
      </c>
      <c r="E158" s="125">
        <f t="shared" si="42"/>
        <v>2.6933768994645999</v>
      </c>
      <c r="F158" s="124">
        <f t="shared" si="43"/>
        <v>-31184.587553825626</v>
      </c>
      <c r="G158" s="124">
        <f t="shared" si="33"/>
        <v>-29874.83487656495</v>
      </c>
      <c r="H158" s="124">
        <f t="shared" si="44"/>
        <v>0</v>
      </c>
      <c r="I158" s="123">
        <f t="shared" si="34"/>
        <v>0</v>
      </c>
      <c r="J158" s="124">
        <f t="shared" si="45"/>
        <v>-359.75950890286487</v>
      </c>
      <c r="K158" s="123">
        <f t="shared" si="35"/>
        <v>-344.64960952894455</v>
      </c>
      <c r="L158" s="123">
        <f t="shared" si="36"/>
        <v>-30219.484486093894</v>
      </c>
      <c r="M158" s="123">
        <f t="shared" si="37"/>
        <v>48975.51551390611</v>
      </c>
      <c r="N158" s="70">
        <f t="shared" si="38"/>
        <v>51122.667551050217</v>
      </c>
      <c r="O158" s="23">
        <f t="shared" si="46"/>
        <v>1.6656294226216914</v>
      </c>
      <c r="P158" s="284">
        <v>-143.23992814692247</v>
      </c>
      <c r="Q158" s="316">
        <v>958</v>
      </c>
      <c r="R158" s="125">
        <f t="shared" si="39"/>
        <v>0.10287561187697711</v>
      </c>
      <c r="S158" s="23">
        <f t="shared" si="40"/>
        <v>7.7064983540793622E-2</v>
      </c>
      <c r="T158" s="23"/>
      <c r="U158" s="266">
        <v>71358</v>
      </c>
      <c r="V158" s="125">
        <f t="shared" si="41"/>
        <v>0.1098265085904874</v>
      </c>
      <c r="W158" s="260">
        <v>45186.483872684999</v>
      </c>
      <c r="X158" s="264">
        <v>74955.882352941175</v>
      </c>
      <c r="Y158" s="264">
        <v>47464.793983912816</v>
      </c>
      <c r="Z158" s="141"/>
      <c r="AA158" s="124"/>
      <c r="AB158" s="124"/>
      <c r="AC158" s="124"/>
      <c r="AD158" s="124"/>
    </row>
    <row r="159" spans="1:30" ht="21.75" customHeight="1">
      <c r="A159" s="82">
        <v>1001</v>
      </c>
      <c r="B159" s="83" t="s">
        <v>213</v>
      </c>
      <c r="C159" s="266">
        <v>2526244</v>
      </c>
      <c r="D159" s="124">
        <f t="shared" si="32"/>
        <v>27627.340332458443</v>
      </c>
      <c r="E159" s="125">
        <f t="shared" si="42"/>
        <v>0.90012734332718514</v>
      </c>
      <c r="F159" s="124">
        <f t="shared" si="43"/>
        <v>1839.2170149665326</v>
      </c>
      <c r="G159" s="124">
        <f t="shared" si="33"/>
        <v>168178.00384853975</v>
      </c>
      <c r="H159" s="124">
        <f t="shared" si="44"/>
        <v>0</v>
      </c>
      <c r="I159" s="123">
        <f t="shared" si="34"/>
        <v>0</v>
      </c>
      <c r="J159" s="124">
        <f t="shared" si="45"/>
        <v>-359.75950890286487</v>
      </c>
      <c r="K159" s="123">
        <f t="shared" si="35"/>
        <v>-32896.409494077961</v>
      </c>
      <c r="L159" s="123">
        <f t="shared" si="36"/>
        <v>135281.59435446179</v>
      </c>
      <c r="M159" s="123">
        <f t="shared" si="37"/>
        <v>2661525.5943544619</v>
      </c>
      <c r="N159" s="70">
        <f t="shared" si="38"/>
        <v>29106.79783852211</v>
      </c>
      <c r="O159" s="23">
        <f t="shared" si="46"/>
        <v>0.9483296001667253</v>
      </c>
      <c r="P159" s="284">
        <v>4518.7408875218389</v>
      </c>
      <c r="Q159" s="316">
        <v>91440</v>
      </c>
      <c r="R159" s="125">
        <f t="shared" si="39"/>
        <v>3.3705972408617557E-2</v>
      </c>
      <c r="S159" s="23">
        <f t="shared" si="40"/>
        <v>3.2191871172368373E-2</v>
      </c>
      <c r="T159" s="23"/>
      <c r="U159" s="266">
        <v>2385821</v>
      </c>
      <c r="V159" s="125">
        <f t="shared" si="41"/>
        <v>5.8857307400680937E-2</v>
      </c>
      <c r="W159" s="260">
        <v>2517269.997968521</v>
      </c>
      <c r="X159" s="264">
        <v>26726.49773715105</v>
      </c>
      <c r="Y159" s="264">
        <v>28199.018662550086</v>
      </c>
      <c r="Z159" s="141"/>
      <c r="AA159" s="124"/>
      <c r="AB159" s="124"/>
      <c r="AC159" s="124"/>
      <c r="AD159" s="124"/>
    </row>
    <row r="160" spans="1:30">
      <c r="A160" s="82">
        <v>1002</v>
      </c>
      <c r="B160" s="83" t="s">
        <v>214</v>
      </c>
      <c r="C160" s="266">
        <v>398288</v>
      </c>
      <c r="D160" s="124">
        <f t="shared" si="32"/>
        <v>25435.085254486239</v>
      </c>
      <c r="E160" s="125">
        <f t="shared" si="42"/>
        <v>0.82870140382361746</v>
      </c>
      <c r="F160" s="124">
        <f t="shared" si="43"/>
        <v>3154.5700617498551</v>
      </c>
      <c r="G160" s="124">
        <f t="shared" si="33"/>
        <v>49397.41259694098</v>
      </c>
      <c r="H160" s="124">
        <f t="shared" si="44"/>
        <v>765.92129851165555</v>
      </c>
      <c r="I160" s="123">
        <f t="shared" si="34"/>
        <v>11993.561613394015</v>
      </c>
      <c r="J160" s="124">
        <f t="shared" si="45"/>
        <v>406.16178960879068</v>
      </c>
      <c r="K160" s="123">
        <f t="shared" si="35"/>
        <v>6360.0874634840538</v>
      </c>
      <c r="L160" s="123">
        <f t="shared" si="36"/>
        <v>55757.500060425031</v>
      </c>
      <c r="M160" s="123">
        <f t="shared" si="37"/>
        <v>454045.50006042502</v>
      </c>
      <c r="N160" s="70">
        <f t="shared" si="38"/>
        <v>28995.817105844886</v>
      </c>
      <c r="O160" s="23">
        <f t="shared" si="46"/>
        <v>0.94471373302703221</v>
      </c>
      <c r="P160" s="284">
        <v>1059.6354049911606</v>
      </c>
      <c r="Q160" s="316">
        <v>15659</v>
      </c>
      <c r="R160" s="125">
        <f t="shared" si="39"/>
        <v>3.2160661066908791E-2</v>
      </c>
      <c r="S160" s="23">
        <f t="shared" si="40"/>
        <v>3.2069792990296407E-2</v>
      </c>
      <c r="T160" s="23"/>
      <c r="U160" s="266">
        <v>384424</v>
      </c>
      <c r="V160" s="125">
        <f t="shared" si="41"/>
        <v>3.6064345618379706E-2</v>
      </c>
      <c r="W160" s="260">
        <v>438279.22290080349</v>
      </c>
      <c r="X160" s="264">
        <v>24642.564102564102</v>
      </c>
      <c r="Y160" s="264">
        <v>28094.821980820736</v>
      </c>
      <c r="Z160" s="141"/>
      <c r="AA160" s="124"/>
      <c r="AB160" s="124"/>
      <c r="AC160" s="124"/>
      <c r="AD160" s="124"/>
    </row>
    <row r="161" spans="1:30">
      <c r="A161" s="82">
        <v>1003</v>
      </c>
      <c r="B161" s="83" t="s">
        <v>215</v>
      </c>
      <c r="C161" s="266">
        <v>246461</v>
      </c>
      <c r="D161" s="124">
        <f t="shared" si="32"/>
        <v>25340.427719514704</v>
      </c>
      <c r="E161" s="125">
        <f t="shared" si="42"/>
        <v>0.82561736336027525</v>
      </c>
      <c r="F161" s="124">
        <f t="shared" si="43"/>
        <v>3211.3645827327759</v>
      </c>
      <c r="G161" s="124">
        <f t="shared" si="33"/>
        <v>31233.731931658978</v>
      </c>
      <c r="H161" s="124">
        <f t="shared" si="44"/>
        <v>799.05143575169268</v>
      </c>
      <c r="I161" s="123">
        <f t="shared" si="34"/>
        <v>7771.5742641209636</v>
      </c>
      <c r="J161" s="124">
        <f t="shared" si="45"/>
        <v>439.29192684882781</v>
      </c>
      <c r="K161" s="123">
        <f t="shared" si="35"/>
        <v>4272.5532805316998</v>
      </c>
      <c r="L161" s="123">
        <f t="shared" si="36"/>
        <v>35506.285212190676</v>
      </c>
      <c r="M161" s="123">
        <f t="shared" si="37"/>
        <v>281967.28521219071</v>
      </c>
      <c r="N161" s="70">
        <f t="shared" si="38"/>
        <v>28991.084229096308</v>
      </c>
      <c r="O161" s="23">
        <f t="shared" si="46"/>
        <v>0.94455953100386514</v>
      </c>
      <c r="P161" s="284">
        <v>836.59398422273807</v>
      </c>
      <c r="Q161" s="316">
        <v>9726</v>
      </c>
      <c r="R161" s="125">
        <f t="shared" si="39"/>
        <v>4.5633686559657126E-2</v>
      </c>
      <c r="S161" s="23">
        <f t="shared" si="40"/>
        <v>3.2651239010903672E-2</v>
      </c>
      <c r="T161" s="23"/>
      <c r="U161" s="266">
        <v>236747</v>
      </c>
      <c r="V161" s="125">
        <f t="shared" si="41"/>
        <v>4.1031142950069058E-2</v>
      </c>
      <c r="W161" s="260">
        <v>274259.00549474033</v>
      </c>
      <c r="X161" s="264">
        <v>24234.517350803562</v>
      </c>
      <c r="Y161" s="264">
        <v>28074.419643232708</v>
      </c>
      <c r="Z161" s="141"/>
      <c r="AA161" s="124"/>
      <c r="AB161" s="124"/>
      <c r="AC161" s="124"/>
      <c r="AD161" s="124"/>
    </row>
    <row r="162" spans="1:30">
      <c r="A162" s="82">
        <v>1004</v>
      </c>
      <c r="B162" s="83" t="s">
        <v>216</v>
      </c>
      <c r="C162" s="266">
        <v>241314</v>
      </c>
      <c r="D162" s="124">
        <f t="shared" si="32"/>
        <v>26617.471872931834</v>
      </c>
      <c r="E162" s="125">
        <f t="shared" si="42"/>
        <v>0.86722478366545619</v>
      </c>
      <c r="F162" s="124">
        <f t="shared" si="43"/>
        <v>2445.1380906824984</v>
      </c>
      <c r="G162" s="124">
        <f t="shared" si="33"/>
        <v>22167.621930127531</v>
      </c>
      <c r="H162" s="124">
        <f t="shared" si="44"/>
        <v>352.0859820556974</v>
      </c>
      <c r="I162" s="123">
        <f t="shared" si="34"/>
        <v>3192.0115133169525</v>
      </c>
      <c r="J162" s="124">
        <f t="shared" si="45"/>
        <v>-7.6735268471674658</v>
      </c>
      <c r="K162" s="123">
        <f t="shared" si="35"/>
        <v>-69.568194396420253</v>
      </c>
      <c r="L162" s="123">
        <f t="shared" si="36"/>
        <v>22098.053735731111</v>
      </c>
      <c r="M162" s="123">
        <f t="shared" si="37"/>
        <v>263412.05373573111</v>
      </c>
      <c r="N162" s="70">
        <f t="shared" si="38"/>
        <v>29054.936436767166</v>
      </c>
      <c r="O162" s="23">
        <f t="shared" si="46"/>
        <v>0.94663990201912418</v>
      </c>
      <c r="P162" s="284">
        <v>190.67499084552037</v>
      </c>
      <c r="Q162" s="316">
        <v>9066</v>
      </c>
      <c r="R162" s="125">
        <f t="shared" si="39"/>
        <v>2.751394771800867E-2</v>
      </c>
      <c r="S162" s="23">
        <f t="shared" si="40"/>
        <v>3.1856252497476242E-2</v>
      </c>
      <c r="T162" s="23"/>
      <c r="U162" s="266">
        <v>235474</v>
      </c>
      <c r="V162" s="125">
        <f t="shared" si="41"/>
        <v>2.4801039605221807E-2</v>
      </c>
      <c r="W162" s="260">
        <v>255955.58642104513</v>
      </c>
      <c r="X162" s="264">
        <v>25904.730473047304</v>
      </c>
      <c r="Y162" s="264">
        <v>28157.930299344898</v>
      </c>
      <c r="Z162" s="141"/>
      <c r="AA162" s="124"/>
      <c r="AB162" s="124"/>
      <c r="AC162" s="124"/>
      <c r="AD162" s="124"/>
    </row>
    <row r="163" spans="1:30">
      <c r="A163" s="82">
        <v>1014</v>
      </c>
      <c r="B163" s="83" t="s">
        <v>217</v>
      </c>
      <c r="C163" s="266">
        <v>327486</v>
      </c>
      <c r="D163" s="124">
        <f t="shared" si="32"/>
        <v>22535.507844756401</v>
      </c>
      <c r="E163" s="125">
        <f t="shared" si="42"/>
        <v>0.7342301706472103</v>
      </c>
      <c r="F163" s="124">
        <f t="shared" si="43"/>
        <v>4894.3165075877578</v>
      </c>
      <c r="G163" s="124">
        <f t="shared" si="33"/>
        <v>71124.207488265296</v>
      </c>
      <c r="H163" s="124">
        <f t="shared" si="44"/>
        <v>1780.7733919170987</v>
      </c>
      <c r="I163" s="123">
        <f t="shared" si="34"/>
        <v>25878.198931339281</v>
      </c>
      <c r="J163" s="124">
        <f t="shared" si="45"/>
        <v>1421.0138830142339</v>
      </c>
      <c r="K163" s="123">
        <f t="shared" si="35"/>
        <v>20650.173747962846</v>
      </c>
      <c r="L163" s="123">
        <f t="shared" si="36"/>
        <v>91774.381236228146</v>
      </c>
      <c r="M163" s="123">
        <f t="shared" si="37"/>
        <v>419260.38123622816</v>
      </c>
      <c r="N163" s="70">
        <f t="shared" si="38"/>
        <v>28850.838235358395</v>
      </c>
      <c r="O163" s="23">
        <f t="shared" si="46"/>
        <v>0.93999017136821195</v>
      </c>
      <c r="P163" s="284">
        <v>-171.36725491209654</v>
      </c>
      <c r="Q163" s="316">
        <v>14532</v>
      </c>
      <c r="R163" s="125">
        <f t="shared" si="39"/>
        <v>7.0557222659677551E-2</v>
      </c>
      <c r="S163" s="23">
        <f t="shared" si="40"/>
        <v>3.3516909581761241E-2</v>
      </c>
      <c r="T163" s="23"/>
      <c r="U163" s="266">
        <v>303650</v>
      </c>
      <c r="V163" s="125">
        <f t="shared" si="41"/>
        <v>7.8498271035731926E-2</v>
      </c>
      <c r="W163" s="260">
        <v>402676.85771436477</v>
      </c>
      <c r="X163" s="264">
        <v>21050.259965337955</v>
      </c>
      <c r="Y163" s="264">
        <v>27915.206773959428</v>
      </c>
      <c r="Z163" s="141"/>
      <c r="AA163" s="124"/>
      <c r="AB163" s="124"/>
      <c r="AC163" s="124"/>
      <c r="AD163" s="124"/>
    </row>
    <row r="164" spans="1:30">
      <c r="A164" s="82">
        <v>1017</v>
      </c>
      <c r="B164" s="83" t="s">
        <v>218</v>
      </c>
      <c r="C164" s="266">
        <v>137623</v>
      </c>
      <c r="D164" s="124">
        <f t="shared" si="32"/>
        <v>20676.532451923078</v>
      </c>
      <c r="E164" s="125">
        <f t="shared" si="42"/>
        <v>0.67366282824198609</v>
      </c>
      <c r="F164" s="124">
        <f t="shared" si="43"/>
        <v>6009.7017432877519</v>
      </c>
      <c r="G164" s="124">
        <f t="shared" si="33"/>
        <v>40000.574803323274</v>
      </c>
      <c r="H164" s="124">
        <f t="shared" si="44"/>
        <v>2431.4147794087617</v>
      </c>
      <c r="I164" s="123">
        <f t="shared" si="34"/>
        <v>16183.496771744716</v>
      </c>
      <c r="J164" s="124">
        <f t="shared" si="45"/>
        <v>2071.6552705058966</v>
      </c>
      <c r="K164" s="123">
        <f t="shared" si="35"/>
        <v>13788.937480487248</v>
      </c>
      <c r="L164" s="123">
        <f t="shared" si="36"/>
        <v>53789.512283810524</v>
      </c>
      <c r="M164" s="123">
        <f t="shared" si="37"/>
        <v>191412.51228381053</v>
      </c>
      <c r="N164" s="70">
        <f t="shared" si="38"/>
        <v>28757.889465716726</v>
      </c>
      <c r="O164" s="23">
        <f t="shared" si="46"/>
        <v>0.93696180424795061</v>
      </c>
      <c r="P164" s="284">
        <v>1039.0760907862059</v>
      </c>
      <c r="Q164" s="316">
        <v>6656</v>
      </c>
      <c r="R164" s="125">
        <f t="shared" si="39"/>
        <v>1.4442856085984803E-2</v>
      </c>
      <c r="S164" s="23">
        <f t="shared" si="40"/>
        <v>3.1421495215069067E-2</v>
      </c>
      <c r="T164" s="23"/>
      <c r="U164" s="266">
        <v>133870</v>
      </c>
      <c r="V164" s="125">
        <f t="shared" si="41"/>
        <v>2.8034660491521625E-2</v>
      </c>
      <c r="W164" s="260">
        <v>183127.67271874857</v>
      </c>
      <c r="X164" s="264">
        <v>20382.155907429962</v>
      </c>
      <c r="Y164" s="264">
        <v>27881.801571064032</v>
      </c>
      <c r="Z164" s="141"/>
      <c r="AA164" s="124"/>
      <c r="AB164" s="124"/>
      <c r="AC164" s="124"/>
      <c r="AD164" s="124"/>
    </row>
    <row r="165" spans="1:30">
      <c r="A165" s="82">
        <v>1018</v>
      </c>
      <c r="B165" s="83" t="s">
        <v>219</v>
      </c>
      <c r="C165" s="266">
        <v>304309</v>
      </c>
      <c r="D165" s="124">
        <f t="shared" si="32"/>
        <v>26830.276847116911</v>
      </c>
      <c r="E165" s="125">
        <f t="shared" si="42"/>
        <v>0.87415818998524497</v>
      </c>
      <c r="F165" s="124">
        <f t="shared" si="43"/>
        <v>2317.4551061714519</v>
      </c>
      <c r="G165" s="124">
        <f t="shared" si="33"/>
        <v>26284.575814196611</v>
      </c>
      <c r="H165" s="124">
        <f t="shared" si="44"/>
        <v>277.60424109092037</v>
      </c>
      <c r="I165" s="123">
        <f t="shared" si="34"/>
        <v>3148.5873024532189</v>
      </c>
      <c r="J165" s="124">
        <f t="shared" si="45"/>
        <v>-82.155267811944498</v>
      </c>
      <c r="K165" s="123">
        <f t="shared" si="35"/>
        <v>-931.80504752307456</v>
      </c>
      <c r="L165" s="123">
        <f t="shared" si="36"/>
        <v>25352.770766673537</v>
      </c>
      <c r="M165" s="123">
        <f t="shared" si="37"/>
        <v>329661.77076667355</v>
      </c>
      <c r="N165" s="70">
        <f t="shared" si="38"/>
        <v>29065.576685476422</v>
      </c>
      <c r="O165" s="23">
        <f t="shared" si="46"/>
        <v>0.94698657233511374</v>
      </c>
      <c r="P165" s="284">
        <v>-577.73405623540748</v>
      </c>
      <c r="Q165" s="316">
        <v>11342</v>
      </c>
      <c r="R165" s="125">
        <f t="shared" si="39"/>
        <v>7.530830977194472E-2</v>
      </c>
      <c r="S165" s="23">
        <f t="shared" si="40"/>
        <v>3.3984779889218636E-2</v>
      </c>
      <c r="T165" s="23"/>
      <c r="U165" s="266">
        <v>282473</v>
      </c>
      <c r="V165" s="125">
        <f t="shared" si="41"/>
        <v>7.730296346907492E-2</v>
      </c>
      <c r="W165" s="260">
        <v>318236.20623461518</v>
      </c>
      <c r="X165" s="264">
        <v>24951.241056443778</v>
      </c>
      <c r="Y165" s="264">
        <v>28110.255828514724</v>
      </c>
      <c r="Z165" s="141"/>
      <c r="AA165" s="124"/>
      <c r="AB165" s="124"/>
      <c r="AC165" s="124"/>
      <c r="AD165" s="124"/>
    </row>
    <row r="166" spans="1:30">
      <c r="A166" s="82">
        <v>1021</v>
      </c>
      <c r="B166" s="83" t="s">
        <v>220</v>
      </c>
      <c r="C166" s="266">
        <v>54166</v>
      </c>
      <c r="D166" s="124">
        <f t="shared" si="32"/>
        <v>23468.804159445408</v>
      </c>
      <c r="E166" s="125">
        <f t="shared" si="42"/>
        <v>0.76463793057519291</v>
      </c>
      <c r="F166" s="124">
        <f t="shared" si="43"/>
        <v>4334.3387187743538</v>
      </c>
      <c r="G166" s="124">
        <f t="shared" si="33"/>
        <v>10003.65376293121</v>
      </c>
      <c r="H166" s="124">
        <f t="shared" si="44"/>
        <v>1454.1196817759464</v>
      </c>
      <c r="I166" s="123">
        <f t="shared" si="34"/>
        <v>3356.1082255388842</v>
      </c>
      <c r="J166" s="124">
        <f t="shared" si="45"/>
        <v>1094.3601728730816</v>
      </c>
      <c r="K166" s="123">
        <f t="shared" si="35"/>
        <v>2525.7832789910726</v>
      </c>
      <c r="L166" s="123">
        <f t="shared" si="36"/>
        <v>12529.437041922283</v>
      </c>
      <c r="M166" s="123">
        <f t="shared" si="37"/>
        <v>66695.437041922283</v>
      </c>
      <c r="N166" s="70">
        <f t="shared" si="38"/>
        <v>28897.503051092845</v>
      </c>
      <c r="O166" s="23">
        <f t="shared" si="46"/>
        <v>0.94151055936461103</v>
      </c>
      <c r="P166" s="284">
        <v>327.54732835555478</v>
      </c>
      <c r="Q166" s="316">
        <v>2308</v>
      </c>
      <c r="R166" s="125">
        <f t="shared" si="39"/>
        <v>5.7107970897730315E-2</v>
      </c>
      <c r="S166" s="23">
        <f t="shared" si="40"/>
        <v>3.3059385277896182E-2</v>
      </c>
      <c r="T166" s="23"/>
      <c r="U166" s="266">
        <v>51262</v>
      </c>
      <c r="V166" s="125">
        <f t="shared" si="41"/>
        <v>5.6650150208731612E-2</v>
      </c>
      <c r="W166" s="260">
        <v>64589.059928074057</v>
      </c>
      <c r="X166" s="264">
        <v>22200.952793417062</v>
      </c>
      <c r="Y166" s="264">
        <v>27972.741415363384</v>
      </c>
      <c r="Z166" s="141"/>
      <c r="AA166" s="124"/>
      <c r="AB166" s="124"/>
      <c r="AC166" s="124"/>
      <c r="AD166" s="124"/>
    </row>
    <row r="167" spans="1:30">
      <c r="A167" s="82">
        <v>1026</v>
      </c>
      <c r="B167" s="83" t="s">
        <v>221</v>
      </c>
      <c r="C167" s="266">
        <v>39045</v>
      </c>
      <c r="D167" s="124">
        <f t="shared" si="32"/>
        <v>41405.0901378579</v>
      </c>
      <c r="E167" s="125">
        <f t="shared" si="42"/>
        <v>1.3490206924560724</v>
      </c>
      <c r="F167" s="124">
        <f t="shared" si="43"/>
        <v>-6427.4328682731411</v>
      </c>
      <c r="G167" s="124">
        <f t="shared" si="33"/>
        <v>-6061.0691947815722</v>
      </c>
      <c r="H167" s="124">
        <f t="shared" si="44"/>
        <v>0</v>
      </c>
      <c r="I167" s="123">
        <f t="shared" si="34"/>
        <v>0</v>
      </c>
      <c r="J167" s="124">
        <f t="shared" si="45"/>
        <v>-359.75950890286487</v>
      </c>
      <c r="K167" s="123">
        <f t="shared" si="35"/>
        <v>-339.25321689540158</v>
      </c>
      <c r="L167" s="123">
        <f t="shared" si="36"/>
        <v>-6400.3224116769734</v>
      </c>
      <c r="M167" s="123">
        <f t="shared" si="37"/>
        <v>32644.677588323026</v>
      </c>
      <c r="N167" s="70">
        <f t="shared" si="38"/>
        <v>34617.897760681895</v>
      </c>
      <c r="O167" s="23">
        <f t="shared" si="46"/>
        <v>1.1278869398182803</v>
      </c>
      <c r="P167" s="284">
        <v>14.478651103820084</v>
      </c>
      <c r="Q167" s="316">
        <v>943</v>
      </c>
      <c r="R167" s="125">
        <f t="shared" si="39"/>
        <v>6.0479156439231775E-2</v>
      </c>
      <c r="S167" s="23">
        <f t="shared" si="40"/>
        <v>4.585971695654064E-2</v>
      </c>
      <c r="T167" s="23"/>
      <c r="U167" s="266">
        <v>36584</v>
      </c>
      <c r="V167" s="125">
        <f t="shared" si="41"/>
        <v>6.7269844740870333E-2</v>
      </c>
      <c r="W167" s="260">
        <v>31014.647257043951</v>
      </c>
      <c r="X167" s="264">
        <v>39043.756670224117</v>
      </c>
      <c r="Y167" s="264">
        <v>33099.943710825988</v>
      </c>
      <c r="Z167" s="141"/>
      <c r="AA167" s="124"/>
      <c r="AB167" s="124"/>
      <c r="AC167" s="124"/>
      <c r="AD167" s="124"/>
    </row>
    <row r="168" spans="1:30">
      <c r="A168" s="82">
        <v>1027</v>
      </c>
      <c r="B168" s="83" t="s">
        <v>222</v>
      </c>
      <c r="C168" s="266">
        <v>40485</v>
      </c>
      <c r="D168" s="124">
        <f t="shared" si="32"/>
        <v>22667.973124300112</v>
      </c>
      <c r="E168" s="125">
        <f t="shared" si="42"/>
        <v>0.73854602656109591</v>
      </c>
      <c r="F168" s="124">
        <f t="shared" si="43"/>
        <v>4814.8373398615313</v>
      </c>
      <c r="G168" s="124">
        <f t="shared" si="33"/>
        <v>8599.299488992694</v>
      </c>
      <c r="H168" s="124">
        <f t="shared" si="44"/>
        <v>1734.4105440768001</v>
      </c>
      <c r="I168" s="123">
        <f t="shared" si="34"/>
        <v>3097.6572317211653</v>
      </c>
      <c r="J168" s="124">
        <f t="shared" si="45"/>
        <v>1374.6510351739353</v>
      </c>
      <c r="K168" s="123">
        <f t="shared" si="35"/>
        <v>2455.1267488206486</v>
      </c>
      <c r="L168" s="123">
        <f t="shared" si="36"/>
        <v>11054.426237813343</v>
      </c>
      <c r="M168" s="123">
        <f t="shared" si="37"/>
        <v>51539.426237813343</v>
      </c>
      <c r="N168" s="70">
        <f t="shared" si="38"/>
        <v>28857.461499335579</v>
      </c>
      <c r="O168" s="23">
        <f t="shared" si="46"/>
        <v>0.94020596416390612</v>
      </c>
      <c r="P168" s="284">
        <v>183.82457904810326</v>
      </c>
      <c r="Q168" s="316">
        <v>1786</v>
      </c>
      <c r="R168" s="125">
        <f t="shared" si="39"/>
        <v>3.7900087277931371E-2</v>
      </c>
      <c r="S168" s="23">
        <f t="shared" si="40"/>
        <v>3.2293540165723264E-2</v>
      </c>
      <c r="T168" s="23"/>
      <c r="U168" s="266">
        <v>38548</v>
      </c>
      <c r="V168" s="125">
        <f t="shared" si="41"/>
        <v>5.0249040157725432E-2</v>
      </c>
      <c r="W168" s="260">
        <v>49340.054514097319</v>
      </c>
      <c r="X168" s="264">
        <v>21840.226628895183</v>
      </c>
      <c r="Y168" s="264">
        <v>27954.705107137292</v>
      </c>
      <c r="Z168" s="141"/>
      <c r="AA168" s="124"/>
      <c r="AB168" s="124"/>
      <c r="AC168" s="124"/>
      <c r="AD168" s="124"/>
    </row>
    <row r="169" spans="1:30">
      <c r="A169" s="82">
        <v>1029</v>
      </c>
      <c r="B169" s="83" t="s">
        <v>223</v>
      </c>
      <c r="C169" s="266">
        <v>113860</v>
      </c>
      <c r="D169" s="124">
        <f t="shared" si="32"/>
        <v>23057.918185500203</v>
      </c>
      <c r="E169" s="125">
        <f t="shared" si="42"/>
        <v>0.75125084026222577</v>
      </c>
      <c r="F169" s="124">
        <f t="shared" si="43"/>
        <v>4580.8703031414771</v>
      </c>
      <c r="G169" s="124">
        <f t="shared" si="33"/>
        <v>22620.337556912611</v>
      </c>
      <c r="H169" s="124">
        <f t="shared" si="44"/>
        <v>1597.9297726567684</v>
      </c>
      <c r="I169" s="123">
        <f t="shared" si="34"/>
        <v>7890.577217379122</v>
      </c>
      <c r="J169" s="124">
        <f t="shared" si="45"/>
        <v>1238.1702637539036</v>
      </c>
      <c r="K169" s="123">
        <f t="shared" si="35"/>
        <v>6114.0847624167754</v>
      </c>
      <c r="L169" s="123">
        <f t="shared" si="36"/>
        <v>28734.422319329387</v>
      </c>
      <c r="M169" s="123">
        <f t="shared" si="37"/>
        <v>142594.4223193294</v>
      </c>
      <c r="N169" s="70">
        <f t="shared" si="38"/>
        <v>28876.958752395589</v>
      </c>
      <c r="O169" s="23">
        <f t="shared" si="46"/>
        <v>0.94084120484896283</v>
      </c>
      <c r="P169" s="284">
        <v>235.95255954062304</v>
      </c>
      <c r="Q169" s="316">
        <v>4938</v>
      </c>
      <c r="R169" s="125">
        <f t="shared" si="39"/>
        <v>-1.8221194630544932E-2</v>
      </c>
      <c r="S169" s="23">
        <f t="shared" si="40"/>
        <v>2.9959426676218703E-2</v>
      </c>
      <c r="T169" s="23"/>
      <c r="U169" s="266">
        <v>116255</v>
      </c>
      <c r="V169" s="125">
        <f t="shared" si="41"/>
        <v>-2.0601264461743582E-2</v>
      </c>
      <c r="W169" s="260">
        <v>138783.08418967802</v>
      </c>
      <c r="X169" s="264">
        <v>23485.858585858587</v>
      </c>
      <c r="Y169" s="264">
        <v>28036.986704985458</v>
      </c>
      <c r="Z169" s="141"/>
      <c r="AA169" s="124"/>
      <c r="AB169" s="124"/>
      <c r="AC169" s="124"/>
      <c r="AD169" s="124"/>
    </row>
    <row r="170" spans="1:30">
      <c r="A170" s="82">
        <v>1032</v>
      </c>
      <c r="B170" s="83" t="s">
        <v>224</v>
      </c>
      <c r="C170" s="266">
        <v>195683</v>
      </c>
      <c r="D170" s="124">
        <f t="shared" si="32"/>
        <v>22830.824874577062</v>
      </c>
      <c r="E170" s="125">
        <f t="shared" si="42"/>
        <v>0.74385190514256594</v>
      </c>
      <c r="F170" s="124">
        <f t="shared" si="43"/>
        <v>4717.1262896953613</v>
      </c>
      <c r="G170" s="124">
        <f t="shared" si="33"/>
        <v>40430.489428978944</v>
      </c>
      <c r="H170" s="124">
        <f t="shared" si="44"/>
        <v>1677.4124314798676</v>
      </c>
      <c r="I170" s="123">
        <f t="shared" si="34"/>
        <v>14377.101950213944</v>
      </c>
      <c r="J170" s="124">
        <f t="shared" si="45"/>
        <v>1317.6529225770028</v>
      </c>
      <c r="K170" s="123">
        <f t="shared" si="35"/>
        <v>11293.603199407489</v>
      </c>
      <c r="L170" s="123">
        <f t="shared" si="36"/>
        <v>51724.092628386432</v>
      </c>
      <c r="M170" s="123">
        <f t="shared" si="37"/>
        <v>247407.09262838642</v>
      </c>
      <c r="N170" s="70">
        <f t="shared" si="38"/>
        <v>28865.604086849427</v>
      </c>
      <c r="O170" s="23">
        <f t="shared" si="46"/>
        <v>0.94047125809297971</v>
      </c>
      <c r="P170" s="284">
        <v>984.22324581261637</v>
      </c>
      <c r="Q170" s="316">
        <v>8571</v>
      </c>
      <c r="R170" s="125">
        <f t="shared" si="39"/>
        <v>2.7771875594910286E-2</v>
      </c>
      <c r="S170" s="23">
        <f t="shared" si="40"/>
        <v>3.1895139959727106E-2</v>
      </c>
      <c r="T170" s="23"/>
      <c r="U170" s="266">
        <v>190773</v>
      </c>
      <c r="V170" s="125">
        <f t="shared" si="41"/>
        <v>2.5737394704701398E-2</v>
      </c>
      <c r="W170" s="260">
        <v>240235.46414564748</v>
      </c>
      <c r="X170" s="264">
        <v>22213.90312063344</v>
      </c>
      <c r="Y170" s="264">
        <v>27973.388931724203</v>
      </c>
      <c r="Z170" s="141"/>
      <c r="AA170" s="124"/>
      <c r="AB170" s="124"/>
      <c r="AC170" s="124"/>
      <c r="AD170" s="124"/>
    </row>
    <row r="171" spans="1:30">
      <c r="A171" s="82">
        <v>1034</v>
      </c>
      <c r="B171" s="83" t="s">
        <v>225</v>
      </c>
      <c r="C171" s="266">
        <v>40812</v>
      </c>
      <c r="D171" s="124">
        <f t="shared" si="32"/>
        <v>24021.188934667451</v>
      </c>
      <c r="E171" s="125">
        <f t="shared" si="42"/>
        <v>0.78263519829013251</v>
      </c>
      <c r="F171" s="124">
        <f t="shared" si="43"/>
        <v>4002.907853641128</v>
      </c>
      <c r="G171" s="124">
        <f t="shared" si="33"/>
        <v>6800.9404433362761</v>
      </c>
      <c r="H171" s="124">
        <f t="shared" si="44"/>
        <v>1260.7850104482313</v>
      </c>
      <c r="I171" s="123">
        <f t="shared" si="34"/>
        <v>2142.0737327515449</v>
      </c>
      <c r="J171" s="124">
        <f t="shared" si="45"/>
        <v>901.02550154536652</v>
      </c>
      <c r="K171" s="123">
        <f t="shared" si="35"/>
        <v>1530.8423271255776</v>
      </c>
      <c r="L171" s="123">
        <f t="shared" si="36"/>
        <v>8331.7827704618539</v>
      </c>
      <c r="M171" s="123">
        <f t="shared" si="37"/>
        <v>49143.782770461854</v>
      </c>
      <c r="N171" s="70">
        <f t="shared" si="38"/>
        <v>28925.122289853949</v>
      </c>
      <c r="O171" s="23">
        <f t="shared" si="46"/>
        <v>0.94241042275035802</v>
      </c>
      <c r="P171" s="284">
        <v>192.32912083019801</v>
      </c>
      <c r="Q171" s="316">
        <v>1699</v>
      </c>
      <c r="R171" s="125">
        <f t="shared" si="39"/>
        <v>4.7047495756498602E-2</v>
      </c>
      <c r="S171" s="23">
        <f t="shared" si="40"/>
        <v>3.2679181334352353E-2</v>
      </c>
      <c r="T171" s="23"/>
      <c r="U171" s="266">
        <v>39047</v>
      </c>
      <c r="V171" s="125">
        <f t="shared" si="41"/>
        <v>4.5201936128255689E-2</v>
      </c>
      <c r="W171" s="260">
        <v>47672.654806228689</v>
      </c>
      <c r="X171" s="264">
        <v>22941.833137485311</v>
      </c>
      <c r="Y171" s="264">
        <v>28009.785432566798</v>
      </c>
      <c r="Z171" s="141"/>
      <c r="AA171" s="124"/>
      <c r="AB171" s="124"/>
      <c r="AC171" s="124"/>
      <c r="AD171" s="124"/>
    </row>
    <row r="172" spans="1:30">
      <c r="A172" s="82">
        <v>1037</v>
      </c>
      <c r="B172" s="83" t="s">
        <v>226</v>
      </c>
      <c r="C172" s="266">
        <v>166149</v>
      </c>
      <c r="D172" s="124">
        <f t="shared" si="32"/>
        <v>27581.175298804781</v>
      </c>
      <c r="E172" s="125">
        <f t="shared" si="42"/>
        <v>0.89862323874827055</v>
      </c>
      <c r="F172" s="124">
        <f t="shared" si="43"/>
        <v>1866.9160351587298</v>
      </c>
      <c r="G172" s="124">
        <f t="shared" si="33"/>
        <v>11246.302195796188</v>
      </c>
      <c r="H172" s="124">
        <f t="shared" si="44"/>
        <v>14.78978300016588</v>
      </c>
      <c r="I172" s="123">
        <f t="shared" si="34"/>
        <v>89.093652792999265</v>
      </c>
      <c r="J172" s="124">
        <f t="shared" si="45"/>
        <v>-344.969725902699</v>
      </c>
      <c r="K172" s="123">
        <f t="shared" si="35"/>
        <v>-2078.0976288378588</v>
      </c>
      <c r="L172" s="123">
        <f t="shared" si="36"/>
        <v>9168.2045669583295</v>
      </c>
      <c r="M172" s="123">
        <f t="shared" si="37"/>
        <v>175317.20456695833</v>
      </c>
      <c r="N172" s="70">
        <f t="shared" si="38"/>
        <v>29103.121608060814</v>
      </c>
      <c r="O172" s="23">
        <f t="shared" si="46"/>
        <v>0.94820982477326488</v>
      </c>
      <c r="P172" s="284">
        <v>380.27222569798323</v>
      </c>
      <c r="Q172" s="316">
        <v>6024</v>
      </c>
      <c r="R172" s="125">
        <f t="shared" si="39"/>
        <v>3.3834390327716464E-2</v>
      </c>
      <c r="S172" s="23">
        <f t="shared" si="40"/>
        <v>3.2149301863293879E-2</v>
      </c>
      <c r="T172" s="23"/>
      <c r="U172" s="266">
        <v>159751</v>
      </c>
      <c r="V172" s="125">
        <f t="shared" si="41"/>
        <v>4.0049827544115527E-2</v>
      </c>
      <c r="W172" s="260">
        <v>168841.36032884687</v>
      </c>
      <c r="X172" s="264">
        <v>26678.523714094856</v>
      </c>
      <c r="Y172" s="264">
        <v>28196.619961397275</v>
      </c>
      <c r="Z172" s="141"/>
      <c r="AA172" s="124"/>
      <c r="AB172" s="124"/>
      <c r="AC172" s="124"/>
      <c r="AD172" s="124"/>
    </row>
    <row r="173" spans="1:30">
      <c r="A173" s="82">
        <v>1046</v>
      </c>
      <c r="B173" s="83" t="s">
        <v>227</v>
      </c>
      <c r="C173" s="266">
        <v>105701</v>
      </c>
      <c r="D173" s="124">
        <f t="shared" si="32"/>
        <v>57383.821932681865</v>
      </c>
      <c r="E173" s="125">
        <f t="shared" si="42"/>
        <v>1.8696243128963119</v>
      </c>
      <c r="F173" s="124">
        <f t="shared" si="43"/>
        <v>-16014.67194516752</v>
      </c>
      <c r="G173" s="124">
        <f t="shared" si="33"/>
        <v>-29499.025722998569</v>
      </c>
      <c r="H173" s="124">
        <f t="shared" si="44"/>
        <v>0</v>
      </c>
      <c r="I173" s="123">
        <f t="shared" si="34"/>
        <v>0</v>
      </c>
      <c r="J173" s="124">
        <f t="shared" si="45"/>
        <v>-359.75950890286487</v>
      </c>
      <c r="K173" s="123">
        <f t="shared" si="35"/>
        <v>-662.67701539907705</v>
      </c>
      <c r="L173" s="123">
        <f t="shared" si="36"/>
        <v>-30161.702738397646</v>
      </c>
      <c r="M173" s="123">
        <f t="shared" si="37"/>
        <v>75539.297261602362</v>
      </c>
      <c r="N173" s="70">
        <f t="shared" si="38"/>
        <v>41009.390478611487</v>
      </c>
      <c r="O173" s="23">
        <f t="shared" si="46"/>
        <v>1.3361283879943764</v>
      </c>
      <c r="P173" s="284">
        <v>61.838468009795179</v>
      </c>
      <c r="Q173" s="316">
        <v>1842</v>
      </c>
      <c r="R173" s="125">
        <f t="shared" si="39"/>
        <v>7.6023582858291625E-2</v>
      </c>
      <c r="S173" s="23">
        <f t="shared" si="40"/>
        <v>5.6555033148258119E-2</v>
      </c>
      <c r="T173" s="23"/>
      <c r="U173" s="266">
        <v>97913</v>
      </c>
      <c r="V173" s="125">
        <f t="shared" si="41"/>
        <v>7.9539999795737032E-2</v>
      </c>
      <c r="W173" s="260">
        <v>71262.961754463933</v>
      </c>
      <c r="X173" s="264">
        <v>53329.520697167754</v>
      </c>
      <c r="Y173" s="264">
        <v>38814.249321603449</v>
      </c>
      <c r="Z173" s="141"/>
      <c r="AA173" s="124"/>
      <c r="AB173" s="124"/>
      <c r="AC173" s="124"/>
      <c r="AD173" s="124"/>
    </row>
    <row r="174" spans="1:30" ht="22.5" customHeight="1">
      <c r="A174" s="82">
        <v>1101</v>
      </c>
      <c r="B174" s="83" t="s">
        <v>228</v>
      </c>
      <c r="C174" s="266">
        <v>421333</v>
      </c>
      <c r="D174" s="124">
        <f t="shared" si="32"/>
        <v>28281.17868170224</v>
      </c>
      <c r="E174" s="125">
        <f t="shared" si="42"/>
        <v>0.92143007349186901</v>
      </c>
      <c r="F174" s="124">
        <f t="shared" si="43"/>
        <v>1446.9140054202544</v>
      </c>
      <c r="G174" s="124">
        <f t="shared" si="33"/>
        <v>21556.124852750949</v>
      </c>
      <c r="H174" s="124">
        <f t="shared" si="44"/>
        <v>0</v>
      </c>
      <c r="I174" s="123">
        <f t="shared" si="34"/>
        <v>0</v>
      </c>
      <c r="J174" s="124">
        <f t="shared" si="45"/>
        <v>-359.75950890286487</v>
      </c>
      <c r="K174" s="123">
        <f t="shared" si="35"/>
        <v>-5359.6971636348808</v>
      </c>
      <c r="L174" s="123">
        <f t="shared" si="36"/>
        <v>16196.427689116068</v>
      </c>
      <c r="M174" s="123">
        <f t="shared" si="37"/>
        <v>437529.42768911604</v>
      </c>
      <c r="N174" s="70">
        <f t="shared" si="38"/>
        <v>29368.333178219629</v>
      </c>
      <c r="O174" s="23">
        <f t="shared" si="46"/>
        <v>0.95685069223259889</v>
      </c>
      <c r="P174" s="284">
        <v>423.22708817039529</v>
      </c>
      <c r="Q174" s="316">
        <v>14898</v>
      </c>
      <c r="R174" s="125">
        <f t="shared" si="39"/>
        <v>1.4195158775029812E-3</v>
      </c>
      <c r="S174" s="23">
        <f t="shared" si="40"/>
        <v>2.0482249260184528E-2</v>
      </c>
      <c r="T174" s="23"/>
      <c r="U174" s="266">
        <v>420764</v>
      </c>
      <c r="V174" s="125">
        <f t="shared" si="41"/>
        <v>1.3523020030230723E-3</v>
      </c>
      <c r="W174" s="260">
        <v>428776.48909572873</v>
      </c>
      <c r="X174" s="264">
        <v>28241.090006040675</v>
      </c>
      <c r="Y174" s="264">
        <v>28778.877045152611</v>
      </c>
      <c r="Z174" s="141"/>
      <c r="AA174" s="266"/>
      <c r="AB174" s="266"/>
      <c r="AC174" s="262"/>
      <c r="AD174" s="266"/>
    </row>
    <row r="175" spans="1:30">
      <c r="A175" s="82">
        <v>1102</v>
      </c>
      <c r="B175" s="83" t="s">
        <v>229</v>
      </c>
      <c r="C175" s="266">
        <v>2335661</v>
      </c>
      <c r="D175" s="124">
        <f t="shared" si="32"/>
        <v>30600.317052719842</v>
      </c>
      <c r="E175" s="125">
        <f t="shared" si="42"/>
        <v>0.99699000201164956</v>
      </c>
      <c r="F175" s="124">
        <f t="shared" si="43"/>
        <v>55.430982809693525</v>
      </c>
      <c r="G175" s="124">
        <f t="shared" si="33"/>
        <v>4230.9360558982871</v>
      </c>
      <c r="H175" s="124">
        <f t="shared" si="44"/>
        <v>0</v>
      </c>
      <c r="I175" s="123">
        <f t="shared" si="34"/>
        <v>0</v>
      </c>
      <c r="J175" s="124">
        <f t="shared" si="45"/>
        <v>-359.75950890286487</v>
      </c>
      <c r="K175" s="123">
        <f t="shared" si="35"/>
        <v>-27459.72379553787</v>
      </c>
      <c r="L175" s="123">
        <f t="shared" si="36"/>
        <v>-23228.787739639582</v>
      </c>
      <c r="M175" s="123">
        <f t="shared" si="37"/>
        <v>2312432.2122603604</v>
      </c>
      <c r="N175" s="70">
        <f t="shared" si="38"/>
        <v>30295.988526626668</v>
      </c>
      <c r="O175" s="23">
        <f t="shared" si="46"/>
        <v>0.98707466364051111</v>
      </c>
      <c r="P175" s="284">
        <v>843.07219666184028</v>
      </c>
      <c r="Q175" s="316">
        <v>76328</v>
      </c>
      <c r="R175" s="125">
        <f t="shared" si="39"/>
        <v>1.8923673317903893E-2</v>
      </c>
      <c r="S175" s="23">
        <f t="shared" si="40"/>
        <v>2.7148344381799742E-2</v>
      </c>
      <c r="T175" s="23"/>
      <c r="U175" s="266">
        <v>2267326</v>
      </c>
      <c r="V175" s="125">
        <f t="shared" si="41"/>
        <v>3.0139027206497873E-2</v>
      </c>
      <c r="W175" s="260">
        <v>2226802.2514034654</v>
      </c>
      <c r="X175" s="264">
        <v>30032.001271573707</v>
      </c>
      <c r="Y175" s="264">
        <v>29495.24155136582</v>
      </c>
      <c r="Z175" s="141"/>
      <c r="AA175" s="124"/>
      <c r="AB175" s="124"/>
      <c r="AC175" s="124"/>
      <c r="AD175" s="124"/>
    </row>
    <row r="176" spans="1:30">
      <c r="A176" s="82">
        <v>1103</v>
      </c>
      <c r="B176" s="83" t="s">
        <v>230</v>
      </c>
      <c r="C176" s="266">
        <v>4944822</v>
      </c>
      <c r="D176" s="124">
        <f t="shared" si="32"/>
        <v>37140.018026137899</v>
      </c>
      <c r="E176" s="125">
        <f t="shared" si="42"/>
        <v>1.2100602285524604</v>
      </c>
      <c r="F176" s="124">
        <f t="shared" si="43"/>
        <v>-3868.3896012411406</v>
      </c>
      <c r="G176" s="124">
        <f t="shared" si="33"/>
        <v>-515037.39150924544</v>
      </c>
      <c r="H176" s="124">
        <f t="shared" si="44"/>
        <v>0</v>
      </c>
      <c r="I176" s="123">
        <f t="shared" si="34"/>
        <v>0</v>
      </c>
      <c r="J176" s="124">
        <f t="shared" si="45"/>
        <v>-359.75950890286487</v>
      </c>
      <c r="K176" s="123">
        <f t="shared" si="35"/>
        <v>-47898.381015327432</v>
      </c>
      <c r="L176" s="123">
        <f t="shared" si="36"/>
        <v>-562935.77252457291</v>
      </c>
      <c r="M176" s="123">
        <f t="shared" si="37"/>
        <v>4381886.2274754271</v>
      </c>
      <c r="N176" s="70">
        <f t="shared" si="38"/>
        <v>32911.868915993888</v>
      </c>
      <c r="O176" s="23">
        <f t="shared" si="46"/>
        <v>1.0723027542568353</v>
      </c>
      <c r="P176" s="284">
        <v>-12671.109429520089</v>
      </c>
      <c r="Q176" s="316">
        <v>133140</v>
      </c>
      <c r="R176" s="125">
        <f t="shared" si="39"/>
        <v>8.5584692331888128E-3</v>
      </c>
      <c r="S176" s="23">
        <f t="shared" si="40"/>
        <v>2.171483011352697E-2</v>
      </c>
      <c r="T176" s="23"/>
      <c r="U176" s="266">
        <v>4887726</v>
      </c>
      <c r="V176" s="125">
        <f t="shared" si="41"/>
        <v>1.1681505878193664E-2</v>
      </c>
      <c r="W176" s="260">
        <v>4275517.3171613514</v>
      </c>
      <c r="X176" s="264">
        <v>36824.853649164841</v>
      </c>
      <c r="Y176" s="264">
        <v>32212.382502402274</v>
      </c>
      <c r="Z176" s="141"/>
      <c r="AA176" s="124"/>
      <c r="AB176" s="124"/>
      <c r="AC176" s="124"/>
      <c r="AD176" s="124"/>
    </row>
    <row r="177" spans="1:30">
      <c r="A177" s="82">
        <v>1106</v>
      </c>
      <c r="B177" s="83" t="s">
        <v>231</v>
      </c>
      <c r="C177" s="266">
        <v>1084225</v>
      </c>
      <c r="D177" s="124">
        <f t="shared" si="32"/>
        <v>29171.711464471169</v>
      </c>
      <c r="E177" s="125">
        <f t="shared" si="42"/>
        <v>0.95044455328809452</v>
      </c>
      <c r="F177" s="124">
        <f t="shared" si="43"/>
        <v>912.59433575889705</v>
      </c>
      <c r="G177" s="124">
        <f t="shared" si="33"/>
        <v>33918.393677150925</v>
      </c>
      <c r="H177" s="124">
        <f t="shared" si="44"/>
        <v>0</v>
      </c>
      <c r="I177" s="123">
        <f t="shared" si="34"/>
        <v>0</v>
      </c>
      <c r="J177" s="124">
        <f t="shared" si="45"/>
        <v>-359.75950890286487</v>
      </c>
      <c r="K177" s="123">
        <f t="shared" si="35"/>
        <v>-13371.181667392779</v>
      </c>
      <c r="L177" s="123">
        <f t="shared" si="36"/>
        <v>20547.212009758146</v>
      </c>
      <c r="M177" s="123">
        <f t="shared" si="37"/>
        <v>1104772.2120097582</v>
      </c>
      <c r="N177" s="70">
        <f t="shared" si="38"/>
        <v>29724.546291327206</v>
      </c>
      <c r="O177" s="23">
        <f t="shared" si="46"/>
        <v>0.96845648415108931</v>
      </c>
      <c r="P177" s="284">
        <v>1649.7843325298199</v>
      </c>
      <c r="Q177" s="316">
        <v>37167</v>
      </c>
      <c r="R177" s="125">
        <f t="shared" si="39"/>
        <v>6.75158924687118E-2</v>
      </c>
      <c r="S177" s="23">
        <f t="shared" si="40"/>
        <v>4.6155277198233174E-2</v>
      </c>
      <c r="T177" s="23"/>
      <c r="U177" s="266">
        <v>1015625</v>
      </c>
      <c r="V177" s="125">
        <f t="shared" si="41"/>
        <v>6.7544615384615384E-2</v>
      </c>
      <c r="W177" s="260">
        <v>1056002.4037943387</v>
      </c>
      <c r="X177" s="264">
        <v>27326.723349297747</v>
      </c>
      <c r="Y177" s="264">
        <v>28413.130382455434</v>
      </c>
      <c r="Z177" s="141"/>
      <c r="AA177" s="124"/>
      <c r="AB177" s="124"/>
      <c r="AC177" s="124"/>
      <c r="AD177" s="124"/>
    </row>
    <row r="178" spans="1:30">
      <c r="A178" s="82">
        <v>1111</v>
      </c>
      <c r="B178" s="83" t="s">
        <v>232</v>
      </c>
      <c r="C178" s="266">
        <v>84326</v>
      </c>
      <c r="D178" s="124">
        <f t="shared" si="32"/>
        <v>25315.520864605223</v>
      </c>
      <c r="E178" s="125">
        <f t="shared" si="42"/>
        <v>0.82480587224782942</v>
      </c>
      <c r="F178" s="124">
        <f t="shared" si="43"/>
        <v>3226.3086956784646</v>
      </c>
      <c r="G178" s="124">
        <f t="shared" si="33"/>
        <v>10746.834265304966</v>
      </c>
      <c r="H178" s="124">
        <f t="shared" si="44"/>
        <v>807.76883497001108</v>
      </c>
      <c r="I178" s="123">
        <f t="shared" si="34"/>
        <v>2690.6779892851068</v>
      </c>
      <c r="J178" s="124">
        <f t="shared" si="45"/>
        <v>448.00932606714622</v>
      </c>
      <c r="K178" s="123">
        <f t="shared" si="35"/>
        <v>1492.3190651296641</v>
      </c>
      <c r="L178" s="123">
        <f t="shared" si="36"/>
        <v>12239.15333043463</v>
      </c>
      <c r="M178" s="123">
        <f t="shared" si="37"/>
        <v>96565.153330434638</v>
      </c>
      <c r="N178" s="70">
        <f t="shared" si="38"/>
        <v>28989.838886350837</v>
      </c>
      <c r="O178" s="23">
        <f t="shared" si="46"/>
        <v>0.94451895644824291</v>
      </c>
      <c r="P178" s="284">
        <v>498.75426809028431</v>
      </c>
      <c r="Q178" s="316">
        <v>3331</v>
      </c>
      <c r="R178" s="125">
        <f t="shared" si="39"/>
        <v>3.1369616392452941E-2</v>
      </c>
      <c r="S178" s="23">
        <f t="shared" si="40"/>
        <v>3.2035215821968797E-2</v>
      </c>
      <c r="T178" s="23"/>
      <c r="U178" s="266">
        <v>81393</v>
      </c>
      <c r="V178" s="125">
        <f t="shared" si="41"/>
        <v>3.6035039868293345E-2</v>
      </c>
      <c r="W178" s="260">
        <v>93146.342560196441</v>
      </c>
      <c r="X178" s="264">
        <v>24545.536791314837</v>
      </c>
      <c r="Y178" s="264">
        <v>28089.970615258277</v>
      </c>
      <c r="Z178" s="141"/>
      <c r="AA178" s="124"/>
      <c r="AB178" s="124"/>
      <c r="AC178" s="124"/>
      <c r="AD178" s="124"/>
    </row>
    <row r="179" spans="1:30">
      <c r="A179" s="82">
        <v>1112</v>
      </c>
      <c r="B179" s="83" t="s">
        <v>233</v>
      </c>
      <c r="C179" s="266">
        <v>78836</v>
      </c>
      <c r="D179" s="124">
        <f t="shared" si="32"/>
        <v>24354.649366697558</v>
      </c>
      <c r="E179" s="125">
        <f t="shared" si="42"/>
        <v>0.79349968430927165</v>
      </c>
      <c r="F179" s="124">
        <f t="shared" si="43"/>
        <v>3802.8315944230635</v>
      </c>
      <c r="G179" s="124">
        <f t="shared" si="33"/>
        <v>12309.765871147456</v>
      </c>
      <c r="H179" s="124">
        <f t="shared" si="44"/>
        <v>1144.0738592376938</v>
      </c>
      <c r="I179" s="123">
        <f t="shared" si="34"/>
        <v>3703.3670823524149</v>
      </c>
      <c r="J179" s="124">
        <f t="shared" si="45"/>
        <v>784.31435033482899</v>
      </c>
      <c r="K179" s="123">
        <f t="shared" si="35"/>
        <v>2538.8255520338416</v>
      </c>
      <c r="L179" s="123">
        <f t="shared" si="36"/>
        <v>14848.591423181297</v>
      </c>
      <c r="M179" s="123">
        <f t="shared" si="37"/>
        <v>93684.591423181293</v>
      </c>
      <c r="N179" s="70">
        <f t="shared" si="38"/>
        <v>28941.795311455451</v>
      </c>
      <c r="O179" s="23">
        <f t="shared" si="46"/>
        <v>0.9429536470513149</v>
      </c>
      <c r="P179" s="284">
        <v>-192.37070975435199</v>
      </c>
      <c r="Q179" s="316">
        <v>3237</v>
      </c>
      <c r="R179" s="125">
        <f t="shared" si="39"/>
        <v>-3.8054309875450837E-3</v>
      </c>
      <c r="S179" s="23">
        <f t="shared" si="40"/>
        <v>3.0504361447422183E-2</v>
      </c>
      <c r="T179" s="23"/>
      <c r="U179" s="266">
        <v>79675</v>
      </c>
      <c r="V179" s="125">
        <f t="shared" si="41"/>
        <v>-1.0530279259491685E-2</v>
      </c>
      <c r="W179" s="260">
        <v>91529.269014981968</v>
      </c>
      <c r="X179" s="264">
        <v>24447.683338447376</v>
      </c>
      <c r="Y179" s="264">
        <v>28085.077942614902</v>
      </c>
      <c r="Z179" s="141"/>
      <c r="AA179" s="124"/>
      <c r="AB179" s="124"/>
      <c r="AC179" s="124"/>
      <c r="AD179" s="124"/>
    </row>
    <row r="180" spans="1:30">
      <c r="A180" s="82">
        <v>1114</v>
      </c>
      <c r="B180" s="83" t="s">
        <v>234</v>
      </c>
      <c r="C180" s="266">
        <v>71889</v>
      </c>
      <c r="D180" s="124">
        <f t="shared" si="32"/>
        <v>25438.428874734607</v>
      </c>
      <c r="E180" s="125">
        <f t="shared" si="42"/>
        <v>0.82881034243207707</v>
      </c>
      <c r="F180" s="124">
        <f t="shared" si="43"/>
        <v>3152.563889600834</v>
      </c>
      <c r="G180" s="124">
        <f t="shared" si="33"/>
        <v>8909.145552011958</v>
      </c>
      <c r="H180" s="124">
        <f t="shared" si="44"/>
        <v>764.75103142472665</v>
      </c>
      <c r="I180" s="123">
        <f t="shared" si="34"/>
        <v>2161.1864148062773</v>
      </c>
      <c r="J180" s="124">
        <f t="shared" si="45"/>
        <v>404.99152252186178</v>
      </c>
      <c r="K180" s="123">
        <f t="shared" si="35"/>
        <v>1144.5060426467812</v>
      </c>
      <c r="L180" s="123">
        <f t="shared" si="36"/>
        <v>10053.651594658739</v>
      </c>
      <c r="M180" s="123">
        <f t="shared" si="37"/>
        <v>81942.651594658731</v>
      </c>
      <c r="N180" s="70">
        <f t="shared" si="38"/>
        <v>28995.9842868573</v>
      </c>
      <c r="O180" s="23">
        <f t="shared" si="46"/>
        <v>0.94471917995745502</v>
      </c>
      <c r="P180" s="284">
        <v>331.78178073345043</v>
      </c>
      <c r="Q180" s="316">
        <v>2826</v>
      </c>
      <c r="R180" s="125">
        <f t="shared" si="39"/>
        <v>-5.422899317204094E-2</v>
      </c>
      <c r="S180" s="23">
        <f t="shared" si="40"/>
        <v>2.6724459721583629E-2</v>
      </c>
      <c r="T180" s="23"/>
      <c r="U180" s="266">
        <v>76011</v>
      </c>
      <c r="V180" s="125">
        <f t="shared" si="41"/>
        <v>-5.4228993172040892E-2</v>
      </c>
      <c r="W180" s="260">
        <v>79809.778386772901</v>
      </c>
      <c r="X180" s="264">
        <v>26897.027600849258</v>
      </c>
      <c r="Y180" s="264">
        <v>28241.252083076044</v>
      </c>
      <c r="Z180" s="141"/>
      <c r="AA180" s="124"/>
      <c r="AB180" s="124"/>
      <c r="AC180" s="124"/>
      <c r="AD180" s="124"/>
    </row>
    <row r="181" spans="1:30">
      <c r="A181" s="82">
        <v>1119</v>
      </c>
      <c r="B181" s="83" t="s">
        <v>235</v>
      </c>
      <c r="C181" s="266">
        <v>474998</v>
      </c>
      <c r="D181" s="124">
        <f t="shared" si="32"/>
        <v>25317.023771452936</v>
      </c>
      <c r="E181" s="125">
        <f t="shared" si="42"/>
        <v>0.82485483850849073</v>
      </c>
      <c r="F181" s="124">
        <f t="shared" si="43"/>
        <v>3225.406951569837</v>
      </c>
      <c r="G181" s="124">
        <f t="shared" si="33"/>
        <v>60515.085225353287</v>
      </c>
      <c r="H181" s="124">
        <f t="shared" si="44"/>
        <v>807.24281757331164</v>
      </c>
      <c r="I181" s="123">
        <f t="shared" si="34"/>
        <v>15145.489743310474</v>
      </c>
      <c r="J181" s="124">
        <f t="shared" si="45"/>
        <v>447.48330867044677</v>
      </c>
      <c r="K181" s="123">
        <f t="shared" si="35"/>
        <v>8395.6818372749221</v>
      </c>
      <c r="L181" s="123">
        <f t="shared" si="36"/>
        <v>68910.767062628205</v>
      </c>
      <c r="M181" s="123">
        <f t="shared" si="37"/>
        <v>543908.76706262818</v>
      </c>
      <c r="N181" s="70">
        <f t="shared" si="38"/>
        <v>28989.914031693217</v>
      </c>
      <c r="O181" s="23">
        <f t="shared" si="46"/>
        <v>0.94452140476127577</v>
      </c>
      <c r="P181" s="284">
        <v>2234.5067480966391</v>
      </c>
      <c r="Q181" s="316">
        <v>18762</v>
      </c>
      <c r="R181" s="125">
        <f t="shared" si="39"/>
        <v>1.2652941308676937E-2</v>
      </c>
      <c r="S181" s="23">
        <f t="shared" si="40"/>
        <v>3.1202438646535262E-2</v>
      </c>
      <c r="T181" s="23"/>
      <c r="U181" s="266">
        <v>470013</v>
      </c>
      <c r="V181" s="125">
        <f t="shared" si="41"/>
        <v>1.0606089618797778E-2</v>
      </c>
      <c r="W181" s="260">
        <v>528519.29298301961</v>
      </c>
      <c r="X181" s="264">
        <v>25000.691489361703</v>
      </c>
      <c r="Y181" s="264">
        <v>28112.728350160618</v>
      </c>
      <c r="Z181" s="141"/>
      <c r="AA181" s="124"/>
      <c r="AB181" s="124"/>
      <c r="AC181" s="124"/>
      <c r="AD181" s="124"/>
    </row>
    <row r="182" spans="1:30">
      <c r="A182" s="82">
        <v>1120</v>
      </c>
      <c r="B182" s="83" t="s">
        <v>236</v>
      </c>
      <c r="C182" s="266">
        <v>545564</v>
      </c>
      <c r="D182" s="124">
        <f t="shared" si="32"/>
        <v>28389.654992974971</v>
      </c>
      <c r="E182" s="125">
        <f t="shared" si="42"/>
        <v>0.92496434399003702</v>
      </c>
      <c r="F182" s="124">
        <f t="shared" si="43"/>
        <v>1381.8282186566159</v>
      </c>
      <c r="G182" s="124">
        <f t="shared" si="33"/>
        <v>26554.592877924188</v>
      </c>
      <c r="H182" s="124">
        <f t="shared" si="44"/>
        <v>0</v>
      </c>
      <c r="I182" s="123">
        <f t="shared" si="34"/>
        <v>0</v>
      </c>
      <c r="J182" s="124">
        <f t="shared" si="45"/>
        <v>-359.75950890286487</v>
      </c>
      <c r="K182" s="123">
        <f t="shared" si="35"/>
        <v>-6913.4984825863539</v>
      </c>
      <c r="L182" s="123">
        <f t="shared" si="36"/>
        <v>19641.094395337834</v>
      </c>
      <c r="M182" s="123">
        <f t="shared" si="37"/>
        <v>565205.09439533786</v>
      </c>
      <c r="N182" s="70">
        <f t="shared" si="38"/>
        <v>29411.723702728719</v>
      </c>
      <c r="O182" s="23">
        <f t="shared" si="46"/>
        <v>0.958264400431866</v>
      </c>
      <c r="P182" s="284">
        <v>-234.44916409114012</v>
      </c>
      <c r="Q182" s="316">
        <v>19217</v>
      </c>
      <c r="R182" s="125">
        <f t="shared" si="39"/>
        <v>2.7063329178113899E-2</v>
      </c>
      <c r="S182" s="23">
        <f t="shared" si="40"/>
        <v>3.057737476019956E-2</v>
      </c>
      <c r="T182" s="23"/>
      <c r="U182" s="266">
        <v>526351</v>
      </c>
      <c r="V182" s="125">
        <f t="shared" si="41"/>
        <v>3.6502257998939872E-2</v>
      </c>
      <c r="W182" s="260">
        <v>543441.04233578546</v>
      </c>
      <c r="X182" s="264">
        <v>27641.581766621151</v>
      </c>
      <c r="Y182" s="264">
        <v>28539.073749384806</v>
      </c>
      <c r="Z182" s="141"/>
      <c r="AA182" s="124"/>
      <c r="AB182" s="124"/>
      <c r="AC182" s="124"/>
      <c r="AD182" s="124"/>
    </row>
    <row r="183" spans="1:30">
      <c r="A183" s="82">
        <v>1121</v>
      </c>
      <c r="B183" s="83" t="s">
        <v>237</v>
      </c>
      <c r="C183" s="266">
        <v>540548</v>
      </c>
      <c r="D183" s="124">
        <f t="shared" si="32"/>
        <v>28907.856035082092</v>
      </c>
      <c r="E183" s="125">
        <f t="shared" si="42"/>
        <v>0.94184787029869332</v>
      </c>
      <c r="F183" s="124">
        <f t="shared" si="43"/>
        <v>1070.9075933923434</v>
      </c>
      <c r="G183" s="124">
        <f t="shared" si="33"/>
        <v>20024.901088843431</v>
      </c>
      <c r="H183" s="124">
        <f t="shared" si="44"/>
        <v>0</v>
      </c>
      <c r="I183" s="123">
        <f t="shared" si="34"/>
        <v>0</v>
      </c>
      <c r="J183" s="124">
        <f t="shared" si="45"/>
        <v>-359.75950890286487</v>
      </c>
      <c r="K183" s="123">
        <f t="shared" si="35"/>
        <v>-6727.1430569746699</v>
      </c>
      <c r="L183" s="123">
        <f t="shared" si="36"/>
        <v>13297.758031868761</v>
      </c>
      <c r="M183" s="123">
        <f t="shared" si="37"/>
        <v>553845.75803186873</v>
      </c>
      <c r="N183" s="70">
        <f t="shared" si="38"/>
        <v>29619.004119571564</v>
      </c>
      <c r="O183" s="23">
        <f t="shared" si="46"/>
        <v>0.96501781095532846</v>
      </c>
      <c r="P183" s="284">
        <v>650.97910603422497</v>
      </c>
      <c r="Q183" s="316">
        <v>18699</v>
      </c>
      <c r="R183" s="125">
        <f t="shared" si="39"/>
        <v>1.8255862876563313E-2</v>
      </c>
      <c r="S183" s="23">
        <f t="shared" si="40"/>
        <v>2.707274372267696E-2</v>
      </c>
      <c r="T183" s="23"/>
      <c r="U183" s="266">
        <v>529636</v>
      </c>
      <c r="V183" s="125">
        <f t="shared" si="41"/>
        <v>2.0602829112824655E-2</v>
      </c>
      <c r="W183" s="260">
        <v>538006.82009328913</v>
      </c>
      <c r="X183" s="264">
        <v>28389.57975986278</v>
      </c>
      <c r="Y183" s="264">
        <v>28838.272946681449</v>
      </c>
      <c r="Z183" s="141"/>
      <c r="AA183" s="124"/>
      <c r="AB183" s="124"/>
      <c r="AC183" s="124"/>
      <c r="AD183" s="124"/>
    </row>
    <row r="184" spans="1:30">
      <c r="A184" s="82">
        <v>1122</v>
      </c>
      <c r="B184" s="83" t="s">
        <v>238</v>
      </c>
      <c r="C184" s="266">
        <v>315579</v>
      </c>
      <c r="D184" s="124">
        <f t="shared" si="32"/>
        <v>26595.230069105008</v>
      </c>
      <c r="E184" s="125">
        <f t="shared" si="42"/>
        <v>0.86650012267570742</v>
      </c>
      <c r="F184" s="124">
        <f t="shared" si="43"/>
        <v>2458.4831729785938</v>
      </c>
      <c r="G184" s="124">
        <f t="shared" si="33"/>
        <v>29172.361330563992</v>
      </c>
      <c r="H184" s="124">
        <f t="shared" si="44"/>
        <v>359.87061339508654</v>
      </c>
      <c r="I184" s="123">
        <f t="shared" si="34"/>
        <v>4270.224698546097</v>
      </c>
      <c r="J184" s="124">
        <f t="shared" si="45"/>
        <v>0.11110449222167063</v>
      </c>
      <c r="K184" s="123">
        <f t="shared" si="35"/>
        <v>1.3183659047023437</v>
      </c>
      <c r="L184" s="123">
        <f t="shared" si="36"/>
        <v>29173.679696468695</v>
      </c>
      <c r="M184" s="123">
        <f t="shared" si="37"/>
        <v>344752.67969646869</v>
      </c>
      <c r="N184" s="70">
        <f t="shared" si="38"/>
        <v>29053.824346575824</v>
      </c>
      <c r="O184" s="23">
        <f t="shared" si="46"/>
        <v>0.94660366896963677</v>
      </c>
      <c r="P184" s="284">
        <v>1165.2328415368138</v>
      </c>
      <c r="Q184" s="316">
        <v>11866</v>
      </c>
      <c r="R184" s="125">
        <f t="shared" si="39"/>
        <v>3.47979949867529E-2</v>
      </c>
      <c r="S184" s="23">
        <f t="shared" si="40"/>
        <v>3.2190367506662418E-2</v>
      </c>
      <c r="T184" s="23"/>
      <c r="U184" s="266">
        <v>305892</v>
      </c>
      <c r="V184" s="125">
        <f t="shared" si="41"/>
        <v>3.1668039700286373E-2</v>
      </c>
      <c r="W184" s="260">
        <v>335014.38131829252</v>
      </c>
      <c r="X184" s="264">
        <v>25700.890606620735</v>
      </c>
      <c r="Y184" s="264">
        <v>28147.738306023566</v>
      </c>
      <c r="Z184" s="141"/>
      <c r="AA184" s="124"/>
      <c r="AB184" s="124"/>
      <c r="AC184" s="124"/>
      <c r="AD184" s="124"/>
    </row>
    <row r="185" spans="1:30">
      <c r="A185" s="82">
        <v>1124</v>
      </c>
      <c r="B185" s="83" t="s">
        <v>239</v>
      </c>
      <c r="C185" s="266">
        <v>971476</v>
      </c>
      <c r="D185" s="124">
        <f t="shared" si="32"/>
        <v>36987.473824481247</v>
      </c>
      <c r="E185" s="125">
        <f t="shared" si="42"/>
        <v>1.2050901805737251</v>
      </c>
      <c r="F185" s="124">
        <f t="shared" si="43"/>
        <v>-3776.8630802471494</v>
      </c>
      <c r="G185" s="124">
        <f t="shared" si="33"/>
        <v>-99199.30880269139</v>
      </c>
      <c r="H185" s="124">
        <f t="shared" si="44"/>
        <v>0</v>
      </c>
      <c r="I185" s="123">
        <f t="shared" si="34"/>
        <v>0</v>
      </c>
      <c r="J185" s="124">
        <f t="shared" si="45"/>
        <v>-359.75950890286487</v>
      </c>
      <c r="K185" s="123">
        <f t="shared" si="35"/>
        <v>-9449.0835013337455</v>
      </c>
      <c r="L185" s="123">
        <f t="shared" si="36"/>
        <v>-108648.39230402514</v>
      </c>
      <c r="M185" s="123">
        <f t="shared" si="37"/>
        <v>862827.60769597488</v>
      </c>
      <c r="N185" s="70">
        <f t="shared" si="38"/>
        <v>32850.851235331233</v>
      </c>
      <c r="O185" s="23">
        <f t="shared" si="46"/>
        <v>1.0703147350653415</v>
      </c>
      <c r="P185" s="284">
        <v>330.9677319637849</v>
      </c>
      <c r="Q185" s="316">
        <v>26265</v>
      </c>
      <c r="R185" s="125">
        <f t="shared" si="39"/>
        <v>1.8051255620695685E-2</v>
      </c>
      <c r="S185" s="23">
        <f t="shared" si="40"/>
        <v>2.6104976140895495E-2</v>
      </c>
      <c r="T185" s="23"/>
      <c r="U185" s="266">
        <v>945204</v>
      </c>
      <c r="V185" s="125">
        <f t="shared" si="41"/>
        <v>2.7795057998061794E-2</v>
      </c>
      <c r="W185" s="260">
        <v>832904.7861678286</v>
      </c>
      <c r="X185" s="264">
        <v>36331.642066420667</v>
      </c>
      <c r="Y185" s="264">
        <v>32015.097869304602</v>
      </c>
      <c r="Z185" s="141"/>
      <c r="AA185" s="266"/>
      <c r="AB185" s="266"/>
      <c r="AC185" s="262"/>
      <c r="AD185" s="266"/>
    </row>
    <row r="186" spans="1:30">
      <c r="A186" s="82">
        <v>1127</v>
      </c>
      <c r="B186" s="83" t="s">
        <v>240</v>
      </c>
      <c r="C186" s="266">
        <v>354189</v>
      </c>
      <c r="D186" s="124">
        <f t="shared" si="32"/>
        <v>32281.1702515494</v>
      </c>
      <c r="E186" s="125">
        <f t="shared" si="42"/>
        <v>1.0517539389733228</v>
      </c>
      <c r="F186" s="124">
        <f t="shared" si="43"/>
        <v>-953.08093648804129</v>
      </c>
      <c r="G186" s="124">
        <f t="shared" si="33"/>
        <v>-10457.204035146789</v>
      </c>
      <c r="H186" s="124">
        <f t="shared" si="44"/>
        <v>0</v>
      </c>
      <c r="I186" s="123">
        <f t="shared" si="34"/>
        <v>0</v>
      </c>
      <c r="J186" s="124">
        <f t="shared" si="45"/>
        <v>-359.75950890286487</v>
      </c>
      <c r="K186" s="123">
        <f t="shared" si="35"/>
        <v>-3947.281331682233</v>
      </c>
      <c r="L186" s="123">
        <f t="shared" si="36"/>
        <v>-14404.485366829023</v>
      </c>
      <c r="M186" s="123">
        <f t="shared" si="37"/>
        <v>339784.51463317097</v>
      </c>
      <c r="N186" s="70">
        <f t="shared" si="38"/>
        <v>30968.32980615849</v>
      </c>
      <c r="O186" s="23">
        <f t="shared" si="46"/>
        <v>1.0089802384251805</v>
      </c>
      <c r="P186" s="284">
        <v>280.59656406266186</v>
      </c>
      <c r="Q186" s="316">
        <v>10972</v>
      </c>
      <c r="R186" s="125">
        <f t="shared" si="39"/>
        <v>2.8051304406051872E-2</v>
      </c>
      <c r="S186" s="23">
        <f t="shared" si="40"/>
        <v>3.0814561923701307E-2</v>
      </c>
      <c r="T186" s="23"/>
      <c r="U186" s="266">
        <v>341416</v>
      </c>
      <c r="V186" s="125">
        <f t="shared" si="41"/>
        <v>3.7411837758042972E-2</v>
      </c>
      <c r="W186" s="260">
        <v>326652.9814576722</v>
      </c>
      <c r="X186" s="264">
        <v>31400.3494895613</v>
      </c>
      <c r="Y186" s="264">
        <v>30042.580838560854</v>
      </c>
      <c r="Z186" s="141"/>
      <c r="AA186" s="124"/>
      <c r="AB186" s="124"/>
      <c r="AC186" s="124"/>
      <c r="AD186" s="124"/>
    </row>
    <row r="187" spans="1:30">
      <c r="A187" s="82">
        <v>1129</v>
      </c>
      <c r="B187" s="83" t="s">
        <v>241</v>
      </c>
      <c r="C187" s="266">
        <v>49511</v>
      </c>
      <c r="D187" s="124">
        <f t="shared" si="32"/>
        <v>39735.955056179773</v>
      </c>
      <c r="E187" s="125">
        <f t="shared" si="42"/>
        <v>1.2946385438798673</v>
      </c>
      <c r="F187" s="124">
        <f t="shared" si="43"/>
        <v>-5425.9518192662654</v>
      </c>
      <c r="G187" s="124">
        <f t="shared" si="33"/>
        <v>-6760.7359668057661</v>
      </c>
      <c r="H187" s="124">
        <f t="shared" si="44"/>
        <v>0</v>
      </c>
      <c r="I187" s="123">
        <f t="shared" si="34"/>
        <v>0</v>
      </c>
      <c r="J187" s="124">
        <f t="shared" si="45"/>
        <v>-359.75950890286487</v>
      </c>
      <c r="K187" s="123">
        <f t="shared" si="35"/>
        <v>-448.26034809296965</v>
      </c>
      <c r="L187" s="123">
        <f t="shared" si="36"/>
        <v>-7208.9963148987354</v>
      </c>
      <c r="M187" s="123">
        <f t="shared" si="37"/>
        <v>42302.003685101263</v>
      </c>
      <c r="N187" s="70">
        <f t="shared" si="38"/>
        <v>33950.243728010646</v>
      </c>
      <c r="O187" s="23">
        <f t="shared" si="46"/>
        <v>1.1061340803877984</v>
      </c>
      <c r="P187" s="284">
        <v>134.68335023898089</v>
      </c>
      <c r="Q187" s="316">
        <v>1246</v>
      </c>
      <c r="R187" s="125">
        <f t="shared" si="39"/>
        <v>-8.0186225551394139E-2</v>
      </c>
      <c r="S187" s="23">
        <f t="shared" si="40"/>
        <v>-2.3364219840810167E-2</v>
      </c>
      <c r="T187" s="23"/>
      <c r="U187" s="266">
        <v>53784</v>
      </c>
      <c r="V187" s="125">
        <f t="shared" si="41"/>
        <v>-7.9447419306857059E-2</v>
      </c>
      <c r="W187" s="260">
        <v>43279.239098206745</v>
      </c>
      <c r="X187" s="264">
        <v>43200</v>
      </c>
      <c r="Y187" s="264">
        <v>34762.44104273634</v>
      </c>
      <c r="Z187" s="141"/>
      <c r="AA187" s="124"/>
      <c r="AB187" s="124"/>
      <c r="AC187" s="124"/>
      <c r="AD187" s="124"/>
    </row>
    <row r="188" spans="1:30">
      <c r="A188" s="82">
        <v>1130</v>
      </c>
      <c r="B188" s="83" t="s">
        <v>242</v>
      </c>
      <c r="C188" s="266">
        <v>341974</v>
      </c>
      <c r="D188" s="124">
        <f t="shared" si="32"/>
        <v>27059.186580155088</v>
      </c>
      <c r="E188" s="125">
        <f t="shared" si="42"/>
        <v>0.8816163060174752</v>
      </c>
      <c r="F188" s="124">
        <f t="shared" si="43"/>
        <v>2180.1092663485456</v>
      </c>
      <c r="G188" s="124">
        <f t="shared" si="33"/>
        <v>27552.220908112922</v>
      </c>
      <c r="H188" s="124">
        <f t="shared" si="44"/>
        <v>197.48583452755827</v>
      </c>
      <c r="I188" s="123">
        <f t="shared" si="34"/>
        <v>2495.8259767592813</v>
      </c>
      <c r="J188" s="124">
        <f t="shared" si="45"/>
        <v>-162.2736743753066</v>
      </c>
      <c r="K188" s="123">
        <f t="shared" si="35"/>
        <v>-2050.8146967551247</v>
      </c>
      <c r="L188" s="123">
        <f t="shared" si="36"/>
        <v>25501.406211357797</v>
      </c>
      <c r="M188" s="123">
        <f t="shared" si="37"/>
        <v>367475.4062113578</v>
      </c>
      <c r="N188" s="70">
        <f t="shared" si="38"/>
        <v>29077.022172128323</v>
      </c>
      <c r="O188" s="23">
        <f t="shared" si="46"/>
        <v>0.94735947813672494</v>
      </c>
      <c r="P188" s="284">
        <v>1702.1241489417298</v>
      </c>
      <c r="Q188" s="316">
        <v>12638</v>
      </c>
      <c r="R188" s="125">
        <f t="shared" si="39"/>
        <v>2.8871353260493626E-2</v>
      </c>
      <c r="S188" s="23">
        <f t="shared" si="40"/>
        <v>3.1916555107903886E-2</v>
      </c>
      <c r="T188" s="23"/>
      <c r="U188" s="266">
        <v>333009</v>
      </c>
      <c r="V188" s="125">
        <f t="shared" si="41"/>
        <v>2.6921194322075379E-2</v>
      </c>
      <c r="W188" s="260">
        <v>356785.87858781882</v>
      </c>
      <c r="X188" s="264">
        <v>26299.873637655979</v>
      </c>
      <c r="Y188" s="264">
        <v>28177.687457575328</v>
      </c>
      <c r="Z188" s="141"/>
      <c r="AA188" s="124"/>
      <c r="AB188" s="124"/>
      <c r="AC188" s="124"/>
      <c r="AD188" s="124"/>
    </row>
    <row r="189" spans="1:30">
      <c r="A189" s="82">
        <v>1133</v>
      </c>
      <c r="B189" s="83" t="s">
        <v>243</v>
      </c>
      <c r="C189" s="266">
        <v>94750</v>
      </c>
      <c r="D189" s="124">
        <f t="shared" si="32"/>
        <v>34796.180683070146</v>
      </c>
      <c r="E189" s="125">
        <f t="shared" si="42"/>
        <v>1.1336955819589574</v>
      </c>
      <c r="F189" s="124">
        <f t="shared" si="43"/>
        <v>-2462.0871954004892</v>
      </c>
      <c r="G189" s="124">
        <f t="shared" si="33"/>
        <v>-6704.2634330755327</v>
      </c>
      <c r="H189" s="124">
        <f t="shared" si="44"/>
        <v>0</v>
      </c>
      <c r="I189" s="123">
        <f t="shared" si="34"/>
        <v>0</v>
      </c>
      <c r="J189" s="124">
        <f t="shared" si="45"/>
        <v>-359.75950890286487</v>
      </c>
      <c r="K189" s="123">
        <f t="shared" si="35"/>
        <v>-979.625142742501</v>
      </c>
      <c r="L189" s="123">
        <f t="shared" si="36"/>
        <v>-7683.888575818034</v>
      </c>
      <c r="M189" s="123">
        <f t="shared" si="37"/>
        <v>87066.11142418196</v>
      </c>
      <c r="N189" s="70">
        <f t="shared" si="38"/>
        <v>31974.333978766783</v>
      </c>
      <c r="O189" s="23">
        <f t="shared" si="46"/>
        <v>1.0417568956194339</v>
      </c>
      <c r="P189" s="284">
        <v>201.14058001663852</v>
      </c>
      <c r="Q189" s="316">
        <v>2723</v>
      </c>
      <c r="R189" s="125">
        <f t="shared" si="39"/>
        <v>-8.8873046001077417E-3</v>
      </c>
      <c r="S189" s="23">
        <f t="shared" si="40"/>
        <v>1.4230087691629777E-2</v>
      </c>
      <c r="T189" s="23"/>
      <c r="U189" s="266">
        <v>95073</v>
      </c>
      <c r="V189" s="125">
        <f t="shared" si="41"/>
        <v>-3.3973893744806624E-3</v>
      </c>
      <c r="W189" s="260">
        <v>85371.650343730013</v>
      </c>
      <c r="X189" s="264">
        <v>35108.197932053175</v>
      </c>
      <c r="Y189" s="264">
        <v>31525.720215557612</v>
      </c>
      <c r="Z189" s="141"/>
      <c r="AA189" s="124"/>
      <c r="AB189" s="124"/>
      <c r="AC189" s="124"/>
      <c r="AD189" s="124"/>
    </row>
    <row r="190" spans="1:30">
      <c r="A190" s="82">
        <v>1134</v>
      </c>
      <c r="B190" s="83" t="s">
        <v>244</v>
      </c>
      <c r="C190" s="266">
        <v>153606</v>
      </c>
      <c r="D190" s="124">
        <f t="shared" si="32"/>
        <v>39908.028059236167</v>
      </c>
      <c r="E190" s="125">
        <f t="shared" si="42"/>
        <v>1.3002448604212213</v>
      </c>
      <c r="F190" s="124">
        <f t="shared" si="43"/>
        <v>-5529.1956211001016</v>
      </c>
      <c r="G190" s="124">
        <f t="shared" si="33"/>
        <v>-21281.87394561429</v>
      </c>
      <c r="H190" s="124">
        <f t="shared" si="44"/>
        <v>0</v>
      </c>
      <c r="I190" s="123">
        <f t="shared" si="34"/>
        <v>0</v>
      </c>
      <c r="J190" s="124">
        <f t="shared" si="45"/>
        <v>-359.75950890286487</v>
      </c>
      <c r="K190" s="123">
        <f t="shared" si="35"/>
        <v>-1384.7143497671268</v>
      </c>
      <c r="L190" s="123">
        <f t="shared" si="36"/>
        <v>-22666.588295381418</v>
      </c>
      <c r="M190" s="123">
        <f t="shared" si="37"/>
        <v>130939.41170461859</v>
      </c>
      <c r="N190" s="70">
        <f t="shared" si="38"/>
        <v>34019.072929233203</v>
      </c>
      <c r="O190" s="23">
        <f t="shared" si="46"/>
        <v>1.1083766070043399</v>
      </c>
      <c r="P190" s="284">
        <v>69.972564261501248</v>
      </c>
      <c r="Q190" s="316">
        <v>3849</v>
      </c>
      <c r="R190" s="125">
        <f t="shared" si="39"/>
        <v>5.7186294154865966E-2</v>
      </c>
      <c r="S190" s="23">
        <f t="shared" si="40"/>
        <v>4.4101360208539254E-2</v>
      </c>
      <c r="T190" s="23"/>
      <c r="U190" s="266">
        <v>145448</v>
      </c>
      <c r="V190" s="125">
        <f t="shared" si="41"/>
        <v>5.6088773994829769E-2</v>
      </c>
      <c r="W190" s="260">
        <v>125539.04533766312</v>
      </c>
      <c r="X190" s="264">
        <v>37749.286270438621</v>
      </c>
      <c r="Y190" s="264">
        <v>32582.155550911786</v>
      </c>
      <c r="Z190" s="141"/>
      <c r="AA190" s="124"/>
      <c r="AB190" s="124"/>
      <c r="AC190" s="124"/>
      <c r="AD190" s="124"/>
    </row>
    <row r="191" spans="1:30">
      <c r="A191" s="82">
        <v>1135</v>
      </c>
      <c r="B191" s="83" t="s">
        <v>245</v>
      </c>
      <c r="C191" s="266">
        <v>132320</v>
      </c>
      <c r="D191" s="124">
        <f t="shared" si="32"/>
        <v>28376.581599828438</v>
      </c>
      <c r="E191" s="125">
        <f t="shared" si="42"/>
        <v>0.92453839930988857</v>
      </c>
      <c r="F191" s="124">
        <f t="shared" si="43"/>
        <v>1389.6722545445357</v>
      </c>
      <c r="G191" s="124">
        <f t="shared" si="33"/>
        <v>6480.0417229411696</v>
      </c>
      <c r="H191" s="124">
        <f t="shared" si="44"/>
        <v>0</v>
      </c>
      <c r="I191" s="123">
        <f t="shared" si="34"/>
        <v>0</v>
      </c>
      <c r="J191" s="124">
        <f t="shared" si="45"/>
        <v>-359.75950890286487</v>
      </c>
      <c r="K191" s="123">
        <f t="shared" si="35"/>
        <v>-1677.5585900140588</v>
      </c>
      <c r="L191" s="123">
        <f t="shared" si="36"/>
        <v>4802.483132927111</v>
      </c>
      <c r="M191" s="123">
        <f t="shared" si="37"/>
        <v>137122.4831329271</v>
      </c>
      <c r="N191" s="70">
        <f t="shared" si="38"/>
        <v>29406.494345470102</v>
      </c>
      <c r="O191" s="23">
        <f t="shared" si="46"/>
        <v>0.95809402255980658</v>
      </c>
      <c r="P191" s="284">
        <v>499.67099692163174</v>
      </c>
      <c r="Q191" s="316">
        <v>4663</v>
      </c>
      <c r="R191" s="125">
        <f t="shared" si="39"/>
        <v>-0.12420797375860983</v>
      </c>
      <c r="S191" s="23">
        <f t="shared" si="40"/>
        <v>-3.4043017775401543E-2</v>
      </c>
      <c r="T191" s="23"/>
      <c r="U191" s="266">
        <v>154229</v>
      </c>
      <c r="V191" s="125">
        <f t="shared" si="41"/>
        <v>-0.14205499614210038</v>
      </c>
      <c r="W191" s="260">
        <v>144908.01936342497</v>
      </c>
      <c r="X191" s="264">
        <v>32401.050420168067</v>
      </c>
      <c r="Y191" s="264">
        <v>30442.86121080357</v>
      </c>
      <c r="Z191" s="141"/>
      <c r="AA191" s="124"/>
      <c r="AB191" s="124"/>
      <c r="AC191" s="124"/>
      <c r="AD191" s="124"/>
    </row>
    <row r="192" spans="1:30">
      <c r="A192" s="82">
        <v>1141</v>
      </c>
      <c r="B192" s="83" t="s">
        <v>246</v>
      </c>
      <c r="C192" s="266">
        <v>90278</v>
      </c>
      <c r="D192" s="124">
        <f t="shared" si="32"/>
        <v>28238.348451673442</v>
      </c>
      <c r="E192" s="125">
        <f t="shared" si="42"/>
        <v>0.9200346202666948</v>
      </c>
      <c r="F192" s="124">
        <f t="shared" si="43"/>
        <v>1472.6121434375329</v>
      </c>
      <c r="G192" s="124">
        <f t="shared" si="33"/>
        <v>4707.9410225697929</v>
      </c>
      <c r="H192" s="124">
        <f t="shared" si="44"/>
        <v>0</v>
      </c>
      <c r="I192" s="123">
        <f t="shared" si="34"/>
        <v>0</v>
      </c>
      <c r="J192" s="124">
        <f t="shared" si="45"/>
        <v>-359.75950890286487</v>
      </c>
      <c r="K192" s="123">
        <f t="shared" si="35"/>
        <v>-1150.1511499624589</v>
      </c>
      <c r="L192" s="123">
        <f t="shared" si="36"/>
        <v>3557.789872607334</v>
      </c>
      <c r="M192" s="123">
        <f t="shared" si="37"/>
        <v>93835.789872607333</v>
      </c>
      <c r="N192" s="70">
        <f t="shared" si="38"/>
        <v>29351.201086208112</v>
      </c>
      <c r="O192" s="23">
        <f t="shared" si="46"/>
        <v>0.95629251094252932</v>
      </c>
      <c r="P192" s="284">
        <v>15.793475693432811</v>
      </c>
      <c r="Q192" s="316">
        <v>3197</v>
      </c>
      <c r="R192" s="125">
        <f t="shared" si="39"/>
        <v>-2.5640688590863603E-2</v>
      </c>
      <c r="S192" s="23">
        <f t="shared" si="40"/>
        <v>9.4988371104283553E-3</v>
      </c>
      <c r="T192" s="23"/>
      <c r="U192" s="266">
        <v>93755</v>
      </c>
      <c r="V192" s="125">
        <f t="shared" si="41"/>
        <v>-3.7086022078822466E-2</v>
      </c>
      <c r="W192" s="260">
        <v>94057.696773252057</v>
      </c>
      <c r="X192" s="264">
        <v>28981.452859350851</v>
      </c>
      <c r="Y192" s="264">
        <v>29075.022186476679</v>
      </c>
      <c r="Z192" s="141"/>
      <c r="AA192" s="124"/>
      <c r="AB192" s="124"/>
      <c r="AC192" s="124"/>
      <c r="AD192" s="124"/>
    </row>
    <row r="193" spans="1:30">
      <c r="A193" s="82">
        <v>1142</v>
      </c>
      <c r="B193" s="83" t="s">
        <v>247</v>
      </c>
      <c r="C193" s="266">
        <v>154331</v>
      </c>
      <c r="D193" s="124">
        <f t="shared" si="32"/>
        <v>31827.387090121676</v>
      </c>
      <c r="E193" s="125">
        <f t="shared" si="42"/>
        <v>1.0369692138920359</v>
      </c>
      <c r="F193" s="124">
        <f t="shared" si="43"/>
        <v>-680.81103963140697</v>
      </c>
      <c r="G193" s="124">
        <f t="shared" si="33"/>
        <v>-3301.2527311726926</v>
      </c>
      <c r="H193" s="124">
        <f t="shared" si="44"/>
        <v>0</v>
      </c>
      <c r="I193" s="123">
        <f t="shared" si="34"/>
        <v>0</v>
      </c>
      <c r="J193" s="124">
        <f t="shared" si="45"/>
        <v>-359.75950890286487</v>
      </c>
      <c r="K193" s="123">
        <f t="shared" si="35"/>
        <v>-1744.4738586699918</v>
      </c>
      <c r="L193" s="123">
        <f t="shared" si="36"/>
        <v>-5045.7265898426849</v>
      </c>
      <c r="M193" s="123">
        <f t="shared" si="37"/>
        <v>149285.2734101573</v>
      </c>
      <c r="N193" s="70">
        <f t="shared" si="38"/>
        <v>30786.816541587399</v>
      </c>
      <c r="O193" s="23">
        <f t="shared" si="46"/>
        <v>1.0030663483926656</v>
      </c>
      <c r="P193" s="284">
        <v>23.200614212522851</v>
      </c>
      <c r="Q193" s="316">
        <v>4849</v>
      </c>
      <c r="R193" s="125">
        <f t="shared" si="39"/>
        <v>6.140469585850105E-2</v>
      </c>
      <c r="S193" s="23">
        <f t="shared" si="40"/>
        <v>4.443942354116881E-2</v>
      </c>
      <c r="T193" s="23"/>
      <c r="U193" s="266">
        <v>146692</v>
      </c>
      <c r="V193" s="125">
        <f t="shared" si="41"/>
        <v>5.2075096119761133E-2</v>
      </c>
      <c r="W193" s="260">
        <v>144200.90158106617</v>
      </c>
      <c r="X193" s="264">
        <v>29986.099754701554</v>
      </c>
      <c r="Y193" s="264">
        <v>29476.880944616958</v>
      </c>
      <c r="Z193" s="141"/>
      <c r="AA193" s="124"/>
      <c r="AB193" s="124"/>
      <c r="AC193" s="124"/>
      <c r="AD193" s="124"/>
    </row>
    <row r="194" spans="1:30">
      <c r="A194" s="82">
        <v>1144</v>
      </c>
      <c r="B194" s="83" t="s">
        <v>248</v>
      </c>
      <c r="C194" s="266">
        <v>14773</v>
      </c>
      <c r="D194" s="124">
        <f t="shared" ref="D194:D257" si="47">C194*1000/Q194</f>
        <v>27256.457564575645</v>
      </c>
      <c r="E194" s="125">
        <f t="shared" si="42"/>
        <v>0.88804359887249518</v>
      </c>
      <c r="F194" s="124">
        <f t="shared" si="43"/>
        <v>2061.7466756962117</v>
      </c>
      <c r="G194" s="124">
        <f t="shared" ref="G194:G257" si="48">F194*Q194/1000</f>
        <v>1117.4666982273466</v>
      </c>
      <c r="H194" s="124">
        <f t="shared" si="44"/>
        <v>128.44098998036353</v>
      </c>
      <c r="I194" s="123">
        <f t="shared" ref="I194:I257" si="49">H194*Q194/1000</f>
        <v>69.615016569357024</v>
      </c>
      <c r="J194" s="124">
        <f t="shared" si="45"/>
        <v>-231.31851892250134</v>
      </c>
      <c r="K194" s="123">
        <f t="shared" ref="K194:K257" si="50">J194*Q194/1000</f>
        <v>-125.37463725599572</v>
      </c>
      <c r="L194" s="123">
        <f t="shared" ref="L194:L257" si="51">K194+G194</f>
        <v>992.09206097135086</v>
      </c>
      <c r="M194" s="123">
        <f t="shared" ref="M194:M257" si="52">L194+C194</f>
        <v>15765.09206097135</v>
      </c>
      <c r="N194" s="70">
        <f t="shared" ref="N194:N257" si="53">M194*1000/Q194</f>
        <v>29086.885721349354</v>
      </c>
      <c r="O194" s="23">
        <f t="shared" si="46"/>
        <v>0.94768084277947606</v>
      </c>
      <c r="P194" s="284">
        <v>6.1142339552486646</v>
      </c>
      <c r="Q194" s="316">
        <v>542</v>
      </c>
      <c r="R194" s="125">
        <f t="shared" ref="R194:R257" si="54">(D194-X194)/X194</f>
        <v>-5.3952009133351006E-2</v>
      </c>
      <c r="S194" s="23">
        <f t="shared" ref="S194:S257" si="55">(N194-Y194)/Y194</f>
        <v>2.7614265984514251E-3</v>
      </c>
      <c r="T194" s="23"/>
      <c r="U194" s="266">
        <v>15385</v>
      </c>
      <c r="V194" s="125">
        <f t="shared" ref="V194:V257" si="56">(C194-U194)/U194</f>
        <v>-3.9779005524861875E-2</v>
      </c>
      <c r="W194" s="260">
        <v>15489.623516821206</v>
      </c>
      <c r="X194" s="264">
        <v>28810.861423220973</v>
      </c>
      <c r="Y194" s="264">
        <v>29006.785612024731</v>
      </c>
      <c r="Z194" s="141"/>
      <c r="AA194" s="124"/>
      <c r="AB194" s="124"/>
      <c r="AC194" s="124"/>
      <c r="AD194" s="124"/>
    </row>
    <row r="195" spans="1:30">
      <c r="A195" s="82">
        <v>1145</v>
      </c>
      <c r="B195" s="83" t="s">
        <v>249</v>
      </c>
      <c r="C195" s="266">
        <v>21260</v>
      </c>
      <c r="D195" s="124">
        <f t="shared" si="47"/>
        <v>25189.573459715641</v>
      </c>
      <c r="E195" s="125">
        <f t="shared" si="42"/>
        <v>0.820702375436411</v>
      </c>
      <c r="F195" s="124">
        <f t="shared" si="43"/>
        <v>3301.8771386122139</v>
      </c>
      <c r="G195" s="124">
        <f t="shared" si="48"/>
        <v>2786.7843049887083</v>
      </c>
      <c r="H195" s="124">
        <f t="shared" si="44"/>
        <v>851.85042668136498</v>
      </c>
      <c r="I195" s="123">
        <f t="shared" si="49"/>
        <v>718.9617601190721</v>
      </c>
      <c r="J195" s="124">
        <f t="shared" si="45"/>
        <v>492.09091777850011</v>
      </c>
      <c r="K195" s="123">
        <f t="shared" si="50"/>
        <v>415.32473460505406</v>
      </c>
      <c r="L195" s="123">
        <f t="shared" si="51"/>
        <v>3202.1090395937622</v>
      </c>
      <c r="M195" s="123">
        <f t="shared" si="52"/>
        <v>24462.109039593761</v>
      </c>
      <c r="N195" s="70">
        <f t="shared" si="53"/>
        <v>28983.54151610635</v>
      </c>
      <c r="O195" s="23">
        <f t="shared" si="46"/>
        <v>0.94431378160767176</v>
      </c>
      <c r="P195" s="284">
        <v>153.98065213695327</v>
      </c>
      <c r="Q195" s="316">
        <v>844</v>
      </c>
      <c r="R195" s="125">
        <f t="shared" si="54"/>
        <v>2.7091673806899301E-2</v>
      </c>
      <c r="S195" s="23">
        <f t="shared" si="55"/>
        <v>3.1848481196217915E-2</v>
      </c>
      <c r="T195" s="23"/>
      <c r="U195" s="266">
        <v>20969</v>
      </c>
      <c r="V195" s="125">
        <f t="shared" si="56"/>
        <v>1.3877628880728694E-2</v>
      </c>
      <c r="W195" s="260">
        <v>24016.053178217113</v>
      </c>
      <c r="X195" s="264">
        <v>24525.146198830411</v>
      </c>
      <c r="Y195" s="264">
        <v>28088.951085634049</v>
      </c>
      <c r="Z195" s="141"/>
      <c r="AA195" s="124"/>
      <c r="AB195" s="124"/>
      <c r="AC195" s="124"/>
      <c r="AD195" s="124"/>
    </row>
    <row r="196" spans="1:30">
      <c r="A196" s="82">
        <v>1146</v>
      </c>
      <c r="B196" s="83" t="s">
        <v>250</v>
      </c>
      <c r="C196" s="266">
        <v>296653</v>
      </c>
      <c r="D196" s="124">
        <f t="shared" si="47"/>
        <v>26912.183616075479</v>
      </c>
      <c r="E196" s="125">
        <f t="shared" si="42"/>
        <v>0.87682679729438107</v>
      </c>
      <c r="F196" s="124">
        <f t="shared" si="43"/>
        <v>2268.3110447963109</v>
      </c>
      <c r="G196" s="124">
        <f t="shared" si="48"/>
        <v>25003.592646789733</v>
      </c>
      <c r="H196" s="124">
        <f t="shared" si="44"/>
        <v>248.93687195542151</v>
      </c>
      <c r="I196" s="123">
        <f t="shared" si="49"/>
        <v>2744.0311395646113</v>
      </c>
      <c r="J196" s="124">
        <f t="shared" si="45"/>
        <v>-110.82263694744336</v>
      </c>
      <c r="K196" s="123">
        <f t="shared" si="50"/>
        <v>-1221.5979270716682</v>
      </c>
      <c r="L196" s="123">
        <f t="shared" si="51"/>
        <v>23781.994719718066</v>
      </c>
      <c r="M196" s="123">
        <f t="shared" si="52"/>
        <v>320434.99471971806</v>
      </c>
      <c r="N196" s="70">
        <f t="shared" si="53"/>
        <v>29069.672023924344</v>
      </c>
      <c r="O196" s="23">
        <f t="shared" si="46"/>
        <v>0.94712000270057028</v>
      </c>
      <c r="P196" s="284">
        <v>1466.4992636322895</v>
      </c>
      <c r="Q196" s="316">
        <v>11023</v>
      </c>
      <c r="R196" s="125">
        <f t="shared" si="54"/>
        <v>6.130361856847192E-2</v>
      </c>
      <c r="S196" s="23">
        <f t="shared" si="55"/>
        <v>3.3383421191090216E-2</v>
      </c>
      <c r="T196" s="23"/>
      <c r="U196" s="266">
        <v>279974</v>
      </c>
      <c r="V196" s="125">
        <f t="shared" si="56"/>
        <v>5.9573388957546061E-2</v>
      </c>
      <c r="W196" s="260">
        <v>310589.70197742124</v>
      </c>
      <c r="X196" s="264">
        <v>25357.666878000182</v>
      </c>
      <c r="Y196" s="264">
        <v>28130.577119592541</v>
      </c>
      <c r="Z196" s="141"/>
      <c r="AA196" s="124"/>
      <c r="AB196" s="124"/>
      <c r="AC196" s="124"/>
      <c r="AD196" s="124"/>
    </row>
    <row r="197" spans="1:30">
      <c r="A197" s="82">
        <v>1149</v>
      </c>
      <c r="B197" s="83" t="s">
        <v>251</v>
      </c>
      <c r="C197" s="266">
        <v>1089363</v>
      </c>
      <c r="D197" s="124">
        <f t="shared" si="47"/>
        <v>25788.012215041545</v>
      </c>
      <c r="E197" s="125">
        <f t="shared" si="42"/>
        <v>0.84020012949066814</v>
      </c>
      <c r="F197" s="124">
        <f t="shared" si="43"/>
        <v>2942.8138854166718</v>
      </c>
      <c r="G197" s="124">
        <f t="shared" si="48"/>
        <v>124313.28696165647</v>
      </c>
      <c r="H197" s="124">
        <f t="shared" si="44"/>
        <v>642.39686231729866</v>
      </c>
      <c r="I197" s="123">
        <f t="shared" si="49"/>
        <v>27136.770654869644</v>
      </c>
      <c r="J197" s="124">
        <f t="shared" si="45"/>
        <v>282.63735341443379</v>
      </c>
      <c r="K197" s="123">
        <f t="shared" si="50"/>
        <v>11939.449720285926</v>
      </c>
      <c r="L197" s="123">
        <f t="shared" si="51"/>
        <v>136252.73668194239</v>
      </c>
      <c r="M197" s="123">
        <f t="shared" si="52"/>
        <v>1225615.7366819424</v>
      </c>
      <c r="N197" s="70">
        <f t="shared" si="53"/>
        <v>29013.463453872653</v>
      </c>
      <c r="O197" s="23">
        <f t="shared" si="46"/>
        <v>0.9452886693103848</v>
      </c>
      <c r="P197" s="284">
        <v>5327.7567988404771</v>
      </c>
      <c r="Q197" s="316">
        <v>42243</v>
      </c>
      <c r="R197" s="125">
        <f t="shared" si="54"/>
        <v>3.9034785017497915E-2</v>
      </c>
      <c r="S197" s="23">
        <f t="shared" si="55"/>
        <v>3.2373359048975814E-2</v>
      </c>
      <c r="T197" s="23"/>
      <c r="U197" s="73">
        <v>1048090</v>
      </c>
      <c r="V197" s="125">
        <f t="shared" si="56"/>
        <v>3.9379251781812633E-2</v>
      </c>
      <c r="W197" s="260">
        <v>1186789.1954537199</v>
      </c>
      <c r="X197" s="264">
        <v>24819.200075777309</v>
      </c>
      <c r="Y197" s="264">
        <v>28103.653779481396</v>
      </c>
      <c r="Z197" s="141"/>
      <c r="AA197" s="262"/>
      <c r="AB197" s="266"/>
      <c r="AC197" s="124"/>
      <c r="AD197" s="124"/>
    </row>
    <row r="198" spans="1:30">
      <c r="A198" s="82">
        <v>1151</v>
      </c>
      <c r="B198" s="83" t="s">
        <v>252</v>
      </c>
      <c r="C198" s="266">
        <v>5467</v>
      </c>
      <c r="D198" s="124">
        <f t="shared" si="47"/>
        <v>26283.653846153848</v>
      </c>
      <c r="E198" s="125">
        <f t="shared" si="42"/>
        <v>0.85634864683930756</v>
      </c>
      <c r="F198" s="124">
        <f t="shared" si="43"/>
        <v>2645.42890674929</v>
      </c>
      <c r="G198" s="124">
        <f t="shared" si="48"/>
        <v>550.24921260385236</v>
      </c>
      <c r="H198" s="124">
        <f t="shared" si="44"/>
        <v>468.92229142799255</v>
      </c>
      <c r="I198" s="123">
        <f t="shared" si="49"/>
        <v>97.535836617022454</v>
      </c>
      <c r="J198" s="124">
        <f t="shared" si="45"/>
        <v>109.16278252512768</v>
      </c>
      <c r="K198" s="123">
        <f t="shared" si="50"/>
        <v>22.705858765226555</v>
      </c>
      <c r="L198" s="123">
        <f t="shared" si="51"/>
        <v>572.95507136907895</v>
      </c>
      <c r="M198" s="123">
        <f t="shared" si="52"/>
        <v>6039.9550713690787</v>
      </c>
      <c r="N198" s="70">
        <f t="shared" si="53"/>
        <v>29038.245535428265</v>
      </c>
      <c r="O198" s="23">
        <f t="shared" si="46"/>
        <v>0.94609609517781668</v>
      </c>
      <c r="P198" s="284">
        <v>23.89144033706873</v>
      </c>
      <c r="Q198" s="316">
        <v>208</v>
      </c>
      <c r="R198" s="125">
        <f t="shared" si="54"/>
        <v>0.11291645735768341</v>
      </c>
      <c r="S198" s="23">
        <f t="shared" si="55"/>
        <v>3.5470058511342786E-2</v>
      </c>
      <c r="T198" s="23"/>
      <c r="U198" s="266">
        <v>4747</v>
      </c>
      <c r="V198" s="125">
        <f t="shared" si="56"/>
        <v>0.15167474194227934</v>
      </c>
      <c r="W198" s="260">
        <v>5636.7514489141986</v>
      </c>
      <c r="X198" s="264">
        <v>23616.915422885573</v>
      </c>
      <c r="Y198" s="264">
        <v>28043.539546836808</v>
      </c>
      <c r="Z198" s="141"/>
      <c r="AA198" s="124"/>
      <c r="AB198" s="124"/>
      <c r="AC198" s="124"/>
      <c r="AD198" s="124"/>
    </row>
    <row r="199" spans="1:30">
      <c r="A199" s="82">
        <v>1160</v>
      </c>
      <c r="B199" s="83" t="s">
        <v>253</v>
      </c>
      <c r="C199" s="266">
        <v>278332</v>
      </c>
      <c r="D199" s="124">
        <f t="shared" si="47"/>
        <v>31653.815535084726</v>
      </c>
      <c r="E199" s="125">
        <f t="shared" ref="E199:E262" si="57">D199/D$430</f>
        <v>1.0313140729760999</v>
      </c>
      <c r="F199" s="124">
        <f t="shared" ref="F199:F262" si="58">($D$430-D199)*0.6</f>
        <v>-576.66810660923727</v>
      </c>
      <c r="G199" s="124">
        <f t="shared" si="48"/>
        <v>-5070.6426614150241</v>
      </c>
      <c r="H199" s="124">
        <f t="shared" ref="H199:H262" si="59">IF(D199&lt;D$430*0.9,(D$430*0.9-D199)*0.35,0)</f>
        <v>0</v>
      </c>
      <c r="I199" s="123">
        <f t="shared" si="49"/>
        <v>0</v>
      </c>
      <c r="J199" s="124">
        <f t="shared" ref="J199:J262" si="60">H199+I$432</f>
        <v>-359.75950890286487</v>
      </c>
      <c r="K199" s="123">
        <f t="shared" si="50"/>
        <v>-3163.3653617828909</v>
      </c>
      <c r="L199" s="123">
        <f t="shared" si="51"/>
        <v>-8234.0080231979155</v>
      </c>
      <c r="M199" s="123">
        <f t="shared" si="52"/>
        <v>270097.99197680206</v>
      </c>
      <c r="N199" s="70">
        <f t="shared" si="53"/>
        <v>30717.387919572622</v>
      </c>
      <c r="O199" s="23">
        <f t="shared" ref="O199:O262" si="61">N199/N$430</f>
        <v>1.0008042920262912</v>
      </c>
      <c r="P199" s="284">
        <v>-592.7111567806287</v>
      </c>
      <c r="Q199" s="316">
        <v>8793</v>
      </c>
      <c r="R199" s="125">
        <f t="shared" si="54"/>
        <v>-7.1430857246298385E-2</v>
      </c>
      <c r="S199" s="23">
        <f t="shared" si="55"/>
        <v>-1.2872836190274732E-2</v>
      </c>
      <c r="T199" s="23"/>
      <c r="U199" s="266">
        <v>300936</v>
      </c>
      <c r="V199" s="125">
        <f t="shared" si="56"/>
        <v>-7.5112316239997867E-2</v>
      </c>
      <c r="W199" s="260">
        <v>274709.38952527638</v>
      </c>
      <c r="X199" s="264">
        <v>34088.8083371092</v>
      </c>
      <c r="Y199" s="264">
        <v>31117.964377580014</v>
      </c>
      <c r="Z199" s="264"/>
      <c r="AA199" s="266"/>
      <c r="AB199" s="262"/>
      <c r="AC199" s="266"/>
      <c r="AD199" s="124"/>
    </row>
    <row r="200" spans="1:30" ht="22.5" customHeight="1">
      <c r="A200" s="82">
        <v>1201</v>
      </c>
      <c r="B200" s="83" t="s">
        <v>254</v>
      </c>
      <c r="C200" s="266">
        <v>9126725</v>
      </c>
      <c r="D200" s="124">
        <f t="shared" si="47"/>
        <v>32619.678189512208</v>
      </c>
      <c r="E200" s="125">
        <f t="shared" si="57"/>
        <v>1.0627828779601005</v>
      </c>
      <c r="F200" s="124">
        <f t="shared" si="58"/>
        <v>-1156.185699265726</v>
      </c>
      <c r="G200" s="124">
        <f t="shared" si="48"/>
        <v>-323491.50916895602</v>
      </c>
      <c r="H200" s="124">
        <f t="shared" si="59"/>
        <v>0</v>
      </c>
      <c r="I200" s="123">
        <f t="shared" si="49"/>
        <v>0</v>
      </c>
      <c r="J200" s="124">
        <f t="shared" si="60"/>
        <v>-359.75950890286487</v>
      </c>
      <c r="K200" s="123">
        <f t="shared" si="50"/>
        <v>-100657.83251495037</v>
      </c>
      <c r="L200" s="123">
        <f t="shared" si="51"/>
        <v>-424149.34168390639</v>
      </c>
      <c r="M200" s="123">
        <f t="shared" si="52"/>
        <v>8702575.6583160944</v>
      </c>
      <c r="N200" s="70">
        <f t="shared" si="53"/>
        <v>31103.732981343623</v>
      </c>
      <c r="O200" s="23">
        <f t="shared" si="61"/>
        <v>1.0133918140198916</v>
      </c>
      <c r="P200" s="284">
        <v>1630.5649518980063</v>
      </c>
      <c r="Q200" s="316">
        <v>279792</v>
      </c>
      <c r="R200" s="125">
        <f t="shared" si="54"/>
        <v>3.3078763980815884E-2</v>
      </c>
      <c r="S200" s="23">
        <f t="shared" si="55"/>
        <v>3.2916808837643981E-2</v>
      </c>
      <c r="T200" s="23"/>
      <c r="U200" s="266">
        <v>8795464</v>
      </c>
      <c r="V200" s="125">
        <f t="shared" si="56"/>
        <v>3.7662708869026125E-2</v>
      </c>
      <c r="W200" s="260">
        <v>8388024.4471004643</v>
      </c>
      <c r="X200" s="264">
        <v>31575.209293642929</v>
      </c>
      <c r="Y200" s="264">
        <v>30112.524760193512</v>
      </c>
      <c r="Z200" s="141"/>
      <c r="AA200" s="266"/>
      <c r="AB200" s="266"/>
      <c r="AC200" s="262"/>
      <c r="AD200" s="266"/>
    </row>
    <row r="201" spans="1:30">
      <c r="A201" s="82">
        <v>1211</v>
      </c>
      <c r="B201" s="83" t="s">
        <v>255</v>
      </c>
      <c r="C201" s="266">
        <v>106064</v>
      </c>
      <c r="D201" s="124">
        <f t="shared" si="47"/>
        <v>25976.977712466323</v>
      </c>
      <c r="E201" s="125">
        <f t="shared" si="57"/>
        <v>0.84635682098288645</v>
      </c>
      <c r="F201" s="124">
        <f t="shared" si="58"/>
        <v>2829.4345869618046</v>
      </c>
      <c r="G201" s="124">
        <f t="shared" si="48"/>
        <v>11552.581418565049</v>
      </c>
      <c r="H201" s="124">
        <f t="shared" si="59"/>
        <v>576.2589382186261</v>
      </c>
      <c r="I201" s="123">
        <f t="shared" si="49"/>
        <v>2352.8652447466507</v>
      </c>
      <c r="J201" s="124">
        <f t="shared" si="60"/>
        <v>216.49942931576123</v>
      </c>
      <c r="K201" s="123">
        <f t="shared" si="50"/>
        <v>883.96716989625315</v>
      </c>
      <c r="L201" s="123">
        <f t="shared" si="51"/>
        <v>12436.548588461303</v>
      </c>
      <c r="M201" s="123">
        <f t="shared" si="52"/>
        <v>118500.5485884613</v>
      </c>
      <c r="N201" s="70">
        <f t="shared" si="53"/>
        <v>29022.911728743889</v>
      </c>
      <c r="O201" s="23">
        <f t="shared" si="61"/>
        <v>0.94559650388499561</v>
      </c>
      <c r="P201" s="284">
        <v>644.10409084737876</v>
      </c>
      <c r="Q201" s="316">
        <v>4083</v>
      </c>
      <c r="R201" s="125">
        <f t="shared" si="54"/>
        <v>5.4202516792763361E-2</v>
      </c>
      <c r="S201" s="23">
        <f t="shared" si="55"/>
        <v>3.3036416370355329E-2</v>
      </c>
      <c r="T201" s="23"/>
      <c r="U201" s="266">
        <v>101892</v>
      </c>
      <c r="V201" s="125">
        <f t="shared" si="56"/>
        <v>4.0945314646881011E-2</v>
      </c>
      <c r="W201" s="260">
        <v>116171.83876248862</v>
      </c>
      <c r="X201" s="264">
        <v>24641.354292623942</v>
      </c>
      <c r="Y201" s="264">
        <v>28094.76149032373</v>
      </c>
      <c r="Z201" s="141"/>
      <c r="AA201" s="124"/>
      <c r="AB201" s="124"/>
      <c r="AC201" s="124"/>
      <c r="AD201" s="124"/>
    </row>
    <row r="202" spans="1:30">
      <c r="A202" s="82">
        <v>1216</v>
      </c>
      <c r="B202" s="83" t="s">
        <v>256</v>
      </c>
      <c r="C202" s="266">
        <v>140486</v>
      </c>
      <c r="D202" s="124">
        <f t="shared" si="47"/>
        <v>24556.196469148752</v>
      </c>
      <c r="E202" s="125">
        <f t="shared" si="57"/>
        <v>0.80006629751566649</v>
      </c>
      <c r="F202" s="124">
        <f t="shared" si="58"/>
        <v>3681.9033329523472</v>
      </c>
      <c r="G202" s="124">
        <f t="shared" si="48"/>
        <v>21064.16896782038</v>
      </c>
      <c r="H202" s="124">
        <f t="shared" si="59"/>
        <v>1073.5323733797761</v>
      </c>
      <c r="I202" s="123">
        <f t="shared" si="49"/>
        <v>6141.6787081056991</v>
      </c>
      <c r="J202" s="124">
        <f t="shared" si="60"/>
        <v>713.77286447691131</v>
      </c>
      <c r="K202" s="123">
        <f t="shared" si="50"/>
        <v>4083.4945576724099</v>
      </c>
      <c r="L202" s="123">
        <f t="shared" si="51"/>
        <v>25147.66352549279</v>
      </c>
      <c r="M202" s="123">
        <f t="shared" si="52"/>
        <v>165633.6635254928</v>
      </c>
      <c r="N202" s="70">
        <f t="shared" si="53"/>
        <v>28951.872666578009</v>
      </c>
      <c r="O202" s="23">
        <f t="shared" si="61"/>
        <v>0.94328197771163458</v>
      </c>
      <c r="P202" s="284">
        <v>942.2116835017805</v>
      </c>
      <c r="Q202" s="316">
        <v>5721</v>
      </c>
      <c r="R202" s="125">
        <f t="shared" si="54"/>
        <v>-0.13666521277564497</v>
      </c>
      <c r="S202" s="23">
        <f t="shared" si="55"/>
        <v>3.1899883502162735E-3</v>
      </c>
      <c r="T202" s="23"/>
      <c r="U202" s="266">
        <v>160876</v>
      </c>
      <c r="V202" s="125">
        <f t="shared" si="56"/>
        <v>-0.12674357890549243</v>
      </c>
      <c r="W202" s="260">
        <v>163231.08653771674</v>
      </c>
      <c r="X202" s="264">
        <v>28443.422913719944</v>
      </c>
      <c r="Y202" s="264">
        <v>28859.81020822432</v>
      </c>
      <c r="Z202" s="141"/>
      <c r="AA202" s="124"/>
      <c r="AB202" s="124"/>
      <c r="AC202" s="124"/>
      <c r="AD202" s="124"/>
    </row>
    <row r="203" spans="1:30">
      <c r="A203" s="82">
        <v>1219</v>
      </c>
      <c r="B203" s="83" t="s">
        <v>257</v>
      </c>
      <c r="C203" s="266">
        <v>295857</v>
      </c>
      <c r="D203" s="124">
        <f t="shared" si="47"/>
        <v>24857.754999159806</v>
      </c>
      <c r="E203" s="125">
        <f t="shared" si="57"/>
        <v>0.80989138654740345</v>
      </c>
      <c r="F203" s="124">
        <f t="shared" si="58"/>
        <v>3500.9682149457149</v>
      </c>
      <c r="G203" s="124">
        <f t="shared" si="48"/>
        <v>41668.523694283896</v>
      </c>
      <c r="H203" s="124">
        <f t="shared" si="59"/>
        <v>967.98688787590697</v>
      </c>
      <c r="I203" s="123">
        <f t="shared" si="49"/>
        <v>11520.979939499044</v>
      </c>
      <c r="J203" s="124">
        <f t="shared" si="60"/>
        <v>608.22737897304205</v>
      </c>
      <c r="K203" s="123">
        <f t="shared" si="50"/>
        <v>7239.1222645371463</v>
      </c>
      <c r="L203" s="123">
        <f t="shared" si="51"/>
        <v>48907.645958821042</v>
      </c>
      <c r="M203" s="123">
        <f t="shared" si="52"/>
        <v>344764.64595882106</v>
      </c>
      <c r="N203" s="70">
        <f t="shared" si="53"/>
        <v>28966.950593078564</v>
      </c>
      <c r="O203" s="23">
        <f t="shared" si="61"/>
        <v>0.94377323216322151</v>
      </c>
      <c r="P203" s="284">
        <v>1702.4275139028541</v>
      </c>
      <c r="Q203" s="316">
        <v>11902</v>
      </c>
      <c r="R203" s="125">
        <f t="shared" si="54"/>
        <v>-6.9640767694188158E-2</v>
      </c>
      <c r="S203" s="23">
        <f t="shared" si="55"/>
        <v>2.7247237947073399E-2</v>
      </c>
      <c r="T203" s="23"/>
      <c r="U203" s="266">
        <v>315438</v>
      </c>
      <c r="V203" s="125">
        <f t="shared" si="56"/>
        <v>-6.207559013181671E-2</v>
      </c>
      <c r="W203" s="260">
        <v>332912.86271582602</v>
      </c>
      <c r="X203" s="264">
        <v>26718.448246654243</v>
      </c>
      <c r="Y203" s="264">
        <v>28198.616188025244</v>
      </c>
      <c r="Z203" s="141"/>
      <c r="AA203" s="124"/>
      <c r="AB203" s="124"/>
      <c r="AC203" s="124"/>
      <c r="AD203" s="124"/>
    </row>
    <row r="204" spans="1:30">
      <c r="A204" s="82">
        <v>1221</v>
      </c>
      <c r="B204" s="83" t="s">
        <v>258</v>
      </c>
      <c r="C204" s="266">
        <v>517096</v>
      </c>
      <c r="D204" s="124">
        <f t="shared" si="47"/>
        <v>27534.398296059637</v>
      </c>
      <c r="E204" s="125">
        <f t="shared" si="57"/>
        <v>0.89709919558294537</v>
      </c>
      <c r="F204" s="124">
        <f t="shared" si="58"/>
        <v>1894.9822368058165</v>
      </c>
      <c r="G204" s="124">
        <f t="shared" si="48"/>
        <v>35587.766407213232</v>
      </c>
      <c r="H204" s="124">
        <f t="shared" si="59"/>
        <v>31.161733960966373</v>
      </c>
      <c r="I204" s="123">
        <f t="shared" si="49"/>
        <v>585.21736378694845</v>
      </c>
      <c r="J204" s="124">
        <f t="shared" si="60"/>
        <v>-328.59777494189848</v>
      </c>
      <c r="K204" s="123">
        <f t="shared" si="50"/>
        <v>-6171.0662134088543</v>
      </c>
      <c r="L204" s="123">
        <f t="shared" si="51"/>
        <v>29416.700193804376</v>
      </c>
      <c r="M204" s="123">
        <f t="shared" si="52"/>
        <v>546512.70019380434</v>
      </c>
      <c r="N204" s="70">
        <f t="shared" si="53"/>
        <v>29100.782757923556</v>
      </c>
      <c r="O204" s="23">
        <f t="shared" si="61"/>
        <v>0.94813362261499867</v>
      </c>
      <c r="P204" s="284">
        <v>2239.356141867258</v>
      </c>
      <c r="Q204" s="316">
        <v>18780</v>
      </c>
      <c r="R204" s="125">
        <f t="shared" si="54"/>
        <v>4.106590689143353E-2</v>
      </c>
      <c r="S204" s="23">
        <f t="shared" si="55"/>
        <v>3.2487908264764755E-2</v>
      </c>
      <c r="T204" s="23"/>
      <c r="U204" s="266">
        <v>497783</v>
      </c>
      <c r="V204" s="125">
        <f t="shared" si="56"/>
        <v>3.8798030467091085E-2</v>
      </c>
      <c r="W204" s="260">
        <v>530471.9095523092</v>
      </c>
      <c r="X204" s="264">
        <v>26448.275862068964</v>
      </c>
      <c r="Y204" s="264">
        <v>28185.107568795986</v>
      </c>
      <c r="Z204" s="141"/>
      <c r="AA204" s="124"/>
      <c r="AB204" s="124"/>
      <c r="AC204" s="124"/>
      <c r="AD204" s="124"/>
    </row>
    <row r="205" spans="1:30">
      <c r="A205" s="82">
        <v>1222</v>
      </c>
      <c r="B205" s="83" t="s">
        <v>259</v>
      </c>
      <c r="C205" s="266">
        <v>81638</v>
      </c>
      <c r="D205" s="124">
        <f t="shared" si="47"/>
        <v>25559.799624295552</v>
      </c>
      <c r="E205" s="125">
        <f t="shared" si="57"/>
        <v>0.83276472707588478</v>
      </c>
      <c r="F205" s="124">
        <f t="shared" si="58"/>
        <v>3079.7414398642672</v>
      </c>
      <c r="G205" s="124">
        <f t="shared" si="48"/>
        <v>9836.6941589264698</v>
      </c>
      <c r="H205" s="124">
        <f t="shared" si="59"/>
        <v>722.2712690783959</v>
      </c>
      <c r="I205" s="123">
        <f t="shared" si="49"/>
        <v>2306.9344334363964</v>
      </c>
      <c r="J205" s="124">
        <f t="shared" si="60"/>
        <v>362.51176017553104</v>
      </c>
      <c r="K205" s="123">
        <f t="shared" si="50"/>
        <v>1157.862562000646</v>
      </c>
      <c r="L205" s="123">
        <f t="shared" si="51"/>
        <v>10994.556720927116</v>
      </c>
      <c r="M205" s="123">
        <f t="shared" si="52"/>
        <v>92632.55672092711</v>
      </c>
      <c r="N205" s="70">
        <f t="shared" si="53"/>
        <v>29002.052824335347</v>
      </c>
      <c r="O205" s="23">
        <f t="shared" si="61"/>
        <v>0.9449168991896455</v>
      </c>
      <c r="P205" s="284">
        <v>289.35509825288318</v>
      </c>
      <c r="Q205" s="316">
        <v>3194</v>
      </c>
      <c r="R205" s="125">
        <f t="shared" si="54"/>
        <v>1.1782388523957231E-2</v>
      </c>
      <c r="S205" s="23">
        <f t="shared" si="55"/>
        <v>3.1154720928402928E-2</v>
      </c>
      <c r="T205" s="23"/>
      <c r="U205" s="266">
        <v>80561</v>
      </c>
      <c r="V205" s="125">
        <f t="shared" si="56"/>
        <v>1.3368751629200233E-2</v>
      </c>
      <c r="W205" s="260">
        <v>89693.180450683489</v>
      </c>
      <c r="X205" s="264">
        <v>25262.151144559422</v>
      </c>
      <c r="Y205" s="264">
        <v>28125.801332920506</v>
      </c>
      <c r="Z205" s="141"/>
      <c r="AA205" s="124"/>
      <c r="AB205" s="124"/>
      <c r="AC205" s="124"/>
      <c r="AD205" s="124"/>
    </row>
    <row r="206" spans="1:30">
      <c r="A206" s="82">
        <v>1223</v>
      </c>
      <c r="B206" s="83" t="s">
        <v>260</v>
      </c>
      <c r="C206" s="266">
        <v>90837</v>
      </c>
      <c r="D206" s="124">
        <f t="shared" si="47"/>
        <v>31794.53972698635</v>
      </c>
      <c r="E206" s="125">
        <f t="shared" si="57"/>
        <v>1.0358990128028791</v>
      </c>
      <c r="F206" s="124">
        <f t="shared" si="58"/>
        <v>-661.10262175021126</v>
      </c>
      <c r="G206" s="124">
        <f t="shared" si="48"/>
        <v>-1888.7701903403536</v>
      </c>
      <c r="H206" s="124">
        <f t="shared" si="59"/>
        <v>0</v>
      </c>
      <c r="I206" s="123">
        <f t="shared" si="49"/>
        <v>0</v>
      </c>
      <c r="J206" s="124">
        <f t="shared" si="60"/>
        <v>-359.75950890286487</v>
      </c>
      <c r="K206" s="123">
        <f t="shared" si="50"/>
        <v>-1027.8329169354849</v>
      </c>
      <c r="L206" s="123">
        <f t="shared" si="51"/>
        <v>-2916.6031072758387</v>
      </c>
      <c r="M206" s="123">
        <f t="shared" si="52"/>
        <v>87920.396892724166</v>
      </c>
      <c r="N206" s="70">
        <f t="shared" si="53"/>
        <v>30773.677596333277</v>
      </c>
      <c r="O206" s="23">
        <f t="shared" si="61"/>
        <v>1.0026382679570032</v>
      </c>
      <c r="P206" s="284">
        <v>189.14793871008169</v>
      </c>
      <c r="Q206" s="316">
        <v>2857</v>
      </c>
      <c r="R206" s="125">
        <f t="shared" si="54"/>
        <v>8.1095613260998456E-2</v>
      </c>
      <c r="S206" s="23">
        <f t="shared" si="55"/>
        <v>5.222598892174575E-2</v>
      </c>
      <c r="T206" s="23"/>
      <c r="U206" s="266">
        <v>83729</v>
      </c>
      <c r="V206" s="125">
        <f t="shared" si="56"/>
        <v>8.4892928376070417E-2</v>
      </c>
      <c r="W206" s="260">
        <v>83264.109648670361</v>
      </c>
      <c r="X206" s="264">
        <v>29409.553916403231</v>
      </c>
      <c r="Y206" s="264">
        <v>29246.262609297632</v>
      </c>
      <c r="Z206" s="141"/>
      <c r="AA206" s="124"/>
      <c r="AB206" s="124"/>
      <c r="AC206" s="124"/>
      <c r="AD206" s="124"/>
    </row>
    <row r="207" spans="1:30">
      <c r="A207" s="82">
        <v>1224</v>
      </c>
      <c r="B207" s="83" t="s">
        <v>261</v>
      </c>
      <c r="C207" s="266">
        <v>358088</v>
      </c>
      <c r="D207" s="124">
        <f t="shared" si="47"/>
        <v>27169.044006069802</v>
      </c>
      <c r="E207" s="125">
        <f t="shared" si="57"/>
        <v>0.88519557466018262</v>
      </c>
      <c r="F207" s="124">
        <f t="shared" si="58"/>
        <v>2114.1948107997173</v>
      </c>
      <c r="G207" s="124">
        <f t="shared" si="48"/>
        <v>27865.087606340276</v>
      </c>
      <c r="H207" s="124">
        <f t="shared" si="59"/>
        <v>159.03573545740855</v>
      </c>
      <c r="I207" s="123">
        <f t="shared" si="49"/>
        <v>2096.0909933286448</v>
      </c>
      <c r="J207" s="124">
        <f t="shared" si="60"/>
        <v>-200.72377344545632</v>
      </c>
      <c r="K207" s="123">
        <f t="shared" si="50"/>
        <v>-2645.5393340111141</v>
      </c>
      <c r="L207" s="123">
        <f t="shared" si="51"/>
        <v>25219.548272329161</v>
      </c>
      <c r="M207" s="123">
        <f t="shared" si="52"/>
        <v>383307.54827232915</v>
      </c>
      <c r="N207" s="70">
        <f t="shared" si="53"/>
        <v>29082.515043424064</v>
      </c>
      <c r="O207" s="23">
        <f t="shared" si="61"/>
        <v>0.94753844156886047</v>
      </c>
      <c r="P207" s="284">
        <v>1772.838382897</v>
      </c>
      <c r="Q207" s="316">
        <v>13180</v>
      </c>
      <c r="R207" s="125">
        <f t="shared" si="54"/>
        <v>4.6054054393688509E-2</v>
      </c>
      <c r="S207" s="23">
        <f t="shared" si="55"/>
        <v>3.2710693682679585E-2</v>
      </c>
      <c r="T207" s="23"/>
      <c r="U207" s="266">
        <v>343907</v>
      </c>
      <c r="V207" s="125">
        <f t="shared" si="56"/>
        <v>4.1234985039560114E-2</v>
      </c>
      <c r="W207" s="260">
        <v>372884.27828394482</v>
      </c>
      <c r="X207" s="264">
        <v>25972.88724416585</v>
      </c>
      <c r="Y207" s="264">
        <v>28161.338137900828</v>
      </c>
      <c r="Z207" s="141"/>
      <c r="AA207" s="124"/>
      <c r="AB207" s="124"/>
      <c r="AC207" s="124"/>
      <c r="AD207" s="124"/>
    </row>
    <row r="208" spans="1:30">
      <c r="A208" s="82">
        <v>1227</v>
      </c>
      <c r="B208" s="83" t="s">
        <v>262</v>
      </c>
      <c r="C208" s="266">
        <v>29975</v>
      </c>
      <c r="D208" s="124">
        <f t="shared" si="47"/>
        <v>27349.452554744526</v>
      </c>
      <c r="E208" s="125">
        <f t="shared" si="57"/>
        <v>0.891073471905373</v>
      </c>
      <c r="F208" s="124">
        <f t="shared" si="58"/>
        <v>2005.9496815948826</v>
      </c>
      <c r="G208" s="124">
        <f t="shared" si="48"/>
        <v>2198.5208510279913</v>
      </c>
      <c r="H208" s="124">
        <f t="shared" si="59"/>
        <v>95.892743421254991</v>
      </c>
      <c r="I208" s="123">
        <f t="shared" si="49"/>
        <v>105.09844678969547</v>
      </c>
      <c r="J208" s="124">
        <f t="shared" si="60"/>
        <v>-263.86676548160989</v>
      </c>
      <c r="K208" s="123">
        <f t="shared" si="50"/>
        <v>-289.19797496784446</v>
      </c>
      <c r="L208" s="123">
        <f t="shared" si="51"/>
        <v>1909.3228760601469</v>
      </c>
      <c r="M208" s="123">
        <f t="shared" si="52"/>
        <v>31884.322876060149</v>
      </c>
      <c r="N208" s="70">
        <f t="shared" si="53"/>
        <v>29091.535470857802</v>
      </c>
      <c r="O208" s="23">
        <f t="shared" si="61"/>
        <v>0.94783233643112008</v>
      </c>
      <c r="P208" s="284">
        <v>102.94335869917154</v>
      </c>
      <c r="Q208" s="316">
        <v>1096</v>
      </c>
      <c r="R208" s="125">
        <f t="shared" si="54"/>
        <v>7.3363326390511949E-2</v>
      </c>
      <c r="S208" s="23">
        <f t="shared" si="55"/>
        <v>3.3935551829174633E-2</v>
      </c>
      <c r="T208" s="23"/>
      <c r="U208" s="266">
        <v>28232</v>
      </c>
      <c r="V208" s="125">
        <f t="shared" si="56"/>
        <v>6.1738452819495609E-2</v>
      </c>
      <c r="W208" s="260">
        <v>31175.464703467325</v>
      </c>
      <c r="X208" s="264">
        <v>25480.144404332132</v>
      </c>
      <c r="Y208" s="264">
        <v>28136.700995909137</v>
      </c>
      <c r="Z208" s="141"/>
      <c r="AA208" s="124"/>
      <c r="AB208" s="124"/>
      <c r="AC208" s="124"/>
      <c r="AD208" s="124"/>
    </row>
    <row r="209" spans="1:30">
      <c r="A209" s="82">
        <v>1228</v>
      </c>
      <c r="B209" s="83" t="s">
        <v>263</v>
      </c>
      <c r="C209" s="266">
        <v>218966</v>
      </c>
      <c r="D209" s="124">
        <f t="shared" si="47"/>
        <v>32035.991221653254</v>
      </c>
      <c r="E209" s="125">
        <f t="shared" si="57"/>
        <v>1.0437657524101498</v>
      </c>
      <c r="F209" s="124">
        <f t="shared" si="58"/>
        <v>-805.97351855035379</v>
      </c>
      <c r="G209" s="124">
        <f t="shared" si="48"/>
        <v>-5508.828999291668</v>
      </c>
      <c r="H209" s="124">
        <f t="shared" si="59"/>
        <v>0</v>
      </c>
      <c r="I209" s="123">
        <f t="shared" si="49"/>
        <v>0</v>
      </c>
      <c r="J209" s="124">
        <f t="shared" si="60"/>
        <v>-359.75950890286487</v>
      </c>
      <c r="K209" s="123">
        <f t="shared" si="50"/>
        <v>-2458.9562433510814</v>
      </c>
      <c r="L209" s="123">
        <f t="shared" si="51"/>
        <v>-7967.7852426427489</v>
      </c>
      <c r="M209" s="123">
        <f t="shared" si="52"/>
        <v>210998.21475735726</v>
      </c>
      <c r="N209" s="70">
        <f t="shared" si="53"/>
        <v>30870.25819420004</v>
      </c>
      <c r="O209" s="23">
        <f t="shared" si="61"/>
        <v>1.0057849637999114</v>
      </c>
      <c r="P209" s="284">
        <v>356.90072141527344</v>
      </c>
      <c r="Q209" s="316">
        <v>6835</v>
      </c>
      <c r="R209" s="125">
        <f t="shared" si="54"/>
        <v>3.269828122313484E-2</v>
      </c>
      <c r="S209" s="23">
        <f t="shared" si="55"/>
        <v>3.2757659746064018E-2</v>
      </c>
      <c r="T209" s="23"/>
      <c r="U209" s="266">
        <v>217927</v>
      </c>
      <c r="V209" s="125">
        <f t="shared" si="56"/>
        <v>4.7676515530429911E-3</v>
      </c>
      <c r="W209" s="260">
        <v>209984.94832522279</v>
      </c>
      <c r="X209" s="264">
        <v>31021.637010676157</v>
      </c>
      <c r="Y209" s="264">
        <v>29891.095847006804</v>
      </c>
      <c r="Z209" s="141"/>
      <c r="AA209" s="124"/>
      <c r="AB209" s="124"/>
      <c r="AC209" s="124"/>
      <c r="AD209" s="124"/>
    </row>
    <row r="210" spans="1:30">
      <c r="A210" s="82">
        <v>1231</v>
      </c>
      <c r="B210" s="83" t="s">
        <v>264</v>
      </c>
      <c r="C210" s="266">
        <v>86913</v>
      </c>
      <c r="D210" s="124">
        <f t="shared" si="47"/>
        <v>25843.889384478145</v>
      </c>
      <c r="E210" s="125">
        <f t="shared" si="57"/>
        <v>0.84202066550580235</v>
      </c>
      <c r="F210" s="124">
        <f t="shared" si="58"/>
        <v>2909.2875837547112</v>
      </c>
      <c r="G210" s="124">
        <f t="shared" si="48"/>
        <v>9783.9341441670931</v>
      </c>
      <c r="H210" s="124">
        <f t="shared" si="59"/>
        <v>622.83985301448843</v>
      </c>
      <c r="I210" s="123">
        <f t="shared" si="49"/>
        <v>2094.6104256877243</v>
      </c>
      <c r="J210" s="124">
        <f t="shared" si="60"/>
        <v>263.08034411162356</v>
      </c>
      <c r="K210" s="123">
        <f t="shared" si="50"/>
        <v>884.73919724739005</v>
      </c>
      <c r="L210" s="123">
        <f t="shared" si="51"/>
        <v>10668.673341414484</v>
      </c>
      <c r="M210" s="123">
        <f t="shared" si="52"/>
        <v>97581.673341414484</v>
      </c>
      <c r="N210" s="70">
        <f t="shared" si="53"/>
        <v>29016.257312344478</v>
      </c>
      <c r="O210" s="23">
        <f t="shared" si="61"/>
        <v>0.94537969611114137</v>
      </c>
      <c r="P210" s="284">
        <v>311.26064352675166</v>
      </c>
      <c r="Q210" s="316">
        <v>3363</v>
      </c>
      <c r="R210" s="125">
        <f t="shared" si="54"/>
        <v>6.4781485406974954E-2</v>
      </c>
      <c r="S210" s="23">
        <f t="shared" si="55"/>
        <v>3.3479745227536793E-2</v>
      </c>
      <c r="T210" s="23"/>
      <c r="U210" s="266">
        <v>81965</v>
      </c>
      <c r="V210" s="125">
        <f t="shared" si="56"/>
        <v>6.036722991520771E-2</v>
      </c>
      <c r="W210" s="260">
        <v>94813.566880513681</v>
      </c>
      <c r="X210" s="264">
        <v>24271.542789458097</v>
      </c>
      <c r="Y210" s="264">
        <v>28076.270915165438</v>
      </c>
      <c r="Z210" s="141"/>
      <c r="AA210" s="124"/>
      <c r="AB210" s="124"/>
      <c r="AC210" s="124"/>
      <c r="AD210" s="124"/>
    </row>
    <row r="211" spans="1:30">
      <c r="A211" s="82">
        <v>1232</v>
      </c>
      <c r="B211" s="83" t="s">
        <v>265</v>
      </c>
      <c r="C211" s="266">
        <v>56711</v>
      </c>
      <c r="D211" s="124">
        <f t="shared" si="47"/>
        <v>60914.070891514501</v>
      </c>
      <c r="E211" s="125">
        <f t="shared" si="57"/>
        <v>1.9846434779103339</v>
      </c>
      <c r="F211" s="124">
        <f t="shared" si="58"/>
        <v>-18132.821320467101</v>
      </c>
      <c r="G211" s="124">
        <f t="shared" si="48"/>
        <v>-16881.656649354871</v>
      </c>
      <c r="H211" s="124">
        <f t="shared" si="59"/>
        <v>0</v>
      </c>
      <c r="I211" s="123">
        <f t="shared" si="49"/>
        <v>0</v>
      </c>
      <c r="J211" s="124">
        <f t="shared" si="60"/>
        <v>-359.75950890286487</v>
      </c>
      <c r="K211" s="123">
        <f t="shared" si="50"/>
        <v>-334.93610278856721</v>
      </c>
      <c r="L211" s="123">
        <f t="shared" si="51"/>
        <v>-17216.592752143439</v>
      </c>
      <c r="M211" s="123">
        <f t="shared" si="52"/>
        <v>39494.407247856565</v>
      </c>
      <c r="N211" s="70">
        <f t="shared" si="53"/>
        <v>42421.490062144541</v>
      </c>
      <c r="O211" s="23">
        <f t="shared" si="61"/>
        <v>1.3821360539999852</v>
      </c>
      <c r="P211" s="284">
        <v>57.373514504408377</v>
      </c>
      <c r="Q211" s="316">
        <v>931</v>
      </c>
      <c r="R211" s="125">
        <f t="shared" si="54"/>
        <v>1.5510169084710958E-2</v>
      </c>
      <c r="S211" s="23">
        <f t="shared" si="55"/>
        <v>2.2797891688229464E-2</v>
      </c>
      <c r="T211" s="23"/>
      <c r="U211" s="266">
        <v>55245</v>
      </c>
      <c r="V211" s="125">
        <f t="shared" si="56"/>
        <v>2.6536338130147524E-2</v>
      </c>
      <c r="W211" s="260">
        <v>38199.328200360178</v>
      </c>
      <c r="X211" s="264">
        <v>59983.713355048858</v>
      </c>
      <c r="Y211" s="264">
        <v>41475.926384755898</v>
      </c>
      <c r="Z211" s="141"/>
      <c r="AA211" s="124"/>
      <c r="AB211" s="124"/>
      <c r="AC211" s="124"/>
      <c r="AD211" s="124"/>
    </row>
    <row r="212" spans="1:30">
      <c r="A212" s="82">
        <v>1233</v>
      </c>
      <c r="B212" s="83" t="s">
        <v>266</v>
      </c>
      <c r="C212" s="266">
        <v>35225</v>
      </c>
      <c r="D212" s="124">
        <f t="shared" si="47"/>
        <v>31535.362578334825</v>
      </c>
      <c r="E212" s="125">
        <f t="shared" si="57"/>
        <v>1.027454753042097</v>
      </c>
      <c r="F212" s="124">
        <f t="shared" si="58"/>
        <v>-505.59633255929657</v>
      </c>
      <c r="G212" s="124">
        <f t="shared" si="48"/>
        <v>-564.7511034687343</v>
      </c>
      <c r="H212" s="124">
        <f t="shared" si="59"/>
        <v>0</v>
      </c>
      <c r="I212" s="123">
        <f t="shared" si="49"/>
        <v>0</v>
      </c>
      <c r="J212" s="124">
        <f t="shared" si="60"/>
        <v>-359.75950890286487</v>
      </c>
      <c r="K212" s="123">
        <f t="shared" si="50"/>
        <v>-401.85137144450005</v>
      </c>
      <c r="L212" s="123">
        <f t="shared" si="51"/>
        <v>-966.60247491323435</v>
      </c>
      <c r="M212" s="123">
        <f t="shared" si="52"/>
        <v>34258.397525086766</v>
      </c>
      <c r="N212" s="70">
        <f t="shared" si="53"/>
        <v>30670.006736872667</v>
      </c>
      <c r="O212" s="23">
        <f t="shared" si="61"/>
        <v>0.99926056405269026</v>
      </c>
      <c r="P212" s="284">
        <v>89.103131795296349</v>
      </c>
      <c r="Q212" s="316">
        <v>1117</v>
      </c>
      <c r="R212" s="125">
        <f t="shared" si="54"/>
        <v>4.5846262091214431E-2</v>
      </c>
      <c r="S212" s="23">
        <f t="shared" si="55"/>
        <v>3.8126021098748575E-2</v>
      </c>
      <c r="T212" s="23"/>
      <c r="U212" s="266">
        <v>34103</v>
      </c>
      <c r="V212" s="125">
        <f t="shared" si="56"/>
        <v>3.2900331349148167E-2</v>
      </c>
      <c r="W212" s="260">
        <v>33413.8408193348</v>
      </c>
      <c r="X212" s="264">
        <v>30152.961980548189</v>
      </c>
      <c r="Y212" s="264">
        <v>29543.625834955616</v>
      </c>
      <c r="Z212" s="141"/>
      <c r="AA212" s="124"/>
      <c r="AB212" s="124"/>
      <c r="AC212" s="124"/>
      <c r="AD212" s="124"/>
    </row>
    <row r="213" spans="1:30">
      <c r="A213" s="82">
        <v>1234</v>
      </c>
      <c r="B213" s="83" t="s">
        <v>267</v>
      </c>
      <c r="C213" s="266">
        <v>22248</v>
      </c>
      <c r="D213" s="124">
        <f t="shared" si="47"/>
        <v>23896.885069817399</v>
      </c>
      <c r="E213" s="125">
        <f t="shared" si="57"/>
        <v>0.7785852497143253</v>
      </c>
      <c r="F213" s="124">
        <f t="shared" si="58"/>
        <v>4077.490172551159</v>
      </c>
      <c r="G213" s="124">
        <f t="shared" si="48"/>
        <v>3796.143350645129</v>
      </c>
      <c r="H213" s="124">
        <f t="shared" si="59"/>
        <v>1304.2913631457495</v>
      </c>
      <c r="I213" s="123">
        <f t="shared" si="49"/>
        <v>1214.2952590886928</v>
      </c>
      <c r="J213" s="124">
        <f t="shared" si="60"/>
        <v>944.53185424288472</v>
      </c>
      <c r="K213" s="123">
        <f t="shared" si="50"/>
        <v>879.35915630012562</v>
      </c>
      <c r="L213" s="123">
        <f t="shared" si="51"/>
        <v>4675.5025069452549</v>
      </c>
      <c r="M213" s="123">
        <f t="shared" si="52"/>
        <v>26923.502506945253</v>
      </c>
      <c r="N213" s="70">
        <f t="shared" si="53"/>
        <v>28918.907096611441</v>
      </c>
      <c r="O213" s="23">
        <f t="shared" si="61"/>
        <v>0.9422079253215675</v>
      </c>
      <c r="P213" s="284">
        <v>87.526110354864613</v>
      </c>
      <c r="Q213" s="316">
        <v>931</v>
      </c>
      <c r="R213" s="125">
        <f t="shared" si="54"/>
        <v>-3.7439288082733939E-2</v>
      </c>
      <c r="S213" s="23">
        <f t="shared" si="55"/>
        <v>2.89956818243154E-2</v>
      </c>
      <c r="T213" s="23"/>
      <c r="U213" s="266">
        <v>23163</v>
      </c>
      <c r="V213" s="125">
        <f t="shared" si="56"/>
        <v>-3.9502655096490091E-2</v>
      </c>
      <c r="W213" s="260">
        <v>26221.043292721133</v>
      </c>
      <c r="X213" s="264">
        <v>24826.36655948553</v>
      </c>
      <c r="Y213" s="264">
        <v>28104.01210366681</v>
      </c>
      <c r="Z213" s="141"/>
      <c r="AA213" s="124"/>
      <c r="AB213" s="124"/>
      <c r="AC213" s="124"/>
      <c r="AD213" s="124"/>
    </row>
    <row r="214" spans="1:30">
      <c r="A214" s="82">
        <v>1235</v>
      </c>
      <c r="B214" s="83" t="s">
        <v>268</v>
      </c>
      <c r="C214" s="266">
        <v>403939</v>
      </c>
      <c r="D214" s="124">
        <f t="shared" si="47"/>
        <v>27710.708650613982</v>
      </c>
      <c r="E214" s="125">
        <f t="shared" si="57"/>
        <v>0.90284356942191479</v>
      </c>
      <c r="F214" s="124">
        <f t="shared" si="58"/>
        <v>1789.1960240732092</v>
      </c>
      <c r="G214" s="124">
        <f t="shared" si="48"/>
        <v>26081.110442915171</v>
      </c>
      <c r="H214" s="124">
        <f t="shared" si="59"/>
        <v>0</v>
      </c>
      <c r="I214" s="123">
        <f t="shared" si="49"/>
        <v>0</v>
      </c>
      <c r="J214" s="124">
        <f t="shared" si="60"/>
        <v>-359.75950890286487</v>
      </c>
      <c r="K214" s="123">
        <f t="shared" si="50"/>
        <v>-5244.2143612770615</v>
      </c>
      <c r="L214" s="123">
        <f t="shared" si="51"/>
        <v>20836.896081638108</v>
      </c>
      <c r="M214" s="123">
        <f t="shared" si="52"/>
        <v>424775.89608163811</v>
      </c>
      <c r="N214" s="70">
        <f t="shared" si="53"/>
        <v>29140.145165784324</v>
      </c>
      <c r="O214" s="23">
        <f t="shared" si="61"/>
        <v>0.94941609060461718</v>
      </c>
      <c r="P214" s="284">
        <v>1257.7646841360911</v>
      </c>
      <c r="Q214" s="316">
        <v>14577</v>
      </c>
      <c r="R214" s="125">
        <f t="shared" si="54"/>
        <v>5.5002230585641874E-2</v>
      </c>
      <c r="S214" s="23">
        <f t="shared" si="55"/>
        <v>3.4218860723270919E-2</v>
      </c>
      <c r="T214" s="23"/>
      <c r="U214" s="266">
        <v>381225</v>
      </c>
      <c r="V214" s="125">
        <f t="shared" si="56"/>
        <v>5.9581611908977636E-2</v>
      </c>
      <c r="W214" s="260">
        <v>408946.3874604014</v>
      </c>
      <c r="X214" s="264">
        <v>26266.019016122365</v>
      </c>
      <c r="Y214" s="264">
        <v>28175.994726498651</v>
      </c>
      <c r="Z214" s="141"/>
      <c r="AA214" s="124"/>
      <c r="AB214" s="124"/>
      <c r="AC214" s="124"/>
      <c r="AD214" s="124"/>
    </row>
    <row r="215" spans="1:30">
      <c r="A215" s="82">
        <v>1238</v>
      </c>
      <c r="B215" s="83" t="s">
        <v>269</v>
      </c>
      <c r="C215" s="266">
        <v>232403</v>
      </c>
      <c r="D215" s="124">
        <f t="shared" si="47"/>
        <v>27487.049083382615</v>
      </c>
      <c r="E215" s="125">
        <f t="shared" si="57"/>
        <v>0.89555650922578167</v>
      </c>
      <c r="F215" s="124">
        <f t="shared" si="58"/>
        <v>1923.3917644120293</v>
      </c>
      <c r="G215" s="124">
        <f t="shared" si="48"/>
        <v>16262.277368103707</v>
      </c>
      <c r="H215" s="124">
        <f t="shared" si="59"/>
        <v>47.733958397923921</v>
      </c>
      <c r="I215" s="123">
        <f t="shared" si="49"/>
        <v>403.59061825444678</v>
      </c>
      <c r="J215" s="124">
        <f t="shared" si="60"/>
        <v>-312.02555050494095</v>
      </c>
      <c r="K215" s="123">
        <f t="shared" si="50"/>
        <v>-2638.1760295192757</v>
      </c>
      <c r="L215" s="123">
        <f t="shared" si="51"/>
        <v>13624.101338584431</v>
      </c>
      <c r="M215" s="123">
        <f t="shared" si="52"/>
        <v>246027.10133858444</v>
      </c>
      <c r="N215" s="70">
        <f t="shared" si="53"/>
        <v>29098.415297289706</v>
      </c>
      <c r="O215" s="23">
        <f t="shared" si="61"/>
        <v>0.94805648829714051</v>
      </c>
      <c r="P215" s="284">
        <v>429.36263485537347</v>
      </c>
      <c r="Q215" s="316">
        <v>8455</v>
      </c>
      <c r="R215" s="125">
        <f t="shared" si="54"/>
        <v>6.8143990760597462E-2</v>
      </c>
      <c r="S215" s="23">
        <f t="shared" si="55"/>
        <v>3.3714723375097809E-2</v>
      </c>
      <c r="T215" s="23"/>
      <c r="U215" s="266">
        <v>216753</v>
      </c>
      <c r="V215" s="125">
        <f t="shared" si="56"/>
        <v>7.2201999510964093E-2</v>
      </c>
      <c r="W215" s="260">
        <v>237102.11967265821</v>
      </c>
      <c r="X215" s="264">
        <v>25733.467885551465</v>
      </c>
      <c r="Y215" s="264">
        <v>28149.367169970104</v>
      </c>
      <c r="Z215" s="141"/>
      <c r="AA215" s="124"/>
      <c r="AB215" s="124"/>
      <c r="AC215" s="124"/>
      <c r="AD215" s="124"/>
    </row>
    <row r="216" spans="1:30">
      <c r="A216" s="82">
        <v>1241</v>
      </c>
      <c r="B216" s="83" t="s">
        <v>270</v>
      </c>
      <c r="C216" s="266">
        <v>112231</v>
      </c>
      <c r="D216" s="124">
        <f t="shared" si="47"/>
        <v>28630.357142857141</v>
      </c>
      <c r="E216" s="125">
        <f t="shared" si="57"/>
        <v>0.9328066691686222</v>
      </c>
      <c r="F216" s="124">
        <f t="shared" si="58"/>
        <v>1237.4069287273137</v>
      </c>
      <c r="G216" s="124">
        <f t="shared" si="48"/>
        <v>4850.6351606110702</v>
      </c>
      <c r="H216" s="124">
        <f t="shared" si="59"/>
        <v>0</v>
      </c>
      <c r="I216" s="123">
        <f t="shared" si="49"/>
        <v>0</v>
      </c>
      <c r="J216" s="124">
        <f t="shared" si="60"/>
        <v>-359.75950890286487</v>
      </c>
      <c r="K216" s="123">
        <f t="shared" si="50"/>
        <v>-1410.2572748992304</v>
      </c>
      <c r="L216" s="123">
        <f t="shared" si="51"/>
        <v>3440.3778857118396</v>
      </c>
      <c r="M216" s="123">
        <f t="shared" si="52"/>
        <v>115671.37788571185</v>
      </c>
      <c r="N216" s="70">
        <f t="shared" si="53"/>
        <v>29508.004562681595</v>
      </c>
      <c r="O216" s="23">
        <f t="shared" si="61"/>
        <v>0.96140133050330034</v>
      </c>
      <c r="P216" s="284">
        <v>275.07795580802485</v>
      </c>
      <c r="Q216" s="316">
        <v>3920</v>
      </c>
      <c r="R216" s="125">
        <f t="shared" si="54"/>
        <v>-2.7575106746484293E-4</v>
      </c>
      <c r="S216" s="23">
        <f t="shared" si="55"/>
        <v>1.9706507754374061E-2</v>
      </c>
      <c r="T216" s="23"/>
      <c r="U216" s="266">
        <v>111546</v>
      </c>
      <c r="V216" s="125">
        <f t="shared" si="56"/>
        <v>6.1409642658634108E-3</v>
      </c>
      <c r="W216" s="260">
        <v>112712.50786145804</v>
      </c>
      <c r="X216" s="264">
        <v>28638.254172015404</v>
      </c>
      <c r="Y216" s="264">
        <v>28937.742711542502</v>
      </c>
      <c r="Z216" s="141"/>
      <c r="AA216" s="124"/>
      <c r="AB216" s="124"/>
      <c r="AC216" s="124"/>
      <c r="AD216" s="124"/>
    </row>
    <row r="217" spans="1:30">
      <c r="A217" s="82">
        <v>1242</v>
      </c>
      <c r="B217" s="83" t="s">
        <v>271</v>
      </c>
      <c r="C217" s="266">
        <v>65455</v>
      </c>
      <c r="D217" s="124">
        <f t="shared" si="47"/>
        <v>26575.314656922452</v>
      </c>
      <c r="E217" s="125">
        <f t="shared" si="57"/>
        <v>0.86585125793362838</v>
      </c>
      <c r="F217" s="124">
        <f t="shared" si="58"/>
        <v>2470.4324202881276</v>
      </c>
      <c r="G217" s="124">
        <f t="shared" si="48"/>
        <v>6084.6750511696582</v>
      </c>
      <c r="H217" s="124">
        <f t="shared" si="59"/>
        <v>366.84100765898108</v>
      </c>
      <c r="I217" s="123">
        <f t="shared" si="49"/>
        <v>903.52940186407045</v>
      </c>
      <c r="J217" s="124">
        <f t="shared" si="60"/>
        <v>7.0814987561162184</v>
      </c>
      <c r="K217" s="123">
        <f t="shared" si="50"/>
        <v>17.441731436314246</v>
      </c>
      <c r="L217" s="123">
        <f t="shared" si="51"/>
        <v>6102.1167826059727</v>
      </c>
      <c r="M217" s="123">
        <f t="shared" si="52"/>
        <v>71557.116782605968</v>
      </c>
      <c r="N217" s="70">
        <f t="shared" si="53"/>
        <v>29052.828575966691</v>
      </c>
      <c r="O217" s="23">
        <f t="shared" si="61"/>
        <v>0.94657122573253261</v>
      </c>
      <c r="P217" s="284">
        <v>281.14383437597007</v>
      </c>
      <c r="Q217" s="316">
        <v>2463</v>
      </c>
      <c r="R217" s="125">
        <f t="shared" si="54"/>
        <v>-7.9761313945318491E-3</v>
      </c>
      <c r="S217" s="23">
        <f t="shared" si="55"/>
        <v>3.0163858092666113E-2</v>
      </c>
      <c r="T217" s="23"/>
      <c r="U217" s="266">
        <v>66651</v>
      </c>
      <c r="V217" s="125">
        <f t="shared" si="56"/>
        <v>-1.7944216890969377E-2</v>
      </c>
      <c r="W217" s="260">
        <v>70166.932113923016</v>
      </c>
      <c r="X217" s="264">
        <v>26788.987138263667</v>
      </c>
      <c r="Y217" s="264">
        <v>28202.143132605714</v>
      </c>
      <c r="Z217" s="141"/>
      <c r="AA217" s="124"/>
      <c r="AB217" s="124"/>
      <c r="AC217" s="124"/>
      <c r="AD217" s="124"/>
    </row>
    <row r="218" spans="1:30">
      <c r="A218" s="82">
        <v>1243</v>
      </c>
      <c r="B218" s="83" t="s">
        <v>127</v>
      </c>
      <c r="C218" s="266">
        <v>565744</v>
      </c>
      <c r="D218" s="124">
        <f t="shared" si="47"/>
        <v>27499.343800126378</v>
      </c>
      <c r="E218" s="125">
        <f t="shared" si="57"/>
        <v>0.89595708382276973</v>
      </c>
      <c r="F218" s="124">
        <f t="shared" si="58"/>
        <v>1916.0149343657713</v>
      </c>
      <c r="G218" s="124">
        <f t="shared" si="48"/>
        <v>39418.17524470701</v>
      </c>
      <c r="H218" s="124">
        <f t="shared" si="59"/>
        <v>43.430807537606775</v>
      </c>
      <c r="I218" s="123">
        <f t="shared" si="49"/>
        <v>893.50200347118414</v>
      </c>
      <c r="J218" s="124">
        <f t="shared" si="60"/>
        <v>-316.3287013652581</v>
      </c>
      <c r="K218" s="123">
        <f t="shared" si="50"/>
        <v>-6507.8303731874548</v>
      </c>
      <c r="L218" s="123">
        <f t="shared" si="51"/>
        <v>32910.344871519555</v>
      </c>
      <c r="M218" s="123">
        <f t="shared" si="52"/>
        <v>598654.3448715196</v>
      </c>
      <c r="N218" s="70">
        <f t="shared" si="53"/>
        <v>29099.030033126892</v>
      </c>
      <c r="O218" s="23">
        <f t="shared" si="61"/>
        <v>0.94807651702698981</v>
      </c>
      <c r="P218" s="284">
        <v>1078.0581829544426</v>
      </c>
      <c r="Q218" s="316">
        <v>20573</v>
      </c>
      <c r="R218" s="125">
        <f t="shared" si="54"/>
        <v>1.5817003142121675E-2</v>
      </c>
      <c r="S218" s="23">
        <f t="shared" si="55"/>
        <v>2.783822425163647E-2</v>
      </c>
      <c r="T218" s="23"/>
      <c r="U218" s="266">
        <v>545538</v>
      </c>
      <c r="V218" s="125">
        <f t="shared" si="56"/>
        <v>3.7038666417371476E-2</v>
      </c>
      <c r="W218" s="260">
        <v>570521.35189322277</v>
      </c>
      <c r="X218" s="264">
        <v>27071.159190154824</v>
      </c>
      <c r="Y218" s="264">
        <v>28310.904718798272</v>
      </c>
      <c r="Z218" s="141"/>
      <c r="AA218" s="124"/>
      <c r="AB218" s="124"/>
      <c r="AC218" s="124"/>
      <c r="AD218" s="124"/>
    </row>
    <row r="219" spans="1:30">
      <c r="A219" s="82">
        <v>1244</v>
      </c>
      <c r="B219" s="83" t="s">
        <v>272</v>
      </c>
      <c r="C219" s="266">
        <v>202389</v>
      </c>
      <c r="D219" s="124">
        <f t="shared" si="47"/>
        <v>39003.468876469451</v>
      </c>
      <c r="E219" s="125">
        <f t="shared" si="57"/>
        <v>1.270773385995237</v>
      </c>
      <c r="F219" s="124">
        <f t="shared" si="58"/>
        <v>-4986.4601114400721</v>
      </c>
      <c r="G219" s="124">
        <f t="shared" si="48"/>
        <v>-25874.741518262534</v>
      </c>
      <c r="H219" s="124">
        <f t="shared" si="59"/>
        <v>0</v>
      </c>
      <c r="I219" s="123">
        <f t="shared" si="49"/>
        <v>0</v>
      </c>
      <c r="J219" s="124">
        <f t="shared" si="60"/>
        <v>-359.75950890286487</v>
      </c>
      <c r="K219" s="123">
        <f t="shared" si="50"/>
        <v>-1866.7920916969658</v>
      </c>
      <c r="L219" s="123">
        <f t="shared" si="51"/>
        <v>-27741.533609959501</v>
      </c>
      <c r="M219" s="123">
        <f t="shared" si="52"/>
        <v>174647.4663900405</v>
      </c>
      <c r="N219" s="70">
        <f t="shared" si="53"/>
        <v>33657.249256126517</v>
      </c>
      <c r="O219" s="23">
        <f t="shared" si="61"/>
        <v>1.0965880172339462</v>
      </c>
      <c r="P219" s="284">
        <v>-571.3538488041122</v>
      </c>
      <c r="Q219" s="316">
        <v>5189</v>
      </c>
      <c r="R219" s="125">
        <f t="shared" si="54"/>
        <v>-8.3108167933814328E-2</v>
      </c>
      <c r="S219" s="23">
        <f t="shared" si="55"/>
        <v>-2.4369782005180453E-2</v>
      </c>
      <c r="T219" s="23"/>
      <c r="U219" s="266">
        <v>219330</v>
      </c>
      <c r="V219" s="125">
        <f t="shared" si="56"/>
        <v>-7.7239775680481459E-2</v>
      </c>
      <c r="W219" s="260">
        <v>177871.4660163486</v>
      </c>
      <c r="X219" s="264">
        <v>42538.789759503488</v>
      </c>
      <c r="Y219" s="264">
        <v>34497.956946537743</v>
      </c>
      <c r="Z219" s="141"/>
      <c r="AA219" s="124"/>
      <c r="AB219" s="124"/>
      <c r="AC219" s="124"/>
      <c r="AD219" s="124"/>
    </row>
    <row r="220" spans="1:30">
      <c r="A220" s="82">
        <v>1245</v>
      </c>
      <c r="B220" s="83" t="s">
        <v>273</v>
      </c>
      <c r="C220" s="266">
        <v>181153</v>
      </c>
      <c r="D220" s="124">
        <f t="shared" si="47"/>
        <v>25568.525052928722</v>
      </c>
      <c r="E220" s="125">
        <f t="shared" si="57"/>
        <v>0.8330490105718874</v>
      </c>
      <c r="F220" s="124">
        <f t="shared" si="58"/>
        <v>3074.5061826843653</v>
      </c>
      <c r="G220" s="124">
        <f t="shared" si="48"/>
        <v>21782.876304318728</v>
      </c>
      <c r="H220" s="124">
        <f t="shared" si="59"/>
        <v>719.21736905678642</v>
      </c>
      <c r="I220" s="123">
        <f t="shared" si="49"/>
        <v>5095.6550597673322</v>
      </c>
      <c r="J220" s="124">
        <f t="shared" si="60"/>
        <v>359.45786015392156</v>
      </c>
      <c r="K220" s="123">
        <f t="shared" si="50"/>
        <v>2546.7589391905344</v>
      </c>
      <c r="L220" s="123">
        <f t="shared" si="51"/>
        <v>24329.635243509263</v>
      </c>
      <c r="M220" s="123">
        <f t="shared" si="52"/>
        <v>205482.63524350926</v>
      </c>
      <c r="N220" s="70">
        <f t="shared" si="53"/>
        <v>29002.48909576701</v>
      </c>
      <c r="O220" s="23">
        <f t="shared" si="61"/>
        <v>0.9449311133644458</v>
      </c>
      <c r="P220" s="284">
        <v>-99.029063518588373</v>
      </c>
      <c r="Q220" s="316">
        <v>7085</v>
      </c>
      <c r="R220" s="125">
        <f t="shared" si="54"/>
        <v>4.7824659595943203E-2</v>
      </c>
      <c r="S220" s="23">
        <f t="shared" si="55"/>
        <v>3.27502878749888E-2</v>
      </c>
      <c r="T220" s="23"/>
      <c r="U220" s="266">
        <v>172226</v>
      </c>
      <c r="V220" s="125">
        <f t="shared" si="56"/>
        <v>5.1833056565210825E-2</v>
      </c>
      <c r="W220" s="260">
        <v>198208.19266883787</v>
      </c>
      <c r="X220" s="264">
        <v>24401.530178520828</v>
      </c>
      <c r="Y220" s="264">
        <v>28082.770284618571</v>
      </c>
      <c r="Z220" s="141"/>
      <c r="AA220" s="124"/>
      <c r="AB220" s="124"/>
      <c r="AC220" s="124"/>
      <c r="AD220" s="124"/>
    </row>
    <row r="221" spans="1:30">
      <c r="A221" s="82">
        <v>1246</v>
      </c>
      <c r="B221" s="83" t="s">
        <v>274</v>
      </c>
      <c r="C221" s="266">
        <v>743530</v>
      </c>
      <c r="D221" s="124">
        <f t="shared" si="47"/>
        <v>28903.01263362488</v>
      </c>
      <c r="E221" s="125">
        <f t="shared" si="57"/>
        <v>0.9416900672661217</v>
      </c>
      <c r="F221" s="124">
        <f t="shared" si="58"/>
        <v>1073.8136342666708</v>
      </c>
      <c r="G221" s="124">
        <f t="shared" si="48"/>
        <v>27623.855741510106</v>
      </c>
      <c r="H221" s="124">
        <f t="shared" si="59"/>
        <v>0</v>
      </c>
      <c r="I221" s="123">
        <f t="shared" si="49"/>
        <v>0</v>
      </c>
      <c r="J221" s="124">
        <f t="shared" si="60"/>
        <v>-359.75950890286487</v>
      </c>
      <c r="K221" s="123">
        <f t="shared" si="50"/>
        <v>-9254.8133665261994</v>
      </c>
      <c r="L221" s="123">
        <f t="shared" si="51"/>
        <v>18369.042374983906</v>
      </c>
      <c r="M221" s="123">
        <f t="shared" si="52"/>
        <v>761899.0423749839</v>
      </c>
      <c r="N221" s="70">
        <f t="shared" si="53"/>
        <v>29617.066758988683</v>
      </c>
      <c r="O221" s="23">
        <f t="shared" si="61"/>
        <v>0.96495468974229992</v>
      </c>
      <c r="P221" s="284">
        <v>1687.0365849901209</v>
      </c>
      <c r="Q221" s="316">
        <v>25725</v>
      </c>
      <c r="R221" s="125">
        <f t="shared" si="54"/>
        <v>3.2126136010611317E-2</v>
      </c>
      <c r="S221" s="23">
        <f t="shared" si="55"/>
        <v>3.2536729731022555E-2</v>
      </c>
      <c r="T221" s="23"/>
      <c r="U221" s="266">
        <v>705797</v>
      </c>
      <c r="V221" s="125">
        <f t="shared" si="56"/>
        <v>5.346154772547914E-2</v>
      </c>
      <c r="W221" s="260">
        <v>722946.24404112669</v>
      </c>
      <c r="X221" s="264">
        <v>28003.372480558643</v>
      </c>
      <c r="Y221" s="264">
        <v>28683.790034959799</v>
      </c>
      <c r="Z221" s="141"/>
      <c r="AA221" s="124"/>
      <c r="AB221" s="124"/>
      <c r="AC221" s="124"/>
      <c r="AD221" s="124"/>
    </row>
    <row r="222" spans="1:30">
      <c r="A222" s="82">
        <v>1247</v>
      </c>
      <c r="B222" s="83" t="s">
        <v>275</v>
      </c>
      <c r="C222" s="266">
        <v>745203</v>
      </c>
      <c r="D222" s="124">
        <f t="shared" si="47"/>
        <v>25633.896322795914</v>
      </c>
      <c r="E222" s="125">
        <f t="shared" si="57"/>
        <v>0.83517887420578729</v>
      </c>
      <c r="F222" s="124">
        <f t="shared" si="58"/>
        <v>3035.2834207640503</v>
      </c>
      <c r="G222" s="124">
        <f t="shared" si="48"/>
        <v>88238.724325031711</v>
      </c>
      <c r="H222" s="124">
        <f t="shared" si="59"/>
        <v>696.33742460326937</v>
      </c>
      <c r="I222" s="123">
        <f t="shared" si="49"/>
        <v>20243.225270641644</v>
      </c>
      <c r="J222" s="124">
        <f t="shared" si="60"/>
        <v>336.5779157004045</v>
      </c>
      <c r="K222" s="123">
        <f t="shared" si="50"/>
        <v>9784.656587326459</v>
      </c>
      <c r="L222" s="123">
        <f t="shared" si="51"/>
        <v>98023.380912358174</v>
      </c>
      <c r="M222" s="123">
        <f t="shared" si="52"/>
        <v>843226.38091235817</v>
      </c>
      <c r="N222" s="70">
        <f t="shared" si="53"/>
        <v>29005.757659260369</v>
      </c>
      <c r="O222" s="23">
        <f t="shared" si="61"/>
        <v>0.94503760654614066</v>
      </c>
      <c r="P222" s="284">
        <v>3137.5450098025613</v>
      </c>
      <c r="Q222" s="316">
        <v>29071</v>
      </c>
      <c r="R222" s="125">
        <f t="shared" si="54"/>
        <v>3.2805266841646155E-2</v>
      </c>
      <c r="S222" s="23">
        <f t="shared" si="55"/>
        <v>3.2098285708278967E-2</v>
      </c>
      <c r="T222" s="23"/>
      <c r="U222" s="266">
        <v>715328</v>
      </c>
      <c r="V222" s="125">
        <f t="shared" si="56"/>
        <v>4.1764057886731681E-2</v>
      </c>
      <c r="W222" s="260">
        <v>809976.09730923455</v>
      </c>
      <c r="X222" s="264">
        <v>24819.680094375628</v>
      </c>
      <c r="Y222" s="264">
        <v>28103.677780411315</v>
      </c>
      <c r="Z222" s="141"/>
      <c r="AA222" s="124"/>
      <c r="AB222" s="124"/>
      <c r="AC222" s="124"/>
      <c r="AD222" s="124"/>
    </row>
    <row r="223" spans="1:30">
      <c r="A223" s="82">
        <v>1251</v>
      </c>
      <c r="B223" s="83" t="s">
        <v>276</v>
      </c>
      <c r="C223" s="266">
        <v>107402</v>
      </c>
      <c r="D223" s="124">
        <f t="shared" si="47"/>
        <v>26024.230676035862</v>
      </c>
      <c r="E223" s="125">
        <f t="shared" si="57"/>
        <v>0.84789637144450702</v>
      </c>
      <c r="F223" s="124">
        <f t="shared" si="58"/>
        <v>2801.082808820081</v>
      </c>
      <c r="G223" s="124">
        <f t="shared" si="48"/>
        <v>11560.068752000476</v>
      </c>
      <c r="H223" s="124">
        <f t="shared" si="59"/>
        <v>559.72040096928731</v>
      </c>
      <c r="I223" s="123">
        <f t="shared" si="49"/>
        <v>2309.9660948002488</v>
      </c>
      <c r="J223" s="124">
        <f t="shared" si="60"/>
        <v>199.96089206642245</v>
      </c>
      <c r="K223" s="123">
        <f t="shared" si="50"/>
        <v>825.23860155812542</v>
      </c>
      <c r="L223" s="123">
        <f t="shared" si="51"/>
        <v>12385.307353558601</v>
      </c>
      <c r="M223" s="123">
        <f t="shared" si="52"/>
        <v>119787.3073535586</v>
      </c>
      <c r="N223" s="70">
        <f t="shared" si="53"/>
        <v>29025.274376922363</v>
      </c>
      <c r="O223" s="23">
        <f t="shared" si="61"/>
        <v>0.94567348140807661</v>
      </c>
      <c r="P223" s="284">
        <v>623.32535707251554</v>
      </c>
      <c r="Q223" s="316">
        <v>4127</v>
      </c>
      <c r="R223" s="125">
        <f t="shared" si="54"/>
        <v>3.8862777170673678E-2</v>
      </c>
      <c r="S223" s="23">
        <f t="shared" si="55"/>
        <v>3.236843848751314E-2</v>
      </c>
      <c r="T223" s="23"/>
      <c r="U223" s="266">
        <v>103284</v>
      </c>
      <c r="V223" s="125">
        <f t="shared" si="56"/>
        <v>3.987064792223384E-2</v>
      </c>
      <c r="W223" s="260">
        <v>115919.0864371803</v>
      </c>
      <c r="X223" s="264">
        <v>25050.691244239631</v>
      </c>
      <c r="Y223" s="264">
        <v>28115.228337904515</v>
      </c>
      <c r="Z223" s="141"/>
      <c r="AA223" s="124"/>
      <c r="AB223" s="124"/>
      <c r="AC223" s="124"/>
      <c r="AD223" s="124"/>
    </row>
    <row r="224" spans="1:30">
      <c r="A224" s="82">
        <v>1252</v>
      </c>
      <c r="B224" s="83" t="s">
        <v>277</v>
      </c>
      <c r="C224" s="266">
        <v>24427</v>
      </c>
      <c r="D224" s="124">
        <f t="shared" si="47"/>
        <v>64281.57894736842</v>
      </c>
      <c r="E224" s="125">
        <f t="shared" si="57"/>
        <v>2.094360375862593</v>
      </c>
      <c r="F224" s="124">
        <f t="shared" si="58"/>
        <v>-20153.326153979451</v>
      </c>
      <c r="G224" s="124">
        <f t="shared" si="48"/>
        <v>-7658.2639385121911</v>
      </c>
      <c r="H224" s="124">
        <f t="shared" si="59"/>
        <v>0</v>
      </c>
      <c r="I224" s="123">
        <f t="shared" si="49"/>
        <v>0</v>
      </c>
      <c r="J224" s="124">
        <f t="shared" si="60"/>
        <v>-359.75950890286487</v>
      </c>
      <c r="K224" s="123">
        <f t="shared" si="50"/>
        <v>-136.70861338308865</v>
      </c>
      <c r="L224" s="123">
        <f t="shared" si="51"/>
        <v>-7794.97255189528</v>
      </c>
      <c r="M224" s="123">
        <f t="shared" si="52"/>
        <v>16632.02744810472</v>
      </c>
      <c r="N224" s="70">
        <f t="shared" si="53"/>
        <v>43768.493284486103</v>
      </c>
      <c r="O224" s="23">
        <f t="shared" si="61"/>
        <v>1.4260228131808887</v>
      </c>
      <c r="P224" s="284">
        <v>16.462658981389723</v>
      </c>
      <c r="Q224" s="316">
        <v>380</v>
      </c>
      <c r="R224" s="125">
        <f t="shared" si="54"/>
        <v>3.82862996306556E-2</v>
      </c>
      <c r="S224" s="23">
        <f t="shared" si="55"/>
        <v>3.6015902493835412E-2</v>
      </c>
      <c r="T224" s="23"/>
      <c r="U224" s="266">
        <v>23712</v>
      </c>
      <c r="V224" s="125">
        <f t="shared" si="56"/>
        <v>3.0153508771929825E-2</v>
      </c>
      <c r="W224" s="260">
        <v>16180.574919368019</v>
      </c>
      <c r="X224" s="264">
        <v>61911.227154046996</v>
      </c>
      <c r="Y224" s="264">
        <v>42246.931904355144</v>
      </c>
      <c r="Z224" s="141"/>
      <c r="AA224" s="124"/>
      <c r="AB224" s="124"/>
      <c r="AC224" s="124"/>
      <c r="AD224" s="124"/>
    </row>
    <row r="225" spans="1:30">
      <c r="A225" s="82">
        <v>1253</v>
      </c>
      <c r="B225" s="83" t="s">
        <v>278</v>
      </c>
      <c r="C225" s="266">
        <v>194818</v>
      </c>
      <c r="D225" s="124">
        <f t="shared" si="47"/>
        <v>23977.599999999999</v>
      </c>
      <c r="E225" s="125">
        <f t="shared" si="57"/>
        <v>0.7812150256825442</v>
      </c>
      <c r="F225" s="124">
        <f t="shared" si="58"/>
        <v>4029.0612144415991</v>
      </c>
      <c r="G225" s="124">
        <f t="shared" si="48"/>
        <v>32736.122367337994</v>
      </c>
      <c r="H225" s="124">
        <f t="shared" si="59"/>
        <v>1276.0411375818396</v>
      </c>
      <c r="I225" s="123">
        <f t="shared" si="49"/>
        <v>10367.834242852448</v>
      </c>
      <c r="J225" s="124">
        <f t="shared" si="60"/>
        <v>916.28162867897481</v>
      </c>
      <c r="K225" s="123">
        <f t="shared" si="50"/>
        <v>7444.7882330166703</v>
      </c>
      <c r="L225" s="123">
        <f t="shared" si="51"/>
        <v>40180.910600354662</v>
      </c>
      <c r="M225" s="123">
        <f t="shared" si="52"/>
        <v>234998.91060035466</v>
      </c>
      <c r="N225" s="70">
        <f t="shared" si="53"/>
        <v>28922.942843120574</v>
      </c>
      <c r="O225" s="23">
        <f t="shared" si="61"/>
        <v>0.94233941411997857</v>
      </c>
      <c r="P225" s="284">
        <v>578.07813816676935</v>
      </c>
      <c r="Q225" s="316">
        <v>8125</v>
      </c>
      <c r="R225" s="125">
        <f t="shared" si="54"/>
        <v>7.6668635459209138E-3</v>
      </c>
      <c r="S225" s="23">
        <f t="shared" si="55"/>
        <v>3.1030826822377799E-2</v>
      </c>
      <c r="T225" s="23"/>
      <c r="U225" s="266">
        <v>190980</v>
      </c>
      <c r="V225" s="125">
        <f t="shared" si="56"/>
        <v>2.0096345167033198E-2</v>
      </c>
      <c r="W225" s="260">
        <v>225148.98024370824</v>
      </c>
      <c r="X225" s="264">
        <v>23795.165711437829</v>
      </c>
      <c r="Y225" s="264">
        <v>28052.452061264423</v>
      </c>
      <c r="Z225" s="141"/>
      <c r="AA225" s="124"/>
      <c r="AB225" s="124"/>
      <c r="AC225" s="124"/>
      <c r="AD225" s="124"/>
    </row>
    <row r="226" spans="1:30">
      <c r="A226" s="82">
        <v>1256</v>
      </c>
      <c r="B226" s="83" t="s">
        <v>279</v>
      </c>
      <c r="C226" s="266">
        <v>207938</v>
      </c>
      <c r="D226" s="124">
        <f t="shared" si="47"/>
        <v>25738.086396831291</v>
      </c>
      <c r="E226" s="125">
        <f t="shared" si="57"/>
        <v>0.83857349465835196</v>
      </c>
      <c r="F226" s="124">
        <f t="shared" si="58"/>
        <v>2972.7693763428238</v>
      </c>
      <c r="G226" s="124">
        <f t="shared" si="48"/>
        <v>24017.003791473671</v>
      </c>
      <c r="H226" s="124">
        <f t="shared" si="59"/>
        <v>659.8708986908872</v>
      </c>
      <c r="I226" s="123">
        <f t="shared" si="49"/>
        <v>5331.0969905236771</v>
      </c>
      <c r="J226" s="124">
        <f t="shared" si="60"/>
        <v>300.11138978802234</v>
      </c>
      <c r="K226" s="123">
        <f t="shared" si="50"/>
        <v>2424.5999180974322</v>
      </c>
      <c r="L226" s="123">
        <f t="shared" si="51"/>
        <v>26441.603709571104</v>
      </c>
      <c r="M226" s="123">
        <f t="shared" si="52"/>
        <v>234379.60370957109</v>
      </c>
      <c r="N226" s="70">
        <f t="shared" si="53"/>
        <v>29010.967162962137</v>
      </c>
      <c r="O226" s="23">
        <f t="shared" si="61"/>
        <v>0.94520733756876896</v>
      </c>
      <c r="P226" s="284">
        <v>776.11272347683189</v>
      </c>
      <c r="Q226" s="316">
        <v>8079</v>
      </c>
      <c r="R226" s="125">
        <f t="shared" si="54"/>
        <v>6.9409316893298878E-2</v>
      </c>
      <c r="S226" s="23">
        <f t="shared" si="55"/>
        <v>3.3666796781574936E-2</v>
      </c>
      <c r="T226" s="23"/>
      <c r="U226" s="266">
        <v>193046</v>
      </c>
      <c r="V226" s="125">
        <f t="shared" si="56"/>
        <v>7.7142235529355702E-2</v>
      </c>
      <c r="W226" s="260">
        <v>225117.96677482978</v>
      </c>
      <c r="X226" s="264">
        <v>24067.572621867599</v>
      </c>
      <c r="Y226" s="264">
        <v>28066.072406785908</v>
      </c>
      <c r="Z226" s="141"/>
      <c r="AA226" s="124"/>
      <c r="AB226" s="124"/>
      <c r="AC226" s="124"/>
      <c r="AD226" s="124"/>
    </row>
    <row r="227" spans="1:30">
      <c r="A227" s="82">
        <v>1259</v>
      </c>
      <c r="B227" s="83" t="s">
        <v>280</v>
      </c>
      <c r="C227" s="266">
        <v>116750</v>
      </c>
      <c r="D227" s="124">
        <f t="shared" si="47"/>
        <v>23938.896862825506</v>
      </c>
      <c r="E227" s="125">
        <f t="shared" si="57"/>
        <v>0.77995403741425351</v>
      </c>
      <c r="F227" s="124">
        <f t="shared" si="58"/>
        <v>4052.2830967462946</v>
      </c>
      <c r="G227" s="124">
        <f t="shared" si="48"/>
        <v>19762.984662831677</v>
      </c>
      <c r="H227" s="124">
        <f t="shared" si="59"/>
        <v>1289.5872355929121</v>
      </c>
      <c r="I227" s="123">
        <f t="shared" si="49"/>
        <v>6289.3169479866328</v>
      </c>
      <c r="J227" s="124">
        <f t="shared" si="60"/>
        <v>929.82772669004726</v>
      </c>
      <c r="K227" s="123">
        <f t="shared" si="50"/>
        <v>4534.7698230673604</v>
      </c>
      <c r="L227" s="123">
        <f t="shared" si="51"/>
        <v>24297.754485899037</v>
      </c>
      <c r="M227" s="123">
        <f t="shared" si="52"/>
        <v>141047.75448589903</v>
      </c>
      <c r="N227" s="70">
        <f t="shared" si="53"/>
        <v>28921.007686261848</v>
      </c>
      <c r="O227" s="23">
        <f t="shared" si="61"/>
        <v>0.94227636470656395</v>
      </c>
      <c r="P227" s="284">
        <v>487.08103136484715</v>
      </c>
      <c r="Q227" s="316">
        <v>4877</v>
      </c>
      <c r="R227" s="125">
        <f t="shared" si="54"/>
        <v>2.2346817978474744E-2</v>
      </c>
      <c r="S227" s="23">
        <f t="shared" si="55"/>
        <v>3.1659731761509262E-2</v>
      </c>
      <c r="T227" s="23"/>
      <c r="U227" s="266">
        <v>115041</v>
      </c>
      <c r="V227" s="125">
        <f t="shared" si="56"/>
        <v>1.4855573230413505E-2</v>
      </c>
      <c r="W227" s="260">
        <v>137728.46451997742</v>
      </c>
      <c r="X227" s="264">
        <v>23415.631996743334</v>
      </c>
      <c r="Y227" s="264">
        <v>28033.475375529702</v>
      </c>
      <c r="Z227" s="141"/>
      <c r="AA227" s="124"/>
      <c r="AB227" s="124"/>
      <c r="AC227" s="124"/>
      <c r="AD227" s="124"/>
    </row>
    <row r="228" spans="1:30">
      <c r="A228" s="82">
        <v>1260</v>
      </c>
      <c r="B228" s="83" t="s">
        <v>281</v>
      </c>
      <c r="C228" s="266">
        <v>116817</v>
      </c>
      <c r="D228" s="124">
        <f t="shared" si="47"/>
        <v>22775.78475336323</v>
      </c>
      <c r="E228" s="125">
        <f t="shared" si="57"/>
        <v>0.74205864102490471</v>
      </c>
      <c r="F228" s="124">
        <f t="shared" si="58"/>
        <v>4750.1503624236602</v>
      </c>
      <c r="G228" s="124">
        <f t="shared" si="48"/>
        <v>24363.521208870956</v>
      </c>
      <c r="H228" s="124">
        <f t="shared" si="59"/>
        <v>1696.6764739047085</v>
      </c>
      <c r="I228" s="123">
        <f t="shared" si="49"/>
        <v>8702.2536346572488</v>
      </c>
      <c r="J228" s="124">
        <f t="shared" si="60"/>
        <v>1336.9169650018437</v>
      </c>
      <c r="K228" s="123">
        <f t="shared" si="50"/>
        <v>6857.0471134944555</v>
      </c>
      <c r="L228" s="123">
        <f t="shared" si="51"/>
        <v>31220.568322365412</v>
      </c>
      <c r="M228" s="123">
        <f t="shared" si="52"/>
        <v>148037.56832236541</v>
      </c>
      <c r="N228" s="70">
        <f t="shared" si="53"/>
        <v>28862.852080788733</v>
      </c>
      <c r="O228" s="23">
        <f t="shared" si="61"/>
        <v>0.94038159488709649</v>
      </c>
      <c r="P228" s="284">
        <v>799.8937379270501</v>
      </c>
      <c r="Q228" s="316">
        <v>5129</v>
      </c>
      <c r="R228" s="125">
        <f t="shared" si="54"/>
        <v>-2.6495759752222198E-2</v>
      </c>
      <c r="S228" s="23">
        <f t="shared" si="55"/>
        <v>2.9621883016737911E-2</v>
      </c>
      <c r="T228" s="23"/>
      <c r="U228" s="266">
        <v>119973</v>
      </c>
      <c r="V228" s="125">
        <f t="shared" si="56"/>
        <v>-2.6305918831737142E-2</v>
      </c>
      <c r="W228" s="260">
        <v>143750.5436817513</v>
      </c>
      <c r="X228" s="264">
        <v>23395.670826833073</v>
      </c>
      <c r="Y228" s="264">
        <v>28032.477317034187</v>
      </c>
      <c r="Z228" s="141"/>
      <c r="AA228" s="124"/>
      <c r="AB228" s="124"/>
      <c r="AC228" s="124"/>
      <c r="AD228" s="124"/>
    </row>
    <row r="229" spans="1:30">
      <c r="A229" s="82">
        <v>1263</v>
      </c>
      <c r="B229" s="83" t="s">
        <v>282</v>
      </c>
      <c r="C229" s="266">
        <v>419158</v>
      </c>
      <c r="D229" s="124">
        <f t="shared" si="47"/>
        <v>26547.469757426057</v>
      </c>
      <c r="E229" s="125">
        <f t="shared" si="57"/>
        <v>0.8649440422875585</v>
      </c>
      <c r="F229" s="124">
        <f t="shared" si="58"/>
        <v>2487.1393599859643</v>
      </c>
      <c r="G229" s="124">
        <f t="shared" si="48"/>
        <v>39269.443354818388</v>
      </c>
      <c r="H229" s="124">
        <f t="shared" si="59"/>
        <v>376.58672248271921</v>
      </c>
      <c r="I229" s="123">
        <f t="shared" si="49"/>
        <v>5945.9277612796541</v>
      </c>
      <c r="J229" s="124">
        <f t="shared" si="60"/>
        <v>16.827213579854345</v>
      </c>
      <c r="K229" s="123">
        <f t="shared" si="50"/>
        <v>265.68487521232026</v>
      </c>
      <c r="L229" s="123">
        <f t="shared" si="51"/>
        <v>39535.128230030707</v>
      </c>
      <c r="M229" s="123">
        <f t="shared" si="52"/>
        <v>458693.12823003071</v>
      </c>
      <c r="N229" s="70">
        <f t="shared" si="53"/>
        <v>29051.436330991874</v>
      </c>
      <c r="O229" s="23">
        <f t="shared" si="61"/>
        <v>0.94652586495022917</v>
      </c>
      <c r="P229" s="284">
        <v>2178.7050552018191</v>
      </c>
      <c r="Q229" s="316">
        <v>15789</v>
      </c>
      <c r="R229" s="125">
        <f t="shared" si="54"/>
        <v>5.3870322971071076E-2</v>
      </c>
      <c r="S229" s="23">
        <f t="shared" si="55"/>
        <v>3.3042202088143312E-2</v>
      </c>
      <c r="T229" s="23"/>
      <c r="U229" s="266">
        <v>396271</v>
      </c>
      <c r="V229" s="125">
        <f t="shared" si="56"/>
        <v>5.7755929654201295E-2</v>
      </c>
      <c r="W229" s="260">
        <v>442390.58578541921</v>
      </c>
      <c r="X229" s="264">
        <v>25190.451973809675</v>
      </c>
      <c r="Y229" s="264">
        <v>28122.216374383017</v>
      </c>
      <c r="Z229" s="141"/>
      <c r="AA229" s="124"/>
      <c r="AB229" s="124"/>
      <c r="AC229" s="124"/>
      <c r="AD229" s="124"/>
    </row>
    <row r="230" spans="1:30">
      <c r="A230" s="82">
        <v>1264</v>
      </c>
      <c r="B230" s="83" t="s">
        <v>283</v>
      </c>
      <c r="C230" s="266">
        <v>87553</v>
      </c>
      <c r="D230" s="124">
        <f t="shared" si="47"/>
        <v>30169.88283942109</v>
      </c>
      <c r="E230" s="125">
        <f t="shared" si="57"/>
        <v>0.98296600982740967</v>
      </c>
      <c r="F230" s="124">
        <f t="shared" si="58"/>
        <v>313.6915107889443</v>
      </c>
      <c r="G230" s="124">
        <f t="shared" si="48"/>
        <v>910.33276430951639</v>
      </c>
      <c r="H230" s="124">
        <f t="shared" si="59"/>
        <v>0</v>
      </c>
      <c r="I230" s="123">
        <f t="shared" si="49"/>
        <v>0</v>
      </c>
      <c r="J230" s="124">
        <f t="shared" si="60"/>
        <v>-359.75950890286487</v>
      </c>
      <c r="K230" s="123">
        <f t="shared" si="50"/>
        <v>-1044.0220948361139</v>
      </c>
      <c r="L230" s="123">
        <f t="shared" si="51"/>
        <v>-133.68933052659747</v>
      </c>
      <c r="M230" s="123">
        <f t="shared" si="52"/>
        <v>87419.310669473402</v>
      </c>
      <c r="N230" s="70">
        <f t="shared" si="53"/>
        <v>30123.814841307165</v>
      </c>
      <c r="O230" s="23">
        <f t="shared" si="61"/>
        <v>0.981465066766815</v>
      </c>
      <c r="P230" s="284">
        <v>255.39220095787778</v>
      </c>
      <c r="Q230" s="316">
        <v>2902</v>
      </c>
      <c r="R230" s="125">
        <f t="shared" si="54"/>
        <v>1.5403688982266645E-2</v>
      </c>
      <c r="S230" s="23">
        <f t="shared" si="55"/>
        <v>2.5759640621656657E-2</v>
      </c>
      <c r="T230" s="23"/>
      <c r="U230" s="266">
        <v>85690</v>
      </c>
      <c r="V230" s="125">
        <f t="shared" si="56"/>
        <v>2.1741159995332011E-2</v>
      </c>
      <c r="W230" s="260">
        <v>84695.359967251614</v>
      </c>
      <c r="X230" s="264">
        <v>29712.205270457696</v>
      </c>
      <c r="Y230" s="264">
        <v>29367.323150919423</v>
      </c>
      <c r="Z230" s="141"/>
      <c r="AA230" s="124"/>
      <c r="AB230" s="124"/>
      <c r="AC230" s="124"/>
      <c r="AD230" s="124"/>
    </row>
    <row r="231" spans="1:30">
      <c r="A231" s="82">
        <v>1265</v>
      </c>
      <c r="B231" s="83" t="s">
        <v>284</v>
      </c>
      <c r="C231" s="266">
        <v>14691</v>
      </c>
      <c r="D231" s="124">
        <f t="shared" si="47"/>
        <v>26187.16577540107</v>
      </c>
      <c r="E231" s="125">
        <f t="shared" si="57"/>
        <v>0.85320496562554182</v>
      </c>
      <c r="F231" s="124">
        <f t="shared" si="58"/>
        <v>2703.3217492009562</v>
      </c>
      <c r="G231" s="124">
        <f t="shared" si="48"/>
        <v>1516.5635013017363</v>
      </c>
      <c r="H231" s="124">
        <f t="shared" si="59"/>
        <v>502.69311619146464</v>
      </c>
      <c r="I231" s="123">
        <f t="shared" si="49"/>
        <v>282.01083818341169</v>
      </c>
      <c r="J231" s="124">
        <f t="shared" si="60"/>
        <v>142.93360728859977</v>
      </c>
      <c r="K231" s="123">
        <f t="shared" si="50"/>
        <v>80.18575368890447</v>
      </c>
      <c r="L231" s="123">
        <f t="shared" si="51"/>
        <v>1596.7492549906408</v>
      </c>
      <c r="M231" s="123">
        <f t="shared" si="52"/>
        <v>16287.74925499064</v>
      </c>
      <c r="N231" s="70">
        <f t="shared" si="53"/>
        <v>29033.421131890627</v>
      </c>
      <c r="O231" s="23">
        <f t="shared" si="61"/>
        <v>0.94593891111712847</v>
      </c>
      <c r="P231" s="284">
        <v>72.558644370652701</v>
      </c>
      <c r="Q231" s="316">
        <v>561</v>
      </c>
      <c r="R231" s="125">
        <f t="shared" si="54"/>
        <v>0.12804478683205608</v>
      </c>
      <c r="S231" s="23">
        <f t="shared" si="55"/>
        <v>3.6041089570913509E-2</v>
      </c>
      <c r="T231" s="23"/>
      <c r="U231" s="266">
        <v>13627</v>
      </c>
      <c r="V231" s="125">
        <f t="shared" si="56"/>
        <v>7.8080281793498199E-2</v>
      </c>
      <c r="W231" s="260">
        <v>16449.751246331518</v>
      </c>
      <c r="X231" s="264">
        <v>23214.650766609881</v>
      </c>
      <c r="Y231" s="264">
        <v>28023.426314023029</v>
      </c>
      <c r="Z231" s="141"/>
      <c r="AA231" s="124"/>
      <c r="AB231" s="124"/>
      <c r="AC231" s="124"/>
      <c r="AD231" s="124"/>
    </row>
    <row r="232" spans="1:30">
      <c r="A232" s="82">
        <v>1266</v>
      </c>
      <c r="B232" s="83" t="s">
        <v>285</v>
      </c>
      <c r="C232" s="266">
        <v>55228</v>
      </c>
      <c r="D232" s="124">
        <f t="shared" si="47"/>
        <v>31923.699421965317</v>
      </c>
      <c r="E232" s="125">
        <f t="shared" si="57"/>
        <v>1.0401071693502459</v>
      </c>
      <c r="F232" s="124">
        <f t="shared" si="58"/>
        <v>-738.59843873759166</v>
      </c>
      <c r="G232" s="124">
        <f t="shared" si="48"/>
        <v>-1277.7752990160336</v>
      </c>
      <c r="H232" s="124">
        <f t="shared" si="59"/>
        <v>0</v>
      </c>
      <c r="I232" s="123">
        <f t="shared" si="49"/>
        <v>0</v>
      </c>
      <c r="J232" s="124">
        <f t="shared" si="60"/>
        <v>-359.75950890286487</v>
      </c>
      <c r="K232" s="123">
        <f t="shared" si="50"/>
        <v>-622.38395040195621</v>
      </c>
      <c r="L232" s="123">
        <f t="shared" si="51"/>
        <v>-1900.1592494179899</v>
      </c>
      <c r="M232" s="123">
        <f t="shared" si="52"/>
        <v>53327.840750582007</v>
      </c>
      <c r="N232" s="70">
        <f t="shared" si="53"/>
        <v>30825.341474324861</v>
      </c>
      <c r="O232" s="23">
        <f t="shared" si="61"/>
        <v>1.0043215305759496</v>
      </c>
      <c r="P232" s="284">
        <v>156.99052641527715</v>
      </c>
      <c r="Q232" s="316">
        <v>1730</v>
      </c>
      <c r="R232" s="125">
        <f t="shared" si="54"/>
        <v>-4.6399604047718535E-3</v>
      </c>
      <c r="S232" s="23">
        <f t="shared" si="55"/>
        <v>1.6953812382778363E-2</v>
      </c>
      <c r="T232" s="23"/>
      <c r="U232" s="266">
        <v>54844</v>
      </c>
      <c r="V232" s="125">
        <f t="shared" si="56"/>
        <v>7.0016774852308368E-3</v>
      </c>
      <c r="W232" s="260">
        <v>51832.574183079145</v>
      </c>
      <c r="X232" s="264">
        <v>32072.514619883041</v>
      </c>
      <c r="Y232" s="264">
        <v>30311.44689068956</v>
      </c>
      <c r="Z232" s="141"/>
      <c r="AA232" s="124"/>
      <c r="AB232" s="124"/>
      <c r="AC232" s="124"/>
      <c r="AD232" s="124"/>
    </row>
    <row r="233" spans="1:30" ht="21.75" customHeight="1">
      <c r="A233" s="82">
        <v>1401</v>
      </c>
      <c r="B233" s="83" t="s">
        <v>286</v>
      </c>
      <c r="C233" s="266">
        <v>333690</v>
      </c>
      <c r="D233" s="124">
        <f t="shared" si="47"/>
        <v>27835.335335335334</v>
      </c>
      <c r="E233" s="125">
        <f t="shared" si="57"/>
        <v>0.90690403580325907</v>
      </c>
      <c r="F233" s="124">
        <f t="shared" si="58"/>
        <v>1714.420013240398</v>
      </c>
      <c r="G233" s="124">
        <f t="shared" si="48"/>
        <v>20552.467118725894</v>
      </c>
      <c r="H233" s="124">
        <f t="shared" si="59"/>
        <v>0</v>
      </c>
      <c r="I233" s="123">
        <f t="shared" si="49"/>
        <v>0</v>
      </c>
      <c r="J233" s="124">
        <f t="shared" si="60"/>
        <v>-359.75950890286487</v>
      </c>
      <c r="K233" s="123">
        <f t="shared" si="50"/>
        <v>-4312.7969927275444</v>
      </c>
      <c r="L233" s="123">
        <f t="shared" si="51"/>
        <v>16239.670125998349</v>
      </c>
      <c r="M233" s="123">
        <f t="shared" si="52"/>
        <v>349929.67012599832</v>
      </c>
      <c r="N233" s="70">
        <f t="shared" si="53"/>
        <v>29189.995839672865</v>
      </c>
      <c r="O233" s="23">
        <f t="shared" si="61"/>
        <v>0.95104027715715489</v>
      </c>
      <c r="P233" s="284">
        <v>887.43146281291047</v>
      </c>
      <c r="Q233" s="316">
        <v>11988</v>
      </c>
      <c r="R233" s="125">
        <f t="shared" si="54"/>
        <v>2.4908597021252254E-2</v>
      </c>
      <c r="S233" s="23">
        <f t="shared" si="55"/>
        <v>2.9775515911426589E-2</v>
      </c>
      <c r="T233" s="23"/>
      <c r="U233" s="266">
        <v>325879</v>
      </c>
      <c r="V233" s="125">
        <f t="shared" si="56"/>
        <v>2.3969019175829064E-2</v>
      </c>
      <c r="W233" s="260">
        <v>340123.41007179336</v>
      </c>
      <c r="X233" s="264">
        <v>27158.846570547546</v>
      </c>
      <c r="Y233" s="264">
        <v>28345.979670955359</v>
      </c>
      <c r="Z233" s="141"/>
      <c r="AA233" s="124"/>
      <c r="AB233" s="124"/>
      <c r="AC233" s="124"/>
      <c r="AD233" s="124"/>
    </row>
    <row r="234" spans="1:30">
      <c r="A234" s="82">
        <v>1411</v>
      </c>
      <c r="B234" s="83" t="s">
        <v>287</v>
      </c>
      <c r="C234" s="266">
        <v>66356</v>
      </c>
      <c r="D234" s="124">
        <f t="shared" si="47"/>
        <v>28296.80170575693</v>
      </c>
      <c r="E234" s="125">
        <f t="shared" si="57"/>
        <v>0.92193908778596534</v>
      </c>
      <c r="F234" s="124">
        <f t="shared" si="58"/>
        <v>1437.5401909874402</v>
      </c>
      <c r="G234" s="124">
        <f t="shared" si="48"/>
        <v>3371.031747865547</v>
      </c>
      <c r="H234" s="124">
        <f t="shared" si="59"/>
        <v>0</v>
      </c>
      <c r="I234" s="123">
        <f t="shared" si="49"/>
        <v>0</v>
      </c>
      <c r="J234" s="124">
        <f t="shared" si="60"/>
        <v>-359.75950890286487</v>
      </c>
      <c r="K234" s="123">
        <f t="shared" si="50"/>
        <v>-843.63604837721812</v>
      </c>
      <c r="L234" s="123">
        <f t="shared" si="51"/>
        <v>2527.3956994883288</v>
      </c>
      <c r="M234" s="123">
        <f t="shared" si="52"/>
        <v>68883.395699488334</v>
      </c>
      <c r="N234" s="70">
        <f t="shared" si="53"/>
        <v>29374.582387841503</v>
      </c>
      <c r="O234" s="23">
        <f t="shared" si="61"/>
        <v>0.95705429795023733</v>
      </c>
      <c r="P234" s="284">
        <v>74.528777135155451</v>
      </c>
      <c r="Q234" s="316">
        <v>2345</v>
      </c>
      <c r="R234" s="125">
        <f t="shared" si="54"/>
        <v>-5.3633356217032767E-2</v>
      </c>
      <c r="S234" s="23">
        <f t="shared" si="55"/>
        <v>-2.3110788138266569E-3</v>
      </c>
      <c r="T234" s="23"/>
      <c r="U234" s="266">
        <v>70894</v>
      </c>
      <c r="V234" s="125">
        <f t="shared" si="56"/>
        <v>-6.4011058763788195E-2</v>
      </c>
      <c r="W234" s="260">
        <v>69808.467712327867</v>
      </c>
      <c r="X234" s="264">
        <v>29900.463939266134</v>
      </c>
      <c r="Y234" s="264">
        <v>29442.626618442795</v>
      </c>
      <c r="Z234" s="141"/>
      <c r="AA234" s="124"/>
      <c r="AB234" s="124"/>
      <c r="AC234" s="124"/>
      <c r="AD234" s="124"/>
    </row>
    <row r="235" spans="1:30">
      <c r="A235" s="82">
        <v>1412</v>
      </c>
      <c r="B235" s="83" t="s">
        <v>288</v>
      </c>
      <c r="C235" s="266">
        <v>22900</v>
      </c>
      <c r="D235" s="124">
        <f t="shared" si="47"/>
        <v>28376.703841387854</v>
      </c>
      <c r="E235" s="125">
        <f t="shared" si="57"/>
        <v>0.92454238206641881</v>
      </c>
      <c r="F235" s="124">
        <f t="shared" si="58"/>
        <v>1389.5989096088858</v>
      </c>
      <c r="G235" s="124">
        <f t="shared" si="48"/>
        <v>1121.406320054371</v>
      </c>
      <c r="H235" s="124">
        <f t="shared" si="59"/>
        <v>0</v>
      </c>
      <c r="I235" s="123">
        <f t="shared" si="49"/>
        <v>0</v>
      </c>
      <c r="J235" s="124">
        <f t="shared" si="60"/>
        <v>-359.75950890286487</v>
      </c>
      <c r="K235" s="123">
        <f t="shared" si="50"/>
        <v>-290.32592368461195</v>
      </c>
      <c r="L235" s="123">
        <f t="shared" si="51"/>
        <v>831.080396369759</v>
      </c>
      <c r="M235" s="123">
        <f t="shared" si="52"/>
        <v>23731.080396369758</v>
      </c>
      <c r="N235" s="70">
        <f t="shared" si="53"/>
        <v>29406.543242093878</v>
      </c>
      <c r="O235" s="23">
        <f t="shared" si="61"/>
        <v>0.95809561566241896</v>
      </c>
      <c r="P235" s="284">
        <v>86.820436310478726</v>
      </c>
      <c r="Q235" s="316">
        <v>807</v>
      </c>
      <c r="R235" s="125">
        <f t="shared" si="54"/>
        <v>3.3062945899218557E-2</v>
      </c>
      <c r="S235" s="23">
        <f t="shared" si="55"/>
        <v>3.2901359514611442E-2</v>
      </c>
      <c r="T235" s="23"/>
      <c r="U235" s="266">
        <v>21810</v>
      </c>
      <c r="V235" s="125">
        <f t="shared" si="56"/>
        <v>4.997707473635947E-2</v>
      </c>
      <c r="W235" s="260">
        <v>22605.058187932656</v>
      </c>
      <c r="X235" s="264">
        <v>27468.513853904282</v>
      </c>
      <c r="Y235" s="264">
        <v>28469.846584298055</v>
      </c>
      <c r="Z235" s="141"/>
      <c r="AA235" s="124"/>
      <c r="AB235" s="124"/>
      <c r="AC235" s="124"/>
      <c r="AD235" s="124"/>
    </row>
    <row r="236" spans="1:30">
      <c r="A236" s="82">
        <v>1413</v>
      </c>
      <c r="B236" s="83" t="s">
        <v>289</v>
      </c>
      <c r="C236" s="266">
        <v>35150</v>
      </c>
      <c r="D236" s="124">
        <f t="shared" si="47"/>
        <v>25507.982583454283</v>
      </c>
      <c r="E236" s="125">
        <f t="shared" si="57"/>
        <v>0.83107647425276632</v>
      </c>
      <c r="F236" s="124">
        <f t="shared" si="58"/>
        <v>3110.8316643690291</v>
      </c>
      <c r="G236" s="124">
        <f t="shared" si="48"/>
        <v>4286.7260335005221</v>
      </c>
      <c r="H236" s="124">
        <f t="shared" si="59"/>
        <v>740.40723337284032</v>
      </c>
      <c r="I236" s="123">
        <f t="shared" si="49"/>
        <v>1020.281167587774</v>
      </c>
      <c r="J236" s="124">
        <f t="shared" si="60"/>
        <v>380.64772446997546</v>
      </c>
      <c r="K236" s="123">
        <f t="shared" si="50"/>
        <v>524.5325643196262</v>
      </c>
      <c r="L236" s="123">
        <f t="shared" si="51"/>
        <v>4811.2585978201487</v>
      </c>
      <c r="M236" s="123">
        <f t="shared" si="52"/>
        <v>39961.258597820146</v>
      </c>
      <c r="N236" s="70">
        <f t="shared" si="53"/>
        <v>28999.461972293288</v>
      </c>
      <c r="O236" s="23">
        <f t="shared" si="61"/>
        <v>0.94483248654848961</v>
      </c>
      <c r="P236" s="284">
        <v>201.26829223308232</v>
      </c>
      <c r="Q236" s="316">
        <v>1378</v>
      </c>
      <c r="R236" s="125">
        <f t="shared" si="54"/>
        <v>4.8193374721588238E-2</v>
      </c>
      <c r="S236" s="23">
        <f t="shared" si="55"/>
        <v>3.2764484521733181E-2</v>
      </c>
      <c r="T236" s="23"/>
      <c r="U236" s="266">
        <v>34994</v>
      </c>
      <c r="V236" s="125">
        <f t="shared" si="56"/>
        <v>4.4579070697833914E-3</v>
      </c>
      <c r="W236" s="260">
        <v>40378.253649445862</v>
      </c>
      <c r="X236" s="264">
        <v>24335.187760778859</v>
      </c>
      <c r="Y236" s="264">
        <v>28079.453163731476</v>
      </c>
      <c r="Z236" s="141"/>
      <c r="AA236" s="124"/>
      <c r="AB236" s="124"/>
      <c r="AC236" s="124"/>
      <c r="AD236" s="124"/>
    </row>
    <row r="237" spans="1:30">
      <c r="A237" s="82">
        <v>1416</v>
      </c>
      <c r="B237" s="83" t="s">
        <v>290</v>
      </c>
      <c r="C237" s="266">
        <v>123136</v>
      </c>
      <c r="D237" s="124">
        <f t="shared" si="47"/>
        <v>29642.753972075108</v>
      </c>
      <c r="E237" s="125">
        <f t="shared" si="57"/>
        <v>0.96579160573184952</v>
      </c>
      <c r="F237" s="124">
        <f t="shared" si="58"/>
        <v>629.96883119653353</v>
      </c>
      <c r="G237" s="124">
        <f t="shared" si="48"/>
        <v>2616.8905247904004</v>
      </c>
      <c r="H237" s="124">
        <f t="shared" si="59"/>
        <v>0</v>
      </c>
      <c r="I237" s="123">
        <f t="shared" si="49"/>
        <v>0</v>
      </c>
      <c r="J237" s="124">
        <f t="shared" si="60"/>
        <v>-359.75950890286487</v>
      </c>
      <c r="K237" s="123">
        <f t="shared" si="50"/>
        <v>-1494.4409999825007</v>
      </c>
      <c r="L237" s="123">
        <f t="shared" si="51"/>
        <v>1122.4495248078997</v>
      </c>
      <c r="M237" s="123">
        <f t="shared" si="52"/>
        <v>124258.4495248079</v>
      </c>
      <c r="N237" s="70">
        <f t="shared" si="53"/>
        <v>29912.963294368776</v>
      </c>
      <c r="O237" s="23">
        <f t="shared" si="61"/>
        <v>0.97459530512859116</v>
      </c>
      <c r="P237" s="284">
        <v>375.82811949655934</v>
      </c>
      <c r="Q237" s="316">
        <v>4154</v>
      </c>
      <c r="R237" s="125">
        <f t="shared" si="54"/>
        <v>9.5178858318076209E-2</v>
      </c>
      <c r="S237" s="23">
        <f t="shared" si="55"/>
        <v>5.6656296840334207E-2</v>
      </c>
      <c r="T237" s="23"/>
      <c r="U237" s="266">
        <v>113409</v>
      </c>
      <c r="V237" s="125">
        <f t="shared" si="56"/>
        <v>8.5769207029424477E-2</v>
      </c>
      <c r="W237" s="260">
        <v>118615.02796906527</v>
      </c>
      <c r="X237" s="264">
        <v>27066.587112171837</v>
      </c>
      <c r="Y237" s="264">
        <v>28309.075887605075</v>
      </c>
      <c r="Z237" s="141"/>
      <c r="AA237" s="124"/>
      <c r="AB237" s="124"/>
      <c r="AC237" s="124"/>
      <c r="AD237" s="124"/>
    </row>
    <row r="238" spans="1:30">
      <c r="A238" s="82">
        <v>1417</v>
      </c>
      <c r="B238" s="83" t="s">
        <v>291</v>
      </c>
      <c r="C238" s="266">
        <v>82426</v>
      </c>
      <c r="D238" s="124">
        <f t="shared" si="47"/>
        <v>30824.981301421092</v>
      </c>
      <c r="E238" s="125">
        <f t="shared" si="57"/>
        <v>1.0043097957699529</v>
      </c>
      <c r="F238" s="124">
        <f t="shared" si="58"/>
        <v>-79.367566411056757</v>
      </c>
      <c r="G238" s="124">
        <f t="shared" si="48"/>
        <v>-212.22887258316575</v>
      </c>
      <c r="H238" s="124">
        <f t="shared" si="59"/>
        <v>0</v>
      </c>
      <c r="I238" s="123">
        <f t="shared" si="49"/>
        <v>0</v>
      </c>
      <c r="J238" s="124">
        <f t="shared" si="60"/>
        <v>-359.75950890286487</v>
      </c>
      <c r="K238" s="123">
        <f t="shared" si="50"/>
        <v>-961.9969268062606</v>
      </c>
      <c r="L238" s="123">
        <f t="shared" si="51"/>
        <v>-1174.2257993894264</v>
      </c>
      <c r="M238" s="123">
        <f t="shared" si="52"/>
        <v>81251.774200610569</v>
      </c>
      <c r="N238" s="70">
        <f t="shared" si="53"/>
        <v>30385.854226107167</v>
      </c>
      <c r="O238" s="23">
        <f t="shared" si="61"/>
        <v>0.99000258114383244</v>
      </c>
      <c r="P238" s="284">
        <v>127.7946055690436</v>
      </c>
      <c r="Q238" s="316">
        <v>2674</v>
      </c>
      <c r="R238" s="125">
        <f t="shared" si="54"/>
        <v>6.0780286511267247E-2</v>
      </c>
      <c r="S238" s="23">
        <f t="shared" si="55"/>
        <v>4.3973858290255109E-2</v>
      </c>
      <c r="T238" s="23"/>
      <c r="U238" s="266">
        <v>79098</v>
      </c>
      <c r="V238" s="125">
        <f t="shared" si="56"/>
        <v>4.2074388732964173E-2</v>
      </c>
      <c r="W238" s="260">
        <v>79226.404518328316</v>
      </c>
      <c r="X238" s="264">
        <v>29058.780308596619</v>
      </c>
      <c r="Y238" s="264">
        <v>29105.953166174986</v>
      </c>
      <c r="Z238" s="141"/>
      <c r="AA238" s="124"/>
      <c r="AB238" s="124"/>
      <c r="AC238" s="124"/>
      <c r="AD238" s="124"/>
    </row>
    <row r="239" spans="1:30">
      <c r="A239" s="82">
        <v>1418</v>
      </c>
      <c r="B239" s="83" t="s">
        <v>292</v>
      </c>
      <c r="C239" s="266">
        <v>33797</v>
      </c>
      <c r="D239" s="124">
        <f t="shared" si="47"/>
        <v>26780.507131537244</v>
      </c>
      <c r="E239" s="125">
        <f t="shared" si="57"/>
        <v>0.87253664113820517</v>
      </c>
      <c r="F239" s="124">
        <f t="shared" si="58"/>
        <v>2347.3169355192517</v>
      </c>
      <c r="G239" s="124">
        <f t="shared" si="48"/>
        <v>2962.3139726252957</v>
      </c>
      <c r="H239" s="124">
        <f t="shared" si="59"/>
        <v>295.02364154380371</v>
      </c>
      <c r="I239" s="123">
        <f t="shared" si="49"/>
        <v>372.31983562828032</v>
      </c>
      <c r="J239" s="124">
        <f t="shared" si="60"/>
        <v>-64.73586735906116</v>
      </c>
      <c r="K239" s="123">
        <f t="shared" si="50"/>
        <v>-81.69666460713519</v>
      </c>
      <c r="L239" s="123">
        <f t="shared" si="51"/>
        <v>2880.6173080181607</v>
      </c>
      <c r="M239" s="123">
        <f t="shared" si="52"/>
        <v>36677.617308018162</v>
      </c>
      <c r="N239" s="70">
        <f t="shared" si="53"/>
        <v>29063.088199697435</v>
      </c>
      <c r="O239" s="23">
        <f t="shared" si="61"/>
        <v>0.94690549489276155</v>
      </c>
      <c r="P239" s="284">
        <v>156.55768127586862</v>
      </c>
      <c r="Q239" s="316">
        <v>1262</v>
      </c>
      <c r="R239" s="125">
        <f t="shared" si="54"/>
        <v>8.4353762509272817E-2</v>
      </c>
      <c r="S239" s="23">
        <f t="shared" si="55"/>
        <v>3.4363638013763409E-2</v>
      </c>
      <c r="T239" s="23"/>
      <c r="U239" s="266">
        <v>31810</v>
      </c>
      <c r="V239" s="125">
        <f t="shared" si="56"/>
        <v>6.2464633762967618E-2</v>
      </c>
      <c r="W239" s="260">
        <v>36189.649583091981</v>
      </c>
      <c r="X239" s="264">
        <v>24697.204968944101</v>
      </c>
      <c r="Y239" s="264">
        <v>28097.554024139736</v>
      </c>
      <c r="Z239" s="141"/>
      <c r="AA239" s="124"/>
      <c r="AB239" s="124"/>
      <c r="AC239" s="124"/>
      <c r="AD239" s="124"/>
    </row>
    <row r="240" spans="1:30">
      <c r="A240" s="82">
        <v>1419</v>
      </c>
      <c r="B240" s="83" t="s">
        <v>293</v>
      </c>
      <c r="C240" s="266">
        <v>72179</v>
      </c>
      <c r="D240" s="124">
        <f t="shared" si="47"/>
        <v>30779.95735607676</v>
      </c>
      <c r="E240" s="125">
        <f t="shared" si="57"/>
        <v>1.0028428690292241</v>
      </c>
      <c r="F240" s="124">
        <f t="shared" si="58"/>
        <v>-52.353199204457631</v>
      </c>
      <c r="G240" s="124">
        <f t="shared" si="48"/>
        <v>-122.76825213445314</v>
      </c>
      <c r="H240" s="124">
        <f t="shared" si="59"/>
        <v>0</v>
      </c>
      <c r="I240" s="123">
        <f t="shared" si="49"/>
        <v>0</v>
      </c>
      <c r="J240" s="124">
        <f t="shared" si="60"/>
        <v>-359.75950890286487</v>
      </c>
      <c r="K240" s="123">
        <f t="shared" si="50"/>
        <v>-843.63604837721812</v>
      </c>
      <c r="L240" s="123">
        <f t="shared" si="51"/>
        <v>-966.40430051167129</v>
      </c>
      <c r="M240" s="123">
        <f t="shared" si="52"/>
        <v>71212.595699488331</v>
      </c>
      <c r="N240" s="70">
        <f t="shared" si="53"/>
        <v>30367.844647969436</v>
      </c>
      <c r="O240" s="23">
        <f t="shared" si="61"/>
        <v>0.9894158104475409</v>
      </c>
      <c r="P240" s="284">
        <v>-803.87122286484271</v>
      </c>
      <c r="Q240" s="316">
        <v>2345</v>
      </c>
      <c r="R240" s="125">
        <f t="shared" si="54"/>
        <v>8.9258396503194518E-2</v>
      </c>
      <c r="S240" s="23">
        <f t="shared" si="55"/>
        <v>5.4969153180679742E-2</v>
      </c>
      <c r="T240" s="23"/>
      <c r="U240" s="266">
        <v>65897</v>
      </c>
      <c r="V240" s="125">
        <f t="shared" si="56"/>
        <v>9.5330591680956644E-2</v>
      </c>
      <c r="W240" s="260">
        <v>67127.852511661142</v>
      </c>
      <c r="X240" s="264">
        <v>28257.71869639794</v>
      </c>
      <c r="Y240" s="264">
        <v>28785.528521295517</v>
      </c>
      <c r="Z240" s="141"/>
      <c r="AA240" s="124"/>
      <c r="AB240" s="124"/>
      <c r="AC240" s="124"/>
      <c r="AD240" s="124"/>
    </row>
    <row r="241" spans="1:30">
      <c r="A241" s="82">
        <v>1420</v>
      </c>
      <c r="B241" s="83" t="s">
        <v>294</v>
      </c>
      <c r="C241" s="266">
        <v>218690</v>
      </c>
      <c r="D241" s="124">
        <f t="shared" si="47"/>
        <v>27136.121106837076</v>
      </c>
      <c r="E241" s="125">
        <f t="shared" si="57"/>
        <v>0.88412291252678987</v>
      </c>
      <c r="F241" s="124">
        <f t="shared" si="58"/>
        <v>2133.948550339353</v>
      </c>
      <c r="G241" s="124">
        <f t="shared" si="48"/>
        <v>17197.491367184848</v>
      </c>
      <c r="H241" s="124">
        <f t="shared" si="59"/>
        <v>170.55875018886272</v>
      </c>
      <c r="I241" s="123">
        <f t="shared" si="49"/>
        <v>1374.5329677720447</v>
      </c>
      <c r="J241" s="124">
        <f t="shared" si="60"/>
        <v>-189.20075871400215</v>
      </c>
      <c r="K241" s="123">
        <f t="shared" si="50"/>
        <v>-1524.7689144761434</v>
      </c>
      <c r="L241" s="123">
        <f t="shared" si="51"/>
        <v>15672.722452708706</v>
      </c>
      <c r="M241" s="123">
        <f t="shared" si="52"/>
        <v>234362.72245270869</v>
      </c>
      <c r="N241" s="70">
        <f t="shared" si="53"/>
        <v>29080.868898462428</v>
      </c>
      <c r="O241" s="23">
        <f t="shared" si="61"/>
        <v>0.94748480846219085</v>
      </c>
      <c r="P241" s="284">
        <v>390.27123882904561</v>
      </c>
      <c r="Q241" s="316">
        <v>8059</v>
      </c>
      <c r="R241" s="125">
        <f t="shared" si="54"/>
        <v>4.4663375151585076E-2</v>
      </c>
      <c r="S241" s="23">
        <f t="shared" si="55"/>
        <v>3.2646628581641794E-2</v>
      </c>
      <c r="T241" s="23"/>
      <c r="U241" s="266">
        <v>206275</v>
      </c>
      <c r="V241" s="125">
        <f t="shared" si="56"/>
        <v>6.0186644043146283E-2</v>
      </c>
      <c r="W241" s="260">
        <v>223630.40127277438</v>
      </c>
      <c r="X241" s="264">
        <v>25975.947613650675</v>
      </c>
      <c r="Y241" s="264">
        <v>28161.491156375061</v>
      </c>
      <c r="Z241" s="141"/>
      <c r="AA241" s="124"/>
      <c r="AB241" s="124"/>
      <c r="AC241" s="124"/>
      <c r="AD241" s="124"/>
    </row>
    <row r="242" spans="1:30">
      <c r="A242" s="82">
        <v>1421</v>
      </c>
      <c r="B242" s="83" t="s">
        <v>295</v>
      </c>
      <c r="C242" s="266">
        <v>85477</v>
      </c>
      <c r="D242" s="124">
        <f t="shared" si="47"/>
        <v>48074.803149606298</v>
      </c>
      <c r="E242" s="125">
        <f t="shared" si="57"/>
        <v>1.5663268457728439</v>
      </c>
      <c r="F242" s="124">
        <f t="shared" si="58"/>
        <v>-10429.260675322179</v>
      </c>
      <c r="G242" s="124">
        <f t="shared" si="48"/>
        <v>-18543.225480722835</v>
      </c>
      <c r="H242" s="124">
        <f t="shared" si="59"/>
        <v>0</v>
      </c>
      <c r="I242" s="123">
        <f t="shared" si="49"/>
        <v>0</v>
      </c>
      <c r="J242" s="124">
        <f t="shared" si="60"/>
        <v>-359.75950890286487</v>
      </c>
      <c r="K242" s="123">
        <f t="shared" si="50"/>
        <v>-639.65240682929368</v>
      </c>
      <c r="L242" s="123">
        <f t="shared" si="51"/>
        <v>-19182.877887552128</v>
      </c>
      <c r="M242" s="123">
        <f t="shared" si="52"/>
        <v>66294.122112447876</v>
      </c>
      <c r="N242" s="70">
        <f t="shared" si="53"/>
        <v>37285.782965381259</v>
      </c>
      <c r="O242" s="23">
        <f t="shared" si="61"/>
        <v>1.214809401144989</v>
      </c>
      <c r="P242" s="284">
        <v>26.211072812922794</v>
      </c>
      <c r="Q242" s="316">
        <v>1778</v>
      </c>
      <c r="R242" s="125">
        <f t="shared" si="54"/>
        <v>4.8650862120336563E-2</v>
      </c>
      <c r="S242" s="23">
        <f t="shared" si="55"/>
        <v>4.0914583183432177E-2</v>
      </c>
      <c r="T242" s="23"/>
      <c r="U242" s="266">
        <v>81924</v>
      </c>
      <c r="V242" s="125">
        <f t="shared" si="56"/>
        <v>4.3369464381621994E-2</v>
      </c>
      <c r="W242" s="260">
        <v>64010.722143369843</v>
      </c>
      <c r="X242" s="264">
        <v>45844.432008953554</v>
      </c>
      <c r="Y242" s="264">
        <v>35820.213846317762</v>
      </c>
      <c r="Z242" s="141"/>
      <c r="AA242" s="124"/>
      <c r="AB242" s="124"/>
      <c r="AC242" s="124"/>
      <c r="AD242" s="124"/>
    </row>
    <row r="243" spans="1:30">
      <c r="A243" s="82">
        <v>1422</v>
      </c>
      <c r="B243" s="83" t="s">
        <v>296</v>
      </c>
      <c r="C243" s="266">
        <v>75278</v>
      </c>
      <c r="D243" s="124">
        <f t="shared" si="47"/>
        <v>34964.235949837435</v>
      </c>
      <c r="E243" s="125">
        <f t="shared" si="57"/>
        <v>1.1391709964935102</v>
      </c>
      <c r="F243" s="124">
        <f t="shared" si="58"/>
        <v>-2562.9203554608625</v>
      </c>
      <c r="G243" s="124">
        <f t="shared" si="48"/>
        <v>-5517.9675253072373</v>
      </c>
      <c r="H243" s="124">
        <f t="shared" si="59"/>
        <v>0</v>
      </c>
      <c r="I243" s="123">
        <f t="shared" si="49"/>
        <v>0</v>
      </c>
      <c r="J243" s="124">
        <f t="shared" si="60"/>
        <v>-359.75950890286487</v>
      </c>
      <c r="K243" s="123">
        <f t="shared" si="50"/>
        <v>-774.56222266786801</v>
      </c>
      <c r="L243" s="123">
        <f t="shared" si="51"/>
        <v>-6292.5297479751052</v>
      </c>
      <c r="M243" s="123">
        <f t="shared" si="52"/>
        <v>68985.470252024897</v>
      </c>
      <c r="N243" s="70">
        <f t="shared" si="53"/>
        <v>32041.556085473712</v>
      </c>
      <c r="O243" s="23">
        <f t="shared" si="61"/>
        <v>1.0439470614332556</v>
      </c>
      <c r="P243" s="284">
        <v>93.646591544564217</v>
      </c>
      <c r="Q243" s="316">
        <v>2153</v>
      </c>
      <c r="R243" s="125">
        <f t="shared" si="54"/>
        <v>0.10117553704777429</v>
      </c>
      <c r="S243" s="23">
        <f t="shared" si="55"/>
        <v>6.1571477808418117E-2</v>
      </c>
      <c r="T243" s="23"/>
      <c r="U243" s="266">
        <v>68552</v>
      </c>
      <c r="V243" s="125">
        <f t="shared" si="56"/>
        <v>9.8115299334811529E-2</v>
      </c>
      <c r="W243" s="260">
        <v>65165.390211267761</v>
      </c>
      <c r="X243" s="264">
        <v>31751.736915238536</v>
      </c>
      <c r="Y243" s="264">
        <v>30183.135808831757</v>
      </c>
      <c r="Z243" s="141"/>
      <c r="AA243" s="124"/>
      <c r="AB243" s="124"/>
      <c r="AC243" s="124"/>
      <c r="AD243" s="124"/>
    </row>
    <row r="244" spans="1:30">
      <c r="A244" s="82">
        <v>1424</v>
      </c>
      <c r="B244" s="83" t="s">
        <v>297</v>
      </c>
      <c r="C244" s="266">
        <v>176906</v>
      </c>
      <c r="D244" s="124">
        <f t="shared" si="47"/>
        <v>33523.971953761604</v>
      </c>
      <c r="E244" s="125">
        <f t="shared" si="57"/>
        <v>1.0922457047760727</v>
      </c>
      <c r="F244" s="124">
        <f t="shared" si="58"/>
        <v>-1698.7619578153638</v>
      </c>
      <c r="G244" s="124">
        <f t="shared" si="48"/>
        <v>-8964.3668513916746</v>
      </c>
      <c r="H244" s="124">
        <f t="shared" si="59"/>
        <v>0</v>
      </c>
      <c r="I244" s="123">
        <f t="shared" si="49"/>
        <v>0</v>
      </c>
      <c r="J244" s="124">
        <f t="shared" si="60"/>
        <v>-359.75950890286487</v>
      </c>
      <c r="K244" s="123">
        <f t="shared" si="50"/>
        <v>-1898.450928480418</v>
      </c>
      <c r="L244" s="123">
        <f t="shared" si="51"/>
        <v>-10862.817779872094</v>
      </c>
      <c r="M244" s="123">
        <f t="shared" si="52"/>
        <v>166043.1822201279</v>
      </c>
      <c r="N244" s="70">
        <f t="shared" si="53"/>
        <v>31465.450487043378</v>
      </c>
      <c r="O244" s="23">
        <f t="shared" si="61"/>
        <v>1.0251769447462806</v>
      </c>
      <c r="P244" s="284">
        <v>578.48381959156723</v>
      </c>
      <c r="Q244" s="316">
        <v>5277</v>
      </c>
      <c r="R244" s="125">
        <f t="shared" si="54"/>
        <v>6.3922441300357347E-2</v>
      </c>
      <c r="S244" s="23">
        <f t="shared" si="55"/>
        <v>4.5837843924505427E-2</v>
      </c>
      <c r="T244" s="23"/>
      <c r="U244" s="266">
        <v>168987</v>
      </c>
      <c r="V244" s="125">
        <f t="shared" si="56"/>
        <v>4.6861592903596136E-2</v>
      </c>
      <c r="W244" s="260">
        <v>161353.13131219501</v>
      </c>
      <c r="X244" s="264">
        <v>31509.78929703524</v>
      </c>
      <c r="Y244" s="264">
        <v>30086.35676155044</v>
      </c>
      <c r="Z244" s="141"/>
      <c r="AA244" s="124"/>
      <c r="AB244" s="124"/>
      <c r="AC244" s="124"/>
      <c r="AD244" s="124"/>
    </row>
    <row r="245" spans="1:30">
      <c r="A245" s="82">
        <v>1426</v>
      </c>
      <c r="B245" s="83" t="s">
        <v>298</v>
      </c>
      <c r="C245" s="266">
        <v>159408</v>
      </c>
      <c r="D245" s="124">
        <f t="shared" si="47"/>
        <v>30520.390580126365</v>
      </c>
      <c r="E245" s="125">
        <f t="shared" si="57"/>
        <v>0.99438591480776639</v>
      </c>
      <c r="F245" s="124">
        <f t="shared" si="58"/>
        <v>103.38686636577985</v>
      </c>
      <c r="G245" s="124">
        <f t="shared" si="48"/>
        <v>539.9896030284682</v>
      </c>
      <c r="H245" s="124">
        <f t="shared" si="59"/>
        <v>0</v>
      </c>
      <c r="I245" s="123">
        <f t="shared" si="49"/>
        <v>0</v>
      </c>
      <c r="J245" s="124">
        <f t="shared" si="60"/>
        <v>-359.75950890286487</v>
      </c>
      <c r="K245" s="123">
        <f t="shared" si="50"/>
        <v>-1879.023914999663</v>
      </c>
      <c r="L245" s="123">
        <f t="shared" si="51"/>
        <v>-1339.0343119711947</v>
      </c>
      <c r="M245" s="123">
        <f t="shared" si="52"/>
        <v>158068.96568802881</v>
      </c>
      <c r="N245" s="70">
        <f t="shared" si="53"/>
        <v>30264.01793758928</v>
      </c>
      <c r="O245" s="23">
        <f t="shared" si="61"/>
        <v>0.98603302875895793</v>
      </c>
      <c r="P245" s="284">
        <v>251.31070489420836</v>
      </c>
      <c r="Q245" s="316">
        <v>5223</v>
      </c>
      <c r="R245" s="125">
        <f t="shared" si="54"/>
        <v>1.664898133831005E-2</v>
      </c>
      <c r="S245" s="23">
        <f t="shared" si="55"/>
        <v>2.6223392656774088E-2</v>
      </c>
      <c r="T245" s="23"/>
      <c r="U245" s="266">
        <v>154636</v>
      </c>
      <c r="V245" s="125">
        <f t="shared" si="56"/>
        <v>3.0859566983108721E-2</v>
      </c>
      <c r="W245" s="260">
        <v>151906.45381113488</v>
      </c>
      <c r="X245" s="264">
        <v>30020.578528441078</v>
      </c>
      <c r="Y245" s="264">
        <v>29490.67245411277</v>
      </c>
      <c r="Z245" s="141"/>
      <c r="AA245" s="124"/>
      <c r="AB245" s="124"/>
      <c r="AC245" s="124"/>
      <c r="AD245" s="124"/>
    </row>
    <row r="246" spans="1:30">
      <c r="A246" s="82">
        <v>1428</v>
      </c>
      <c r="B246" s="83" t="s">
        <v>299</v>
      </c>
      <c r="C246" s="266">
        <v>73539</v>
      </c>
      <c r="D246" s="124">
        <f t="shared" si="47"/>
        <v>24095.34731323722</v>
      </c>
      <c r="E246" s="125">
        <f t="shared" si="57"/>
        <v>0.78505135502053747</v>
      </c>
      <c r="F246" s="124">
        <f t="shared" si="58"/>
        <v>3958.4128264992664</v>
      </c>
      <c r="G246" s="124">
        <f t="shared" si="48"/>
        <v>12081.075946475761</v>
      </c>
      <c r="H246" s="124">
        <f t="shared" si="59"/>
        <v>1234.8295779488121</v>
      </c>
      <c r="I246" s="123">
        <f t="shared" si="49"/>
        <v>3768.6998718997747</v>
      </c>
      <c r="J246" s="124">
        <f t="shared" si="60"/>
        <v>875.07006904594732</v>
      </c>
      <c r="K246" s="123">
        <f t="shared" si="50"/>
        <v>2670.7138507282311</v>
      </c>
      <c r="L246" s="123">
        <f t="shared" si="51"/>
        <v>14751.789797203992</v>
      </c>
      <c r="M246" s="123">
        <f t="shared" si="52"/>
        <v>88290.789797203994</v>
      </c>
      <c r="N246" s="70">
        <f t="shared" si="53"/>
        <v>28928.830208782434</v>
      </c>
      <c r="O246" s="23">
        <f t="shared" si="61"/>
        <v>0.94253123058687815</v>
      </c>
      <c r="P246" s="284">
        <v>412.42055725354294</v>
      </c>
      <c r="Q246" s="316">
        <v>3052</v>
      </c>
      <c r="R246" s="125">
        <f t="shared" si="54"/>
        <v>2.4217672802153478E-2</v>
      </c>
      <c r="S246" s="23">
        <f t="shared" si="55"/>
        <v>3.1736390721533149E-2</v>
      </c>
      <c r="T246" s="23"/>
      <c r="U246" s="266">
        <v>72106</v>
      </c>
      <c r="V246" s="125">
        <f t="shared" si="56"/>
        <v>1.9873519540676225E-2</v>
      </c>
      <c r="W246" s="260">
        <v>85939.456422497606</v>
      </c>
      <c r="X246" s="264">
        <v>23525.611745513866</v>
      </c>
      <c r="Y246" s="264">
        <v>28038.974362968223</v>
      </c>
      <c r="Z246" s="141"/>
      <c r="AA246" s="124"/>
      <c r="AB246" s="124"/>
      <c r="AC246" s="124"/>
      <c r="AD246" s="124"/>
    </row>
    <row r="247" spans="1:30">
      <c r="A247" s="82">
        <v>1429</v>
      </c>
      <c r="B247" s="83" t="s">
        <v>300</v>
      </c>
      <c r="C247" s="266">
        <v>63972</v>
      </c>
      <c r="D247" s="124">
        <f t="shared" si="47"/>
        <v>22477.863668306396</v>
      </c>
      <c r="E247" s="125">
        <f t="shared" si="57"/>
        <v>0.73235206371466322</v>
      </c>
      <c r="F247" s="124">
        <f t="shared" si="58"/>
        <v>4928.9030134577606</v>
      </c>
      <c r="G247" s="124">
        <f t="shared" si="48"/>
        <v>14027.657976300787</v>
      </c>
      <c r="H247" s="124">
        <f t="shared" si="59"/>
        <v>1800.9488536746005</v>
      </c>
      <c r="I247" s="123">
        <f t="shared" si="49"/>
        <v>5125.5004375579138</v>
      </c>
      <c r="J247" s="124">
        <f t="shared" si="60"/>
        <v>1441.1893447717357</v>
      </c>
      <c r="K247" s="123">
        <f t="shared" si="50"/>
        <v>4101.6248752203601</v>
      </c>
      <c r="L247" s="123">
        <f t="shared" si="51"/>
        <v>18129.282851521148</v>
      </c>
      <c r="M247" s="123">
        <f t="shared" si="52"/>
        <v>82101.282851521144</v>
      </c>
      <c r="N247" s="70">
        <f t="shared" si="53"/>
        <v>28847.956026535892</v>
      </c>
      <c r="O247" s="23">
        <f t="shared" si="61"/>
        <v>0.93989626602158449</v>
      </c>
      <c r="P247" s="284">
        <v>472.5232653812418</v>
      </c>
      <c r="Q247" s="316">
        <v>2846</v>
      </c>
      <c r="R247" s="125">
        <f t="shared" si="54"/>
        <v>-1.433119618347856E-2</v>
      </c>
      <c r="S247" s="23">
        <f t="shared" si="55"/>
        <v>3.0176421283760323E-2</v>
      </c>
      <c r="T247" s="23"/>
      <c r="U247" s="266">
        <v>65267</v>
      </c>
      <c r="V247" s="125">
        <f t="shared" si="56"/>
        <v>-1.984157384283022E-2</v>
      </c>
      <c r="W247" s="260">
        <v>80144.379586032024</v>
      </c>
      <c r="X247" s="264">
        <v>22804.682040531097</v>
      </c>
      <c r="Y247" s="264">
        <v>28002.927877719085</v>
      </c>
      <c r="Z247" s="141"/>
      <c r="AA247" s="124"/>
      <c r="AB247" s="124"/>
      <c r="AC247" s="124"/>
      <c r="AD247" s="124"/>
    </row>
    <row r="248" spans="1:30">
      <c r="A248" s="82">
        <v>1430</v>
      </c>
      <c r="B248" s="83" t="s">
        <v>301</v>
      </c>
      <c r="C248" s="266">
        <v>74545</v>
      </c>
      <c r="D248" s="124">
        <f t="shared" si="47"/>
        <v>24798.735861610112</v>
      </c>
      <c r="E248" s="125">
        <f t="shared" si="57"/>
        <v>0.8079684819590941</v>
      </c>
      <c r="F248" s="124">
        <f t="shared" si="58"/>
        <v>3536.3796974755314</v>
      </c>
      <c r="G248" s="124">
        <f t="shared" si="48"/>
        <v>10630.357370611448</v>
      </c>
      <c r="H248" s="124">
        <f t="shared" si="59"/>
        <v>988.64358601829997</v>
      </c>
      <c r="I248" s="123">
        <f t="shared" si="49"/>
        <v>2971.8626195710099</v>
      </c>
      <c r="J248" s="124">
        <f t="shared" si="60"/>
        <v>628.88407711543505</v>
      </c>
      <c r="K248" s="123">
        <f t="shared" si="50"/>
        <v>1890.4255358089977</v>
      </c>
      <c r="L248" s="123">
        <f t="shared" si="51"/>
        <v>12520.782906420445</v>
      </c>
      <c r="M248" s="123">
        <f t="shared" si="52"/>
        <v>87065.782906420442</v>
      </c>
      <c r="N248" s="70">
        <f t="shared" si="53"/>
        <v>28963.999636201079</v>
      </c>
      <c r="O248" s="23">
        <f t="shared" si="61"/>
        <v>0.94367708693380603</v>
      </c>
      <c r="P248" s="284">
        <v>-122.9448574363887</v>
      </c>
      <c r="Q248" s="316">
        <v>3006</v>
      </c>
      <c r="R248" s="125">
        <f t="shared" si="54"/>
        <v>7.181130150142935E-2</v>
      </c>
      <c r="S248" s="23">
        <f t="shared" si="55"/>
        <v>3.3706629979493113E-2</v>
      </c>
      <c r="T248" s="23"/>
      <c r="U248" s="266">
        <v>68625</v>
      </c>
      <c r="V248" s="125">
        <f t="shared" si="56"/>
        <v>8.6265938069216758E-2</v>
      </c>
      <c r="W248" s="260">
        <v>83105.999738704049</v>
      </c>
      <c r="X248" s="264">
        <v>23137.221847606204</v>
      </c>
      <c r="Y248" s="264">
        <v>28019.554868072843</v>
      </c>
      <c r="Z248" s="141"/>
      <c r="AA248" s="124"/>
      <c r="AB248" s="124"/>
      <c r="AC248" s="124"/>
      <c r="AD248" s="124"/>
    </row>
    <row r="249" spans="1:30">
      <c r="A249" s="82">
        <v>1431</v>
      </c>
      <c r="B249" s="83" t="s">
        <v>302</v>
      </c>
      <c r="C249" s="266">
        <v>80458</v>
      </c>
      <c r="D249" s="124">
        <f t="shared" si="47"/>
        <v>26440.354912914885</v>
      </c>
      <c r="E249" s="125">
        <f t="shared" si="57"/>
        <v>0.86145412978564939</v>
      </c>
      <c r="F249" s="124">
        <f t="shared" si="58"/>
        <v>2551.4082666926674</v>
      </c>
      <c r="G249" s="124">
        <f t="shared" si="48"/>
        <v>7763.9353555457874</v>
      </c>
      <c r="H249" s="124">
        <f t="shared" si="59"/>
        <v>414.07691806162944</v>
      </c>
      <c r="I249" s="123">
        <f t="shared" si="49"/>
        <v>1260.0360616615385</v>
      </c>
      <c r="J249" s="124">
        <f t="shared" si="60"/>
        <v>54.317409158764576</v>
      </c>
      <c r="K249" s="123">
        <f t="shared" si="50"/>
        <v>165.2878760701206</v>
      </c>
      <c r="L249" s="123">
        <f t="shared" si="51"/>
        <v>7929.2232316159079</v>
      </c>
      <c r="M249" s="123">
        <f t="shared" si="52"/>
        <v>88387.223231615906</v>
      </c>
      <c r="N249" s="70">
        <f t="shared" si="53"/>
        <v>29046.080588766315</v>
      </c>
      <c r="O249" s="23">
        <f t="shared" si="61"/>
        <v>0.94635136932513375</v>
      </c>
      <c r="P249" s="284">
        <v>43.946889162030857</v>
      </c>
      <c r="Q249" s="316">
        <v>3043</v>
      </c>
      <c r="R249" s="125">
        <f t="shared" si="54"/>
        <v>3.2421619126304486E-2</v>
      </c>
      <c r="S249" s="23">
        <f t="shared" si="55"/>
        <v>3.2081822643457249E-2</v>
      </c>
      <c r="T249" s="23"/>
      <c r="U249" s="266">
        <v>78085</v>
      </c>
      <c r="V249" s="125">
        <f t="shared" si="56"/>
        <v>3.0389959659345586E-2</v>
      </c>
      <c r="W249" s="260">
        <v>85808.603322086536</v>
      </c>
      <c r="X249" s="264">
        <v>25610.036077402427</v>
      </c>
      <c r="Y249" s="264">
        <v>28143.195579562656</v>
      </c>
      <c r="Z249" s="141"/>
      <c r="AA249" s="124"/>
      <c r="AB249" s="124"/>
      <c r="AC249" s="124"/>
      <c r="AD249" s="124"/>
    </row>
    <row r="250" spans="1:30">
      <c r="A250" s="82">
        <v>1432</v>
      </c>
      <c r="B250" s="83" t="s">
        <v>303</v>
      </c>
      <c r="C250" s="266">
        <v>388465</v>
      </c>
      <c r="D250" s="124">
        <f t="shared" si="47"/>
        <v>29678.737871495148</v>
      </c>
      <c r="E250" s="125">
        <f t="shared" si="57"/>
        <v>0.9669639984195908</v>
      </c>
      <c r="F250" s="124">
        <f t="shared" si="58"/>
        <v>608.37849154450953</v>
      </c>
      <c r="G250" s="124">
        <f t="shared" si="48"/>
        <v>7963.0660758260856</v>
      </c>
      <c r="H250" s="124">
        <f t="shared" si="59"/>
        <v>0</v>
      </c>
      <c r="I250" s="123">
        <f t="shared" si="49"/>
        <v>0</v>
      </c>
      <c r="J250" s="124">
        <f t="shared" si="60"/>
        <v>-359.75950890286487</v>
      </c>
      <c r="K250" s="123">
        <f t="shared" si="50"/>
        <v>-4708.8922120295983</v>
      </c>
      <c r="L250" s="123">
        <f t="shared" si="51"/>
        <v>3254.1738637964872</v>
      </c>
      <c r="M250" s="123">
        <f t="shared" si="52"/>
        <v>391719.17386379646</v>
      </c>
      <c r="N250" s="70">
        <f t="shared" si="53"/>
        <v>29927.356854136793</v>
      </c>
      <c r="O250" s="23">
        <f t="shared" si="61"/>
        <v>0.97506426220368769</v>
      </c>
      <c r="P250" s="284">
        <v>746.52774580899222</v>
      </c>
      <c r="Q250" s="316">
        <v>13089</v>
      </c>
      <c r="R250" s="125">
        <f t="shared" si="54"/>
        <v>2.5312636187902523E-2</v>
      </c>
      <c r="S250" s="23">
        <f t="shared" si="55"/>
        <v>2.9816770308148069E-2</v>
      </c>
      <c r="T250" s="23"/>
      <c r="U250" s="266">
        <v>376559</v>
      </c>
      <c r="V250" s="125">
        <f t="shared" si="56"/>
        <v>3.1617887236794234E-2</v>
      </c>
      <c r="W250" s="260">
        <v>378052.67552495707</v>
      </c>
      <c r="X250" s="264">
        <v>28946.037358751633</v>
      </c>
      <c r="Y250" s="264">
        <v>29060.855986236995</v>
      </c>
      <c r="Z250" s="141"/>
      <c r="AA250" s="124"/>
      <c r="AB250" s="124"/>
      <c r="AC250" s="124"/>
      <c r="AD250" s="124"/>
    </row>
    <row r="251" spans="1:30">
      <c r="A251" s="82">
        <v>1433</v>
      </c>
      <c r="B251" s="83" t="s">
        <v>304</v>
      </c>
      <c r="C251" s="266">
        <v>65952</v>
      </c>
      <c r="D251" s="124">
        <f t="shared" si="47"/>
        <v>23345.840707964602</v>
      </c>
      <c r="E251" s="125">
        <f t="shared" si="57"/>
        <v>0.76063165405433208</v>
      </c>
      <c r="F251" s="124">
        <f t="shared" si="58"/>
        <v>4408.1167896628367</v>
      </c>
      <c r="G251" s="124">
        <f t="shared" si="48"/>
        <v>12452.929930797514</v>
      </c>
      <c r="H251" s="124">
        <f t="shared" si="59"/>
        <v>1497.1568897942284</v>
      </c>
      <c r="I251" s="123">
        <f t="shared" si="49"/>
        <v>4229.4682136686961</v>
      </c>
      <c r="J251" s="124">
        <f t="shared" si="60"/>
        <v>1137.3973808913636</v>
      </c>
      <c r="K251" s="123">
        <f t="shared" si="50"/>
        <v>3213.1476010181018</v>
      </c>
      <c r="L251" s="123">
        <f t="shared" si="51"/>
        <v>15666.077531815616</v>
      </c>
      <c r="M251" s="123">
        <f t="shared" si="52"/>
        <v>81618.077531815623</v>
      </c>
      <c r="N251" s="70">
        <f t="shared" si="53"/>
        <v>28891.354878518803</v>
      </c>
      <c r="O251" s="23">
        <f t="shared" si="61"/>
        <v>0.9413102455385679</v>
      </c>
      <c r="P251" s="284">
        <v>247.98470650106538</v>
      </c>
      <c r="Q251" s="316">
        <v>2825</v>
      </c>
      <c r="R251" s="125">
        <f t="shared" si="54"/>
        <v>-2.0593716966677125E-2</v>
      </c>
      <c r="S251" s="23">
        <f t="shared" si="55"/>
        <v>2.9828506194363062E-2</v>
      </c>
      <c r="T251" s="23"/>
      <c r="U251" s="266">
        <v>67887</v>
      </c>
      <c r="V251" s="125">
        <f t="shared" si="56"/>
        <v>-2.8503248044544609E-2</v>
      </c>
      <c r="W251" s="260">
        <v>79899.301873172342</v>
      </c>
      <c r="X251" s="264">
        <v>23836.727528089887</v>
      </c>
      <c r="Y251" s="264">
        <v>28054.530152097032</v>
      </c>
      <c r="Z251" s="141"/>
      <c r="AA251" s="124"/>
      <c r="AB251" s="124"/>
      <c r="AC251" s="124"/>
      <c r="AD251" s="124"/>
    </row>
    <row r="252" spans="1:30">
      <c r="A252" s="82">
        <v>1438</v>
      </c>
      <c r="B252" s="83" t="s">
        <v>305</v>
      </c>
      <c r="C252" s="266">
        <v>105303</v>
      </c>
      <c r="D252" s="124">
        <f t="shared" si="47"/>
        <v>27954.074860631801</v>
      </c>
      <c r="E252" s="125">
        <f t="shared" si="57"/>
        <v>0.91077269243711789</v>
      </c>
      <c r="F252" s="124">
        <f t="shared" si="58"/>
        <v>1643.1762980625178</v>
      </c>
      <c r="G252" s="124">
        <f t="shared" si="48"/>
        <v>6189.8451148015047</v>
      </c>
      <c r="H252" s="124">
        <f t="shared" si="59"/>
        <v>0</v>
      </c>
      <c r="I252" s="123">
        <f t="shared" si="49"/>
        <v>0</v>
      </c>
      <c r="J252" s="124">
        <f t="shared" si="60"/>
        <v>-359.75950890286487</v>
      </c>
      <c r="K252" s="123">
        <f t="shared" si="50"/>
        <v>-1355.2140700370919</v>
      </c>
      <c r="L252" s="123">
        <f t="shared" si="51"/>
        <v>4834.6310447644128</v>
      </c>
      <c r="M252" s="123">
        <f t="shared" si="52"/>
        <v>110137.63104476441</v>
      </c>
      <c r="N252" s="70">
        <f t="shared" si="53"/>
        <v>29237.491649791453</v>
      </c>
      <c r="O252" s="23">
        <f t="shared" si="61"/>
        <v>0.95258773981069844</v>
      </c>
      <c r="P252" s="284">
        <v>225.88746416552294</v>
      </c>
      <c r="Q252" s="316">
        <v>3767</v>
      </c>
      <c r="R252" s="125">
        <f t="shared" si="54"/>
        <v>4.2209315289681928E-2</v>
      </c>
      <c r="S252" s="23">
        <f t="shared" si="55"/>
        <v>3.6378258625853185E-2</v>
      </c>
      <c r="T252" s="23"/>
      <c r="U252" s="266">
        <v>103184</v>
      </c>
      <c r="V252" s="125">
        <f t="shared" si="56"/>
        <v>2.0536129632501163E-2</v>
      </c>
      <c r="W252" s="260">
        <v>108528.55069140671</v>
      </c>
      <c r="X252" s="264">
        <v>26821.939173381856</v>
      </c>
      <c r="Y252" s="264">
        <v>28211.216712089084</v>
      </c>
      <c r="Z252" s="141"/>
      <c r="AA252" s="124"/>
      <c r="AB252" s="124"/>
      <c r="AC252" s="124"/>
      <c r="AD252" s="124"/>
    </row>
    <row r="253" spans="1:30">
      <c r="A253" s="82">
        <v>1439</v>
      </c>
      <c r="B253" s="83" t="s">
        <v>306</v>
      </c>
      <c r="C253" s="266">
        <v>169038</v>
      </c>
      <c r="D253" s="124">
        <f t="shared" si="47"/>
        <v>28168.305282452926</v>
      </c>
      <c r="E253" s="125">
        <f t="shared" si="57"/>
        <v>0.91775254131627892</v>
      </c>
      <c r="F253" s="124">
        <f t="shared" si="58"/>
        <v>1514.6380449698429</v>
      </c>
      <c r="G253" s="124">
        <f t="shared" si="48"/>
        <v>9089.3429078640274</v>
      </c>
      <c r="H253" s="124">
        <f t="shared" si="59"/>
        <v>0</v>
      </c>
      <c r="I253" s="123">
        <f t="shared" si="49"/>
        <v>0</v>
      </c>
      <c r="J253" s="124">
        <f t="shared" si="60"/>
        <v>-359.75950890286487</v>
      </c>
      <c r="K253" s="123">
        <f t="shared" si="50"/>
        <v>-2158.916812926092</v>
      </c>
      <c r="L253" s="123">
        <f t="shared" si="51"/>
        <v>6930.426094937935</v>
      </c>
      <c r="M253" s="123">
        <f t="shared" si="52"/>
        <v>175968.42609493792</v>
      </c>
      <c r="N253" s="70">
        <f t="shared" si="53"/>
        <v>29323.183818519901</v>
      </c>
      <c r="O253" s="23">
        <f t="shared" si="61"/>
        <v>0.95537967936236279</v>
      </c>
      <c r="P253" s="284">
        <v>-3.3062722439017307</v>
      </c>
      <c r="Q253" s="316">
        <v>6001</v>
      </c>
      <c r="R253" s="125">
        <f t="shared" si="54"/>
        <v>5.2089830797126369E-2</v>
      </c>
      <c r="S253" s="23">
        <f t="shared" si="55"/>
        <v>3.9778432250283977E-2</v>
      </c>
      <c r="T253" s="23"/>
      <c r="U253" s="266">
        <v>161472</v>
      </c>
      <c r="V253" s="125">
        <f t="shared" si="56"/>
        <v>4.68564209274673E-2</v>
      </c>
      <c r="W253" s="260">
        <v>170082.50616120166</v>
      </c>
      <c r="X253" s="264">
        <v>26773.66937489637</v>
      </c>
      <c r="Y253" s="264">
        <v>28201.37724443735</v>
      </c>
      <c r="Z253" s="141"/>
      <c r="AA253" s="124"/>
      <c r="AB253" s="124"/>
      <c r="AC253" s="124"/>
      <c r="AD253" s="124"/>
    </row>
    <row r="254" spans="1:30">
      <c r="A254" s="82">
        <v>1441</v>
      </c>
      <c r="B254" s="83" t="s">
        <v>307</v>
      </c>
      <c r="C254" s="266">
        <v>69577</v>
      </c>
      <c r="D254" s="124">
        <f t="shared" si="47"/>
        <v>25236.488937250633</v>
      </c>
      <c r="E254" s="125">
        <f t="shared" si="57"/>
        <v>0.82223093025371585</v>
      </c>
      <c r="F254" s="124">
        <f t="shared" si="58"/>
        <v>3273.7278520912187</v>
      </c>
      <c r="G254" s="124">
        <f t="shared" si="48"/>
        <v>9025.6676882154898</v>
      </c>
      <c r="H254" s="124">
        <f t="shared" si="59"/>
        <v>835.43000954411764</v>
      </c>
      <c r="I254" s="123">
        <f t="shared" si="49"/>
        <v>2303.2805363131324</v>
      </c>
      <c r="J254" s="124">
        <f t="shared" si="60"/>
        <v>475.67050064125277</v>
      </c>
      <c r="K254" s="123">
        <f t="shared" si="50"/>
        <v>1311.4235702679339</v>
      </c>
      <c r="L254" s="123">
        <f t="shared" si="51"/>
        <v>10337.091258483424</v>
      </c>
      <c r="M254" s="123">
        <f t="shared" si="52"/>
        <v>79914.09125848343</v>
      </c>
      <c r="N254" s="70">
        <f t="shared" si="53"/>
        <v>28985.887289983108</v>
      </c>
      <c r="O254" s="23">
        <f t="shared" si="61"/>
        <v>0.94439020934853724</v>
      </c>
      <c r="P254" s="284">
        <v>229.83365869856061</v>
      </c>
      <c r="Q254" s="316">
        <v>2757</v>
      </c>
      <c r="R254" s="125">
        <f t="shared" si="54"/>
        <v>7.4769827174281239E-2</v>
      </c>
      <c r="S254" s="23">
        <f t="shared" si="55"/>
        <v>3.3853868529581783E-2</v>
      </c>
      <c r="T254" s="23"/>
      <c r="U254" s="266">
        <v>65535</v>
      </c>
      <c r="V254" s="125">
        <f t="shared" si="56"/>
        <v>6.167696650644694E-2</v>
      </c>
      <c r="W254" s="260">
        <v>78250.528327957858</v>
      </c>
      <c r="X254" s="264">
        <v>23480.831243281977</v>
      </c>
      <c r="Y254" s="264">
        <v>28036.735337856629</v>
      </c>
      <c r="Z254" s="141"/>
      <c r="AA254" s="124"/>
      <c r="AB254" s="124"/>
      <c r="AC254" s="124"/>
      <c r="AD254" s="124"/>
    </row>
    <row r="255" spans="1:30">
      <c r="A255" s="82">
        <v>1443</v>
      </c>
      <c r="B255" s="83" t="s">
        <v>308</v>
      </c>
      <c r="C255" s="266">
        <v>154404</v>
      </c>
      <c r="D255" s="124">
        <f t="shared" si="47"/>
        <v>25077.797628715285</v>
      </c>
      <c r="E255" s="125">
        <f t="shared" si="57"/>
        <v>0.81706060317039486</v>
      </c>
      <c r="F255" s="124">
        <f t="shared" si="58"/>
        <v>3368.9426372124276</v>
      </c>
      <c r="G255" s="124">
        <f t="shared" si="48"/>
        <v>20742.579817316917</v>
      </c>
      <c r="H255" s="124">
        <f t="shared" si="59"/>
        <v>890.97196753148944</v>
      </c>
      <c r="I255" s="123">
        <f t="shared" si="49"/>
        <v>5485.7144040913809</v>
      </c>
      <c r="J255" s="124">
        <f t="shared" si="60"/>
        <v>531.21245862862452</v>
      </c>
      <c r="K255" s="123">
        <f t="shared" si="50"/>
        <v>3270.6751077764411</v>
      </c>
      <c r="L255" s="123">
        <f t="shared" si="51"/>
        <v>24013.254925093359</v>
      </c>
      <c r="M255" s="123">
        <f t="shared" si="52"/>
        <v>178417.25492509335</v>
      </c>
      <c r="N255" s="70">
        <f t="shared" si="53"/>
        <v>28977.952724556333</v>
      </c>
      <c r="O255" s="23">
        <f t="shared" si="61"/>
        <v>0.94413169299437094</v>
      </c>
      <c r="P255" s="284">
        <v>439.13604882371146</v>
      </c>
      <c r="Q255" s="316">
        <v>6157</v>
      </c>
      <c r="R255" s="125">
        <f t="shared" si="54"/>
        <v>5.0553109555034746E-2</v>
      </c>
      <c r="S255" s="23">
        <f t="shared" si="55"/>
        <v>3.2852108645405553E-2</v>
      </c>
      <c r="T255" s="23"/>
      <c r="U255" s="266">
        <v>144754</v>
      </c>
      <c r="V255" s="125">
        <f t="shared" si="56"/>
        <v>6.6664824460809374E-2</v>
      </c>
      <c r="W255" s="260">
        <v>170133.07505579953</v>
      </c>
      <c r="X255" s="264">
        <v>23871.042216358837</v>
      </c>
      <c r="Y255" s="264">
        <v>28056.245886510478</v>
      </c>
      <c r="Z255" s="141"/>
      <c r="AA255" s="124"/>
      <c r="AB255" s="124"/>
      <c r="AC255" s="124"/>
      <c r="AD255" s="124"/>
    </row>
    <row r="256" spans="1:30">
      <c r="A256" s="82">
        <v>1444</v>
      </c>
      <c r="B256" s="83" t="s">
        <v>309</v>
      </c>
      <c r="C256" s="266">
        <v>26735</v>
      </c>
      <c r="D256" s="124">
        <f t="shared" si="47"/>
        <v>22753.191489361703</v>
      </c>
      <c r="E256" s="125">
        <f t="shared" si="57"/>
        <v>0.74132252909889018</v>
      </c>
      <c r="F256" s="124">
        <f t="shared" si="58"/>
        <v>4763.7063208245763</v>
      </c>
      <c r="G256" s="124">
        <f t="shared" si="48"/>
        <v>5597.3549269688774</v>
      </c>
      <c r="H256" s="124">
        <f t="shared" si="59"/>
        <v>1704.584116305243</v>
      </c>
      <c r="I256" s="123">
        <f t="shared" si="49"/>
        <v>2002.8863366586606</v>
      </c>
      <c r="J256" s="124">
        <f t="shared" si="60"/>
        <v>1344.8246074023782</v>
      </c>
      <c r="K256" s="123">
        <f t="shared" si="50"/>
        <v>1580.1689136977943</v>
      </c>
      <c r="L256" s="123">
        <f t="shared" si="51"/>
        <v>7177.5238406666722</v>
      </c>
      <c r="M256" s="123">
        <f t="shared" si="52"/>
        <v>33912.523840666676</v>
      </c>
      <c r="N256" s="70">
        <f t="shared" si="53"/>
        <v>28861.722417588659</v>
      </c>
      <c r="O256" s="23">
        <f t="shared" si="61"/>
        <v>0.9403447892907959</v>
      </c>
      <c r="P256" s="284">
        <v>181.21222305796346</v>
      </c>
      <c r="Q256" s="316">
        <v>1175</v>
      </c>
      <c r="R256" s="125">
        <f t="shared" si="54"/>
        <v>9.9569318445152086E-2</v>
      </c>
      <c r="S256" s="23">
        <f t="shared" si="55"/>
        <v>3.456916507747667E-2</v>
      </c>
      <c r="T256" s="23"/>
      <c r="U256" s="266">
        <v>24790</v>
      </c>
      <c r="V256" s="125">
        <f t="shared" si="56"/>
        <v>7.8459056070996375E-2</v>
      </c>
      <c r="W256" s="260">
        <v>33421.007143279654</v>
      </c>
      <c r="X256" s="264">
        <v>20692.821368948247</v>
      </c>
      <c r="Y256" s="264">
        <v>27897.334844139943</v>
      </c>
      <c r="Z256" s="141"/>
      <c r="AA256" s="124"/>
      <c r="AB256" s="124"/>
      <c r="AC256" s="124"/>
      <c r="AD256" s="124"/>
    </row>
    <row r="257" spans="1:30">
      <c r="A257" s="82">
        <v>1445</v>
      </c>
      <c r="B257" s="83" t="s">
        <v>310</v>
      </c>
      <c r="C257" s="266">
        <v>169864</v>
      </c>
      <c r="D257" s="124">
        <f t="shared" si="47"/>
        <v>28917.943479741232</v>
      </c>
      <c r="E257" s="125">
        <f t="shared" si="57"/>
        <v>0.94217652968655785</v>
      </c>
      <c r="F257" s="124">
        <f t="shared" si="58"/>
        <v>1064.8551265968592</v>
      </c>
      <c r="G257" s="124">
        <f t="shared" si="48"/>
        <v>6254.9590136299512</v>
      </c>
      <c r="H257" s="124">
        <f t="shared" si="59"/>
        <v>0</v>
      </c>
      <c r="I257" s="123">
        <f t="shared" si="49"/>
        <v>0</v>
      </c>
      <c r="J257" s="124">
        <f t="shared" si="60"/>
        <v>-359.75950890286487</v>
      </c>
      <c r="K257" s="123">
        <f t="shared" si="50"/>
        <v>-2113.227355295428</v>
      </c>
      <c r="L257" s="123">
        <f t="shared" si="51"/>
        <v>4141.7316583345237</v>
      </c>
      <c r="M257" s="123">
        <f t="shared" si="52"/>
        <v>174005.73165833452</v>
      </c>
      <c r="N257" s="70">
        <f t="shared" si="53"/>
        <v>29623.039097435227</v>
      </c>
      <c r="O257" s="23">
        <f t="shared" si="61"/>
        <v>0.96514927471047451</v>
      </c>
      <c r="P257" s="284">
        <v>308.36436541233434</v>
      </c>
      <c r="Q257" s="316">
        <v>5874</v>
      </c>
      <c r="R257" s="125">
        <f t="shared" si="54"/>
        <v>0.136452992078609</v>
      </c>
      <c r="S257" s="23">
        <f t="shared" si="55"/>
        <v>5.288987875557629E-2</v>
      </c>
      <c r="T257" s="23"/>
      <c r="U257" s="266">
        <v>147153</v>
      </c>
      <c r="V257" s="125">
        <f t="shared" si="56"/>
        <v>0.15433596324913526</v>
      </c>
      <c r="W257" s="260">
        <v>162704.60810482991</v>
      </c>
      <c r="X257" s="264">
        <v>25445.789382673353</v>
      </c>
      <c r="Y257" s="264">
        <v>28134.983244826199</v>
      </c>
      <c r="Z257" s="141"/>
      <c r="AA257" s="124"/>
      <c r="AB257" s="124"/>
      <c r="AC257" s="124"/>
      <c r="AD257" s="124"/>
    </row>
    <row r="258" spans="1:30">
      <c r="A258" s="82">
        <v>1449</v>
      </c>
      <c r="B258" s="83" t="s">
        <v>311</v>
      </c>
      <c r="C258" s="266">
        <v>181528</v>
      </c>
      <c r="D258" s="124">
        <f t="shared" ref="D258:D294" si="62">C258*1000/Q258</f>
        <v>25229.742876997916</v>
      </c>
      <c r="E258" s="125">
        <f t="shared" si="57"/>
        <v>0.82201113662826619</v>
      </c>
      <c r="F258" s="124">
        <f t="shared" si="58"/>
        <v>3277.775488242849</v>
      </c>
      <c r="G258" s="124">
        <f t="shared" ref="G258:G294" si="63">F258*Q258/1000</f>
        <v>23583.594637907296</v>
      </c>
      <c r="H258" s="124">
        <f t="shared" si="59"/>
        <v>837.79113063256864</v>
      </c>
      <c r="I258" s="123">
        <f t="shared" ref="I258:I294" si="64">H258*Q258/1000</f>
        <v>6027.9071849013317</v>
      </c>
      <c r="J258" s="124">
        <f t="shared" si="60"/>
        <v>478.03162172970377</v>
      </c>
      <c r="K258" s="123">
        <f t="shared" ref="K258:K294" si="65">J258*Q258/1000</f>
        <v>3439.4375183452185</v>
      </c>
      <c r="L258" s="123">
        <f t="shared" ref="L258:L294" si="66">K258+G258</f>
        <v>27023.032156252513</v>
      </c>
      <c r="M258" s="123">
        <f t="shared" ref="M258:M294" si="67">L258+C258</f>
        <v>208551.03215625251</v>
      </c>
      <c r="N258" s="70">
        <f t="shared" ref="N258:N294" si="68">M258*1000/Q258</f>
        <v>28985.549986970465</v>
      </c>
      <c r="O258" s="23">
        <f t="shared" si="61"/>
        <v>0.94437921966726457</v>
      </c>
      <c r="P258" s="284">
        <v>10.049102044278698</v>
      </c>
      <c r="Q258" s="316">
        <v>7195</v>
      </c>
      <c r="R258" s="125">
        <f t="shared" ref="R258:R294" si="69">(D258-X258)/X258</f>
        <v>-2.2137645793820802E-2</v>
      </c>
      <c r="S258" s="23">
        <f t="shared" ref="S258:S294" si="70">(N258-Y258)/Y258</f>
        <v>2.9581863335116611E-2</v>
      </c>
      <c r="T258" s="23"/>
      <c r="U258" s="266">
        <v>186231</v>
      </c>
      <c r="V258" s="125">
        <f t="shared" ref="V258:V294" si="71">(C258-U258)/U258</f>
        <v>-2.525358291584108E-2</v>
      </c>
      <c r="W258" s="260">
        <v>203206.47367294869</v>
      </c>
      <c r="X258" s="264">
        <v>25800.914380714879</v>
      </c>
      <c r="Y258" s="264">
        <v>28152.739494728274</v>
      </c>
      <c r="Z258" s="141"/>
      <c r="AA258" s="124"/>
      <c r="AB258" s="124"/>
      <c r="AC258" s="124"/>
      <c r="AD258" s="124"/>
    </row>
    <row r="259" spans="1:30" ht="25.5" customHeight="1">
      <c r="A259" s="82">
        <v>1502</v>
      </c>
      <c r="B259" s="83" t="s">
        <v>312</v>
      </c>
      <c r="C259" s="266">
        <v>776989</v>
      </c>
      <c r="D259" s="124">
        <f t="shared" si="62"/>
        <v>28884.349442379182</v>
      </c>
      <c r="E259" s="125">
        <f t="shared" si="57"/>
        <v>0.94108200117825946</v>
      </c>
      <c r="F259" s="124">
        <f t="shared" si="58"/>
        <v>1085.0115490140895</v>
      </c>
      <c r="G259" s="124">
        <f t="shared" si="63"/>
        <v>29186.810668479007</v>
      </c>
      <c r="H259" s="124">
        <f t="shared" si="59"/>
        <v>0</v>
      </c>
      <c r="I259" s="123">
        <f t="shared" si="64"/>
        <v>0</v>
      </c>
      <c r="J259" s="124">
        <f t="shared" si="60"/>
        <v>-359.75950890286487</v>
      </c>
      <c r="K259" s="123">
        <f t="shared" si="65"/>
        <v>-9677.5307894870657</v>
      </c>
      <c r="L259" s="123">
        <f t="shared" si="66"/>
        <v>19509.27987899194</v>
      </c>
      <c r="M259" s="123">
        <f t="shared" si="67"/>
        <v>796498.27987899189</v>
      </c>
      <c r="N259" s="70">
        <f t="shared" si="68"/>
        <v>29609.601482490401</v>
      </c>
      <c r="O259" s="23">
        <f t="shared" si="61"/>
        <v>0.96471146330715496</v>
      </c>
      <c r="P259" s="284">
        <v>1199.0145436826097</v>
      </c>
      <c r="Q259" s="316">
        <v>26900</v>
      </c>
      <c r="R259" s="125">
        <f t="shared" si="69"/>
        <v>3.3495352680058786E-2</v>
      </c>
      <c r="S259" s="23">
        <f t="shared" si="70"/>
        <v>3.3071098211439887E-2</v>
      </c>
      <c r="T259" s="23"/>
      <c r="U259" s="266">
        <v>749627</v>
      </c>
      <c r="V259" s="125">
        <f t="shared" si="71"/>
        <v>3.6500819741017869E-2</v>
      </c>
      <c r="W259" s="260">
        <v>768764.83364827419</v>
      </c>
      <c r="X259" s="264">
        <v>27948.21415256133</v>
      </c>
      <c r="Y259" s="264">
        <v>28661.726703760876</v>
      </c>
      <c r="Z259" s="141"/>
      <c r="AA259" s="124"/>
      <c r="AB259" s="124"/>
      <c r="AC259" s="124"/>
      <c r="AD259" s="124"/>
    </row>
    <row r="260" spans="1:30">
      <c r="A260" s="82">
        <v>1504</v>
      </c>
      <c r="B260" s="83" t="s">
        <v>313</v>
      </c>
      <c r="C260" s="266">
        <v>1459532</v>
      </c>
      <c r="D260" s="124">
        <f t="shared" si="62"/>
        <v>30720.521995369396</v>
      </c>
      <c r="E260" s="125">
        <f t="shared" si="57"/>
        <v>1.0009064034596318</v>
      </c>
      <c r="F260" s="124">
        <f t="shared" si="58"/>
        <v>-16.691982780038959</v>
      </c>
      <c r="G260" s="124">
        <f t="shared" si="63"/>
        <v>-793.03610187965091</v>
      </c>
      <c r="H260" s="124">
        <f t="shared" si="59"/>
        <v>0</v>
      </c>
      <c r="I260" s="123">
        <f t="shared" si="64"/>
        <v>0</v>
      </c>
      <c r="J260" s="124">
        <f t="shared" si="60"/>
        <v>-359.75950890286487</v>
      </c>
      <c r="K260" s="123">
        <f t="shared" si="65"/>
        <v>-17092.174267975111</v>
      </c>
      <c r="L260" s="123">
        <f t="shared" si="66"/>
        <v>-17885.210369854762</v>
      </c>
      <c r="M260" s="123">
        <f t="shared" si="67"/>
        <v>1441646.7896301453</v>
      </c>
      <c r="N260" s="70">
        <f t="shared" si="68"/>
        <v>30344.070503686493</v>
      </c>
      <c r="O260" s="23">
        <f t="shared" si="61"/>
        <v>0.98864122421970413</v>
      </c>
      <c r="P260" s="284">
        <v>365.88665317330015</v>
      </c>
      <c r="Q260" s="316">
        <v>47510</v>
      </c>
      <c r="R260" s="125">
        <f t="shared" si="69"/>
        <v>6.3628640991581151E-2</v>
      </c>
      <c r="S260" s="23">
        <f t="shared" si="70"/>
        <v>4.5066448947297368E-2</v>
      </c>
      <c r="T260" s="23"/>
      <c r="U260" s="266">
        <v>1363237</v>
      </c>
      <c r="V260" s="125">
        <f t="shared" si="71"/>
        <v>7.063702056208862E-2</v>
      </c>
      <c r="W260" s="260">
        <v>1370448.5347761125</v>
      </c>
      <c r="X260" s="264">
        <v>28882.751753215111</v>
      </c>
      <c r="Y260" s="264">
        <v>29035.541744022386</v>
      </c>
      <c r="Z260" s="141"/>
      <c r="AA260" s="124"/>
      <c r="AB260" s="124"/>
      <c r="AC260" s="124"/>
      <c r="AD260" s="124"/>
    </row>
    <row r="261" spans="1:30">
      <c r="A261" s="82">
        <v>1505</v>
      </c>
      <c r="B261" s="83" t="s">
        <v>314</v>
      </c>
      <c r="C261" s="266">
        <v>637871</v>
      </c>
      <c r="D261" s="124">
        <f t="shared" si="62"/>
        <v>26249.8353909465</v>
      </c>
      <c r="E261" s="125">
        <f t="shared" si="57"/>
        <v>0.85524680656532881</v>
      </c>
      <c r="F261" s="124">
        <f t="shared" si="58"/>
        <v>2665.7199798736983</v>
      </c>
      <c r="G261" s="124">
        <f t="shared" si="63"/>
        <v>64776.995510930865</v>
      </c>
      <c r="H261" s="124">
        <f t="shared" si="59"/>
        <v>480.75875075056405</v>
      </c>
      <c r="I261" s="123">
        <f t="shared" si="64"/>
        <v>11682.437643238707</v>
      </c>
      <c r="J261" s="124">
        <f t="shared" si="60"/>
        <v>120.99924184769918</v>
      </c>
      <c r="K261" s="123">
        <f t="shared" si="65"/>
        <v>2940.2815768990904</v>
      </c>
      <c r="L261" s="123">
        <f t="shared" si="66"/>
        <v>67717.277087829949</v>
      </c>
      <c r="M261" s="123">
        <f t="shared" si="67"/>
        <v>705588.27708783001</v>
      </c>
      <c r="N261" s="70">
        <f t="shared" si="68"/>
        <v>29036.554612667904</v>
      </c>
      <c r="O261" s="23">
        <f t="shared" si="61"/>
        <v>0.94604100316411799</v>
      </c>
      <c r="P261" s="284">
        <v>992.7038470711268</v>
      </c>
      <c r="Q261" s="316">
        <v>24300</v>
      </c>
      <c r="R261" s="125">
        <f t="shared" si="69"/>
        <v>4.5525911904967666E-2</v>
      </c>
      <c r="S261" s="23">
        <f t="shared" si="70"/>
        <v>3.2666565117688243E-2</v>
      </c>
      <c r="T261" s="23"/>
      <c r="U261" s="266">
        <v>613661</v>
      </c>
      <c r="V261" s="125">
        <f t="shared" si="71"/>
        <v>3.9451749418652968E-2</v>
      </c>
      <c r="W261" s="260">
        <v>687261.01126547693</v>
      </c>
      <c r="X261" s="264">
        <v>25106.824318795516</v>
      </c>
      <c r="Y261" s="264">
        <v>28118.03499163231</v>
      </c>
      <c r="Z261" s="141"/>
      <c r="AA261" s="124"/>
      <c r="AB261" s="124"/>
      <c r="AC261" s="124"/>
      <c r="AD261" s="124"/>
    </row>
    <row r="262" spans="1:30">
      <c r="A262" s="82">
        <v>1511</v>
      </c>
      <c r="B262" s="83" t="s">
        <v>315</v>
      </c>
      <c r="C262" s="266">
        <v>83683</v>
      </c>
      <c r="D262" s="124">
        <f t="shared" si="62"/>
        <v>26257.609036711641</v>
      </c>
      <c r="E262" s="125">
        <f t="shared" si="57"/>
        <v>0.85550007999036148</v>
      </c>
      <c r="F262" s="124">
        <f t="shared" si="58"/>
        <v>2661.0557924146137</v>
      </c>
      <c r="G262" s="124">
        <f t="shared" si="63"/>
        <v>8480.7848104253753</v>
      </c>
      <c r="H262" s="124">
        <f t="shared" si="59"/>
        <v>478.03797473276478</v>
      </c>
      <c r="I262" s="123">
        <f t="shared" si="64"/>
        <v>1523.5070254733214</v>
      </c>
      <c r="J262" s="124">
        <f t="shared" si="60"/>
        <v>118.27846582989991</v>
      </c>
      <c r="K262" s="123">
        <f t="shared" si="65"/>
        <v>376.95347059989103</v>
      </c>
      <c r="L262" s="123">
        <f t="shared" si="66"/>
        <v>8857.7382810252657</v>
      </c>
      <c r="M262" s="123">
        <f t="shared" si="67"/>
        <v>92540.73828102526</v>
      </c>
      <c r="N262" s="70">
        <f t="shared" si="68"/>
        <v>29036.943294956152</v>
      </c>
      <c r="O262" s="23">
        <f t="shared" si="61"/>
        <v>0.94605366683536929</v>
      </c>
      <c r="P262" s="284">
        <v>342.12557862615176</v>
      </c>
      <c r="Q262" s="316">
        <v>3187</v>
      </c>
      <c r="R262" s="125">
        <f t="shared" si="69"/>
        <v>8.6982820164493851E-2</v>
      </c>
      <c r="S262" s="23">
        <f t="shared" si="70"/>
        <v>3.4428607423346344E-2</v>
      </c>
      <c r="T262" s="23"/>
      <c r="U262" s="266">
        <v>77373</v>
      </c>
      <c r="V262" s="125">
        <f t="shared" si="71"/>
        <v>8.1552996523335017E-2</v>
      </c>
      <c r="W262" s="260">
        <v>89909.858163543176</v>
      </c>
      <c r="X262" s="264">
        <v>24156.415860131128</v>
      </c>
      <c r="Y262" s="264">
        <v>28070.514568699087</v>
      </c>
      <c r="Z262" s="141"/>
      <c r="AA262" s="124"/>
      <c r="AB262" s="124"/>
      <c r="AC262" s="124"/>
      <c r="AD262" s="124"/>
    </row>
    <row r="263" spans="1:30">
      <c r="A263" s="82">
        <v>1514</v>
      </c>
      <c r="B263" s="83" t="s">
        <v>178</v>
      </c>
      <c r="C263" s="266">
        <v>68936</v>
      </c>
      <c r="D263" s="124">
        <f t="shared" si="62"/>
        <v>27333.862014274386</v>
      </c>
      <c r="E263" s="125">
        <f t="shared" ref="E263:E326" si="72">D263/D$430</f>
        <v>0.89056551596008293</v>
      </c>
      <c r="F263" s="124">
        <f t="shared" ref="F263:F326" si="73">($D$430-D263)*0.6</f>
        <v>2015.304005876967</v>
      </c>
      <c r="G263" s="124">
        <f t="shared" si="63"/>
        <v>5082.596702821711</v>
      </c>
      <c r="H263" s="124">
        <f t="shared" ref="H263:H326" si="74">IF(D263&lt;D$430*0.9,(D$430*0.9-D263)*0.35,0)</f>
        <v>101.34943258580424</v>
      </c>
      <c r="I263" s="123">
        <f t="shared" si="64"/>
        <v>255.60326898139829</v>
      </c>
      <c r="J263" s="124">
        <f t="shared" ref="J263:J326" si="75">H263+I$432</f>
        <v>-258.41007631706066</v>
      </c>
      <c r="K263" s="123">
        <f t="shared" si="65"/>
        <v>-651.71021247162696</v>
      </c>
      <c r="L263" s="123">
        <f t="shared" si="66"/>
        <v>4430.8864903500844</v>
      </c>
      <c r="M263" s="123">
        <f t="shared" si="67"/>
        <v>73366.88649035008</v>
      </c>
      <c r="N263" s="70">
        <f t="shared" si="68"/>
        <v>29090.755943834291</v>
      </c>
      <c r="O263" s="23">
        <f t="shared" ref="O263:O326" si="76">N263/N$430</f>
        <v>0.94780693863385546</v>
      </c>
      <c r="P263" s="284">
        <v>196.82121408696639</v>
      </c>
      <c r="Q263" s="316">
        <v>2522</v>
      </c>
      <c r="R263" s="125">
        <f t="shared" si="69"/>
        <v>0.13379618708674682</v>
      </c>
      <c r="S263" s="23">
        <f t="shared" si="70"/>
        <v>3.6434547453809703E-2</v>
      </c>
      <c r="T263" s="23"/>
      <c r="U263" s="266">
        <v>61235</v>
      </c>
      <c r="V263" s="125">
        <f t="shared" si="71"/>
        <v>0.12576141095778559</v>
      </c>
      <c r="W263" s="260">
        <v>71292.992190259029</v>
      </c>
      <c r="X263" s="264">
        <v>24108.267716535433</v>
      </c>
      <c r="Y263" s="264">
        <v>28068.1071615193</v>
      </c>
      <c r="Z263" s="141"/>
      <c r="AA263" s="124"/>
      <c r="AB263" s="124"/>
      <c r="AC263" s="124"/>
      <c r="AD263" s="124"/>
    </row>
    <row r="264" spans="1:30">
      <c r="A264" s="82">
        <v>1515</v>
      </c>
      <c r="B264" s="83" t="s">
        <v>316</v>
      </c>
      <c r="C264" s="266">
        <v>270116</v>
      </c>
      <c r="D264" s="124">
        <f t="shared" si="62"/>
        <v>30130.061349693253</v>
      </c>
      <c r="E264" s="125">
        <f t="shared" si="72"/>
        <v>0.98166858447539573</v>
      </c>
      <c r="F264" s="124">
        <f t="shared" si="73"/>
        <v>337.58440462564687</v>
      </c>
      <c r="G264" s="124">
        <f t="shared" si="63"/>
        <v>3026.4441874689242</v>
      </c>
      <c r="H264" s="124">
        <f t="shared" si="74"/>
        <v>0</v>
      </c>
      <c r="I264" s="123">
        <f t="shared" si="64"/>
        <v>0</v>
      </c>
      <c r="J264" s="124">
        <f t="shared" si="75"/>
        <v>-359.75950890286487</v>
      </c>
      <c r="K264" s="123">
        <f t="shared" si="65"/>
        <v>-3225.2439973141836</v>
      </c>
      <c r="L264" s="123">
        <f t="shared" si="66"/>
        <v>-198.79980984525946</v>
      </c>
      <c r="M264" s="123">
        <f t="shared" si="67"/>
        <v>269917.20019015472</v>
      </c>
      <c r="N264" s="70">
        <f t="shared" si="68"/>
        <v>30107.886245416033</v>
      </c>
      <c r="O264" s="23">
        <f t="shared" si="76"/>
        <v>0.98094609662600962</v>
      </c>
      <c r="P264" s="284">
        <v>-2512.1375321890655</v>
      </c>
      <c r="Q264" s="316">
        <v>8965</v>
      </c>
      <c r="R264" s="125">
        <f t="shared" si="69"/>
        <v>3.2014774244281896E-2</v>
      </c>
      <c r="S264" s="23">
        <f t="shared" si="70"/>
        <v>3.2485418306708931E-2</v>
      </c>
      <c r="T264" s="23"/>
      <c r="U264" s="266">
        <v>261503</v>
      </c>
      <c r="V264" s="125">
        <f t="shared" si="71"/>
        <v>3.293652462878055E-2</v>
      </c>
      <c r="W264" s="260">
        <v>261191.4244197894</v>
      </c>
      <c r="X264" s="264">
        <v>29195.377916713187</v>
      </c>
      <c r="Y264" s="264">
        <v>29160.592209421615</v>
      </c>
      <c r="Z264" s="141"/>
      <c r="AA264" s="124"/>
      <c r="AB264" s="124"/>
      <c r="AC264" s="124"/>
      <c r="AD264" s="124"/>
    </row>
    <row r="265" spans="1:30">
      <c r="A265" s="82">
        <v>1516</v>
      </c>
      <c r="B265" s="83" t="s">
        <v>317</v>
      </c>
      <c r="C265" s="266">
        <v>262420</v>
      </c>
      <c r="D265" s="124">
        <f t="shared" si="62"/>
        <v>30674.459380479253</v>
      </c>
      <c r="E265" s="125">
        <f t="shared" si="72"/>
        <v>0.99940563579003983</v>
      </c>
      <c r="F265" s="124">
        <f t="shared" si="73"/>
        <v>10.94558615404676</v>
      </c>
      <c r="G265" s="124">
        <f t="shared" si="63"/>
        <v>93.639489547870028</v>
      </c>
      <c r="H265" s="124">
        <f t="shared" si="74"/>
        <v>0</v>
      </c>
      <c r="I265" s="123">
        <f t="shared" si="64"/>
        <v>0</v>
      </c>
      <c r="J265" s="124">
        <f t="shared" si="75"/>
        <v>-359.75950890286487</v>
      </c>
      <c r="K265" s="123">
        <f t="shared" si="65"/>
        <v>-3077.7425986640092</v>
      </c>
      <c r="L265" s="123">
        <f t="shared" si="66"/>
        <v>-2984.103109116139</v>
      </c>
      <c r="M265" s="123">
        <f t="shared" si="67"/>
        <v>259435.89689088386</v>
      </c>
      <c r="N265" s="70">
        <f t="shared" si="68"/>
        <v>30325.645457730436</v>
      </c>
      <c r="O265" s="23">
        <f t="shared" si="76"/>
        <v>0.98804091715186726</v>
      </c>
      <c r="P265" s="284">
        <v>288.83696733102624</v>
      </c>
      <c r="Q265" s="316">
        <v>8555</v>
      </c>
      <c r="R265" s="125">
        <f t="shared" si="69"/>
        <v>4.0231224434552147E-2</v>
      </c>
      <c r="S265" s="23">
        <f t="shared" si="70"/>
        <v>3.5793737830504956E-2</v>
      </c>
      <c r="T265" s="23"/>
      <c r="U265" s="266">
        <v>249381</v>
      </c>
      <c r="V265" s="125">
        <f t="shared" si="71"/>
        <v>5.2285458795978845E-2</v>
      </c>
      <c r="W265" s="260">
        <v>247601.40389842124</v>
      </c>
      <c r="X265" s="264">
        <v>29488.116353316778</v>
      </c>
      <c r="Y265" s="264">
        <v>29277.687584063053</v>
      </c>
      <c r="Z265" s="141"/>
      <c r="AA265" s="124"/>
      <c r="AB265" s="124"/>
      <c r="AC265" s="124"/>
      <c r="AD265" s="124"/>
    </row>
    <row r="266" spans="1:30">
      <c r="A266" s="82">
        <v>1517</v>
      </c>
      <c r="B266" s="83" t="s">
        <v>318</v>
      </c>
      <c r="C266" s="266">
        <v>124236</v>
      </c>
      <c r="D266" s="124">
        <f t="shared" si="62"/>
        <v>24123.495145631066</v>
      </c>
      <c r="E266" s="125">
        <f t="shared" si="72"/>
        <v>0.78596844053395276</v>
      </c>
      <c r="F266" s="124">
        <f t="shared" si="73"/>
        <v>3941.5241270629585</v>
      </c>
      <c r="G266" s="124">
        <f t="shared" si="63"/>
        <v>20298.849254374236</v>
      </c>
      <c r="H266" s="124">
        <f t="shared" si="74"/>
        <v>1224.9778366109658</v>
      </c>
      <c r="I266" s="123">
        <f t="shared" si="64"/>
        <v>6308.6358585464741</v>
      </c>
      <c r="J266" s="124">
        <f t="shared" si="75"/>
        <v>865.21832770810101</v>
      </c>
      <c r="K266" s="123">
        <f t="shared" si="65"/>
        <v>4455.874387696721</v>
      </c>
      <c r="L266" s="123">
        <f t="shared" si="66"/>
        <v>24754.723642070956</v>
      </c>
      <c r="M266" s="123">
        <f t="shared" si="67"/>
        <v>148990.72364207095</v>
      </c>
      <c r="N266" s="70">
        <f t="shared" si="68"/>
        <v>28930.237600402124</v>
      </c>
      <c r="O266" s="23">
        <f t="shared" si="76"/>
        <v>0.94257708486254888</v>
      </c>
      <c r="P266" s="284">
        <v>574.13229680724908</v>
      </c>
      <c r="Q266" s="316">
        <v>5150</v>
      </c>
      <c r="R266" s="125">
        <f t="shared" si="69"/>
        <v>3.8683316421393707E-2</v>
      </c>
      <c r="S266" s="23">
        <f t="shared" si="70"/>
        <v>3.2339848338824286E-2</v>
      </c>
      <c r="T266" s="23"/>
      <c r="U266" s="266">
        <v>120422</v>
      </c>
      <c r="V266" s="125">
        <f t="shared" si="71"/>
        <v>3.1671953629735433E-2</v>
      </c>
      <c r="W266" s="260">
        <v>145304.16722696577</v>
      </c>
      <c r="X266" s="264">
        <v>23225.072324011573</v>
      </c>
      <c r="Y266" s="264">
        <v>28023.947391893111</v>
      </c>
      <c r="Z266" s="141"/>
      <c r="AA266" s="124"/>
      <c r="AB266" s="124"/>
      <c r="AC266" s="124"/>
      <c r="AD266" s="124"/>
    </row>
    <row r="267" spans="1:30">
      <c r="A267" s="82">
        <v>1519</v>
      </c>
      <c r="B267" s="83" t="s">
        <v>319</v>
      </c>
      <c r="C267" s="266">
        <v>222531</v>
      </c>
      <c r="D267" s="124">
        <f t="shared" si="62"/>
        <v>24219.743143230302</v>
      </c>
      <c r="E267" s="125">
        <f t="shared" si="72"/>
        <v>0.7891042999158917</v>
      </c>
      <c r="F267" s="124">
        <f t="shared" si="73"/>
        <v>3883.7753285034173</v>
      </c>
      <c r="G267" s="124">
        <f t="shared" si="63"/>
        <v>35684.127718289397</v>
      </c>
      <c r="H267" s="124">
        <f t="shared" si="74"/>
        <v>1191.2910374512335</v>
      </c>
      <c r="I267" s="123">
        <f t="shared" si="64"/>
        <v>10945.582052101932</v>
      </c>
      <c r="J267" s="124">
        <f t="shared" si="75"/>
        <v>831.53152854836867</v>
      </c>
      <c r="K267" s="123">
        <f t="shared" si="65"/>
        <v>7640.111684302411</v>
      </c>
      <c r="L267" s="123">
        <f t="shared" si="66"/>
        <v>43324.239402591811</v>
      </c>
      <c r="M267" s="123">
        <f t="shared" si="67"/>
        <v>265855.23940259183</v>
      </c>
      <c r="N267" s="70">
        <f t="shared" si="68"/>
        <v>28935.050000282088</v>
      </c>
      <c r="O267" s="23">
        <f t="shared" si="76"/>
        <v>0.94273387783164597</v>
      </c>
      <c r="P267" s="284">
        <v>1221.7180471970569</v>
      </c>
      <c r="Q267" s="316">
        <v>9188</v>
      </c>
      <c r="R267" s="125">
        <f t="shared" si="69"/>
        <v>5.3027280494500555E-2</v>
      </c>
      <c r="S267" s="23">
        <f t="shared" si="70"/>
        <v>3.2926164038479491E-2</v>
      </c>
      <c r="T267" s="23"/>
      <c r="U267" s="266">
        <v>209347</v>
      </c>
      <c r="V267" s="125">
        <f t="shared" si="71"/>
        <v>6.2976780178364153E-2</v>
      </c>
      <c r="W267" s="260">
        <v>254971.5887463534</v>
      </c>
      <c r="X267" s="264">
        <v>23000.109865963524</v>
      </c>
      <c r="Y267" s="264">
        <v>28012.699268990706</v>
      </c>
      <c r="Z267" s="141"/>
      <c r="AA267" s="124"/>
      <c r="AB267" s="124"/>
      <c r="AC267" s="124"/>
      <c r="AD267" s="124"/>
    </row>
    <row r="268" spans="1:30">
      <c r="A268" s="82">
        <v>1520</v>
      </c>
      <c r="B268" s="83" t="s">
        <v>320</v>
      </c>
      <c r="C268" s="266">
        <v>277117</v>
      </c>
      <c r="D268" s="124">
        <f t="shared" si="62"/>
        <v>25630.503144654089</v>
      </c>
      <c r="E268" s="125">
        <f t="shared" si="72"/>
        <v>0.83506832094986472</v>
      </c>
      <c r="F268" s="124">
        <f t="shared" si="73"/>
        <v>3037.3193276491452</v>
      </c>
      <c r="G268" s="124">
        <f t="shared" si="63"/>
        <v>32839.496570542557</v>
      </c>
      <c r="H268" s="124">
        <f t="shared" si="74"/>
        <v>697.52503695290807</v>
      </c>
      <c r="I268" s="123">
        <f t="shared" si="64"/>
        <v>7541.6406995348416</v>
      </c>
      <c r="J268" s="124">
        <f t="shared" si="75"/>
        <v>337.7655280500432</v>
      </c>
      <c r="K268" s="123">
        <f t="shared" si="65"/>
        <v>3651.9208892770671</v>
      </c>
      <c r="L268" s="123">
        <f t="shared" si="66"/>
        <v>36491.417459819626</v>
      </c>
      <c r="M268" s="123">
        <f t="shared" si="67"/>
        <v>313608.41745981964</v>
      </c>
      <c r="N268" s="70">
        <f t="shared" si="68"/>
        <v>29005.588000353277</v>
      </c>
      <c r="O268" s="23">
        <f t="shared" si="76"/>
        <v>0.94503207888334451</v>
      </c>
      <c r="P268" s="284">
        <v>394.16660059804417</v>
      </c>
      <c r="Q268" s="316">
        <v>10812</v>
      </c>
      <c r="R268" s="125">
        <f t="shared" si="69"/>
        <v>2.5708922294181653E-2</v>
      </c>
      <c r="S268" s="23">
        <f t="shared" si="70"/>
        <v>3.1783109996681359E-2</v>
      </c>
      <c r="T268" s="23"/>
      <c r="U268" s="266">
        <v>268472</v>
      </c>
      <c r="V268" s="125">
        <f t="shared" si="71"/>
        <v>3.2200750916296671E-2</v>
      </c>
      <c r="W268" s="260">
        <v>302036.38192604057</v>
      </c>
      <c r="X268" s="264">
        <v>24988.086373790022</v>
      </c>
      <c r="Y268" s="264">
        <v>28112.098094382036</v>
      </c>
      <c r="Z268" s="141"/>
      <c r="AA268" s="124"/>
      <c r="AB268" s="124"/>
      <c r="AC268" s="124"/>
      <c r="AD268" s="124"/>
    </row>
    <row r="269" spans="1:30">
      <c r="A269" s="82">
        <v>1523</v>
      </c>
      <c r="B269" s="83" t="s">
        <v>321</v>
      </c>
      <c r="C269" s="266">
        <v>60208</v>
      </c>
      <c r="D269" s="124">
        <f t="shared" si="62"/>
        <v>26558.447287163654</v>
      </c>
      <c r="E269" s="125">
        <f t="shared" si="72"/>
        <v>0.86530170156854946</v>
      </c>
      <c r="F269" s="124">
        <f t="shared" si="73"/>
        <v>2480.5528421434065</v>
      </c>
      <c r="G269" s="124">
        <f t="shared" si="63"/>
        <v>5623.4132931391032</v>
      </c>
      <c r="H269" s="124">
        <f t="shared" si="74"/>
        <v>372.74458707456051</v>
      </c>
      <c r="I269" s="123">
        <f t="shared" si="64"/>
        <v>845.0119788980287</v>
      </c>
      <c r="J269" s="124">
        <f t="shared" si="75"/>
        <v>12.985078171695648</v>
      </c>
      <c r="K269" s="123">
        <f t="shared" si="65"/>
        <v>29.437172215234032</v>
      </c>
      <c r="L269" s="123">
        <f t="shared" si="66"/>
        <v>5652.8504653543368</v>
      </c>
      <c r="M269" s="123">
        <f t="shared" si="67"/>
        <v>65860.850465354335</v>
      </c>
      <c r="N269" s="70">
        <f t="shared" si="68"/>
        <v>29051.985207478756</v>
      </c>
      <c r="O269" s="23">
        <f t="shared" si="76"/>
        <v>0.94654374791427887</v>
      </c>
      <c r="P269" s="284">
        <v>142.76728482757608</v>
      </c>
      <c r="Q269" s="316">
        <v>2267</v>
      </c>
      <c r="R269" s="125">
        <f t="shared" si="69"/>
        <v>0.15686198010487093</v>
      </c>
      <c r="S269" s="23">
        <f t="shared" si="70"/>
        <v>3.7179749062793671E-2</v>
      </c>
      <c r="T269" s="23"/>
      <c r="U269" s="266">
        <v>52710</v>
      </c>
      <c r="V269" s="125">
        <f t="shared" si="71"/>
        <v>0.14225004742933028</v>
      </c>
      <c r="W269" s="260">
        <v>64312.244908990047</v>
      </c>
      <c r="X269" s="264">
        <v>22957.317073170732</v>
      </c>
      <c r="Y269" s="264">
        <v>28010.559629351064</v>
      </c>
      <c r="Z269" s="141"/>
      <c r="AA269" s="124"/>
      <c r="AB269" s="124"/>
      <c r="AC269" s="124"/>
      <c r="AD269" s="124"/>
    </row>
    <row r="270" spans="1:30">
      <c r="A270" s="82">
        <v>1524</v>
      </c>
      <c r="B270" s="83" t="s">
        <v>322</v>
      </c>
      <c r="C270" s="266">
        <v>48307</v>
      </c>
      <c r="D270" s="124">
        <f t="shared" si="62"/>
        <v>28926.347305389223</v>
      </c>
      <c r="E270" s="125">
        <f t="shared" si="72"/>
        <v>0.94245033502443265</v>
      </c>
      <c r="F270" s="124">
        <f t="shared" si="73"/>
        <v>1059.8128312080646</v>
      </c>
      <c r="G270" s="124">
        <f t="shared" si="63"/>
        <v>1769.8874281174678</v>
      </c>
      <c r="H270" s="124">
        <f t="shared" si="74"/>
        <v>0</v>
      </c>
      <c r="I270" s="123">
        <f t="shared" si="64"/>
        <v>0</v>
      </c>
      <c r="J270" s="124">
        <f t="shared" si="75"/>
        <v>-359.75950890286487</v>
      </c>
      <c r="K270" s="123">
        <f t="shared" si="65"/>
        <v>-600.79837986778432</v>
      </c>
      <c r="L270" s="123">
        <f t="shared" si="66"/>
        <v>1169.0890482496834</v>
      </c>
      <c r="M270" s="123">
        <f t="shared" si="67"/>
        <v>49476.089048249683</v>
      </c>
      <c r="N270" s="70">
        <f t="shared" si="68"/>
        <v>29626.40062769442</v>
      </c>
      <c r="O270" s="23">
        <f t="shared" si="76"/>
        <v>0.96525879684562432</v>
      </c>
      <c r="P270" s="284">
        <v>39.064843418212831</v>
      </c>
      <c r="Q270" s="316">
        <v>1670</v>
      </c>
      <c r="R270" s="125">
        <f t="shared" si="69"/>
        <v>-5.1940962379537305E-2</v>
      </c>
      <c r="S270" s="23">
        <f t="shared" si="70"/>
        <v>-2.0376065961457382E-3</v>
      </c>
      <c r="T270" s="23"/>
      <c r="U270" s="266">
        <v>50740</v>
      </c>
      <c r="V270" s="125">
        <f t="shared" si="71"/>
        <v>-4.7950335041387467E-2</v>
      </c>
      <c r="W270" s="260">
        <v>49369.299454070533</v>
      </c>
      <c r="X270" s="264">
        <v>30511.124473842454</v>
      </c>
      <c r="Y270" s="264">
        <v>29686.890832273319</v>
      </c>
      <c r="Z270" s="141"/>
      <c r="AA270" s="124"/>
      <c r="AB270" s="124"/>
      <c r="AC270" s="124"/>
      <c r="AD270" s="124"/>
    </row>
    <row r="271" spans="1:30">
      <c r="A271" s="82">
        <v>1525</v>
      </c>
      <c r="B271" s="83" t="s">
        <v>323</v>
      </c>
      <c r="C271" s="266">
        <v>127019</v>
      </c>
      <c r="D271" s="124">
        <f t="shared" si="62"/>
        <v>27691.083496838892</v>
      </c>
      <c r="E271" s="125">
        <f t="shared" si="72"/>
        <v>0.90220416159917893</v>
      </c>
      <c r="F271" s="124">
        <f t="shared" si="73"/>
        <v>1800.9711163382635</v>
      </c>
      <c r="G271" s="124">
        <f t="shared" si="63"/>
        <v>8261.0545106436148</v>
      </c>
      <c r="H271" s="124">
        <f t="shared" si="74"/>
        <v>0</v>
      </c>
      <c r="I271" s="123">
        <f t="shared" si="64"/>
        <v>0</v>
      </c>
      <c r="J271" s="124">
        <f t="shared" si="75"/>
        <v>-359.75950890286487</v>
      </c>
      <c r="K271" s="123">
        <f t="shared" si="65"/>
        <v>-1650.216867337441</v>
      </c>
      <c r="L271" s="123">
        <f t="shared" si="66"/>
        <v>6610.837643306174</v>
      </c>
      <c r="M271" s="123">
        <f t="shared" si="67"/>
        <v>133629.83764330618</v>
      </c>
      <c r="N271" s="70">
        <f t="shared" si="68"/>
        <v>29132.295104274293</v>
      </c>
      <c r="O271" s="23">
        <f t="shared" si="76"/>
        <v>0.94916032747552304</v>
      </c>
      <c r="P271" s="284">
        <v>271.13846512535565</v>
      </c>
      <c r="Q271" s="316">
        <v>4587</v>
      </c>
      <c r="R271" s="125">
        <f t="shared" si="69"/>
        <v>5.6559172403177475E-2</v>
      </c>
      <c r="S271" s="23">
        <f t="shared" si="70"/>
        <v>3.4045360182387616E-2</v>
      </c>
      <c r="T271" s="23"/>
      <c r="U271" s="266">
        <v>121163</v>
      </c>
      <c r="V271" s="125">
        <f t="shared" si="71"/>
        <v>4.833158637537862E-2</v>
      </c>
      <c r="W271" s="260">
        <v>130244.38332502657</v>
      </c>
      <c r="X271" s="264">
        <v>26208.738914125028</v>
      </c>
      <c r="Y271" s="264">
        <v>28173.130721398782</v>
      </c>
      <c r="Z271" s="141"/>
      <c r="AA271" s="124"/>
      <c r="AB271" s="124"/>
      <c r="AC271" s="124"/>
      <c r="AD271" s="124"/>
    </row>
    <row r="272" spans="1:30">
      <c r="A272" s="82">
        <v>1526</v>
      </c>
      <c r="B272" s="83" t="s">
        <v>324</v>
      </c>
      <c r="C272" s="266">
        <v>22562</v>
      </c>
      <c r="D272" s="124">
        <f t="shared" si="62"/>
        <v>23211.9341563786</v>
      </c>
      <c r="E272" s="125">
        <f t="shared" si="72"/>
        <v>0.75626884000553996</v>
      </c>
      <c r="F272" s="124">
        <f t="shared" si="73"/>
        <v>4488.4607206144383</v>
      </c>
      <c r="G272" s="124">
        <f t="shared" si="63"/>
        <v>4362.7838204372338</v>
      </c>
      <c r="H272" s="124">
        <f t="shared" si="74"/>
        <v>1544.024182849329</v>
      </c>
      <c r="I272" s="123">
        <f t="shared" si="64"/>
        <v>1500.7915057295477</v>
      </c>
      <c r="J272" s="124">
        <f t="shared" si="75"/>
        <v>1184.2646739464642</v>
      </c>
      <c r="K272" s="123">
        <f t="shared" si="65"/>
        <v>1151.1052630759632</v>
      </c>
      <c r="L272" s="123">
        <f t="shared" si="66"/>
        <v>5513.889083513197</v>
      </c>
      <c r="M272" s="123">
        <f t="shared" si="67"/>
        <v>28075.889083513197</v>
      </c>
      <c r="N272" s="70">
        <f t="shared" si="68"/>
        <v>28884.659550939501</v>
      </c>
      <c r="O272" s="23">
        <f t="shared" si="76"/>
        <v>0.94109210483612826</v>
      </c>
      <c r="P272" s="284">
        <v>116.50615388284314</v>
      </c>
      <c r="Q272" s="316">
        <v>972</v>
      </c>
      <c r="R272" s="125">
        <f t="shared" si="69"/>
        <v>0.10407467590328423</v>
      </c>
      <c r="S272" s="23">
        <f t="shared" si="70"/>
        <v>3.4777375052838191E-2</v>
      </c>
      <c r="T272" s="23"/>
      <c r="U272" s="266">
        <v>21129</v>
      </c>
      <c r="V272" s="125">
        <f t="shared" si="71"/>
        <v>6.7821477590042117E-2</v>
      </c>
      <c r="W272" s="260">
        <v>28053.457244570993</v>
      </c>
      <c r="X272" s="264">
        <v>21023.880597014926</v>
      </c>
      <c r="Y272" s="264">
        <v>27913.887805543276</v>
      </c>
      <c r="Z272" s="141"/>
      <c r="AA272" s="124"/>
      <c r="AB272" s="124"/>
      <c r="AC272" s="124"/>
      <c r="AD272" s="124"/>
    </row>
    <row r="273" spans="1:30">
      <c r="A273" s="82">
        <v>1528</v>
      </c>
      <c r="B273" s="83" t="s">
        <v>325</v>
      </c>
      <c r="C273" s="266">
        <v>194273</v>
      </c>
      <c r="D273" s="124">
        <f t="shared" si="62"/>
        <v>25246.653671215074</v>
      </c>
      <c r="E273" s="125">
        <f t="shared" si="72"/>
        <v>0.82256210780714434</v>
      </c>
      <c r="F273" s="124">
        <f t="shared" si="73"/>
        <v>3267.6290117125541</v>
      </c>
      <c r="G273" s="124">
        <f t="shared" si="63"/>
        <v>25144.405245128102</v>
      </c>
      <c r="H273" s="124">
        <f t="shared" si="74"/>
        <v>831.87235265656341</v>
      </c>
      <c r="I273" s="123">
        <f t="shared" si="64"/>
        <v>6401.2577536922554</v>
      </c>
      <c r="J273" s="124">
        <f t="shared" si="75"/>
        <v>472.11284375369854</v>
      </c>
      <c r="K273" s="123">
        <f t="shared" si="65"/>
        <v>3632.9083326847103</v>
      </c>
      <c r="L273" s="123">
        <f t="shared" si="66"/>
        <v>28777.313577812813</v>
      </c>
      <c r="M273" s="123">
        <f t="shared" si="67"/>
        <v>223050.31357781281</v>
      </c>
      <c r="N273" s="70">
        <f t="shared" si="68"/>
        <v>28986.395526681325</v>
      </c>
      <c r="O273" s="23">
        <f t="shared" si="76"/>
        <v>0.9444067682262085</v>
      </c>
      <c r="P273" s="284">
        <v>646.28621823918365</v>
      </c>
      <c r="Q273" s="316">
        <v>7695</v>
      </c>
      <c r="R273" s="125">
        <f t="shared" si="69"/>
        <v>6.7422336018285511E-2</v>
      </c>
      <c r="S273" s="23">
        <f t="shared" si="70"/>
        <v>3.3556528190545623E-2</v>
      </c>
      <c r="T273" s="23"/>
      <c r="U273" s="266">
        <v>182002</v>
      </c>
      <c r="V273" s="125">
        <f t="shared" si="71"/>
        <v>6.7422336018285511E-2</v>
      </c>
      <c r="W273" s="260">
        <v>215808.52860395404</v>
      </c>
      <c r="X273" s="264">
        <v>23651.98180636777</v>
      </c>
      <c r="Y273" s="264">
        <v>28045.292866010921</v>
      </c>
      <c r="Z273" s="141"/>
      <c r="AA273" s="124"/>
      <c r="AB273" s="124"/>
      <c r="AC273" s="124"/>
      <c r="AD273" s="124"/>
    </row>
    <row r="274" spans="1:30">
      <c r="A274" s="82">
        <v>1529</v>
      </c>
      <c r="B274" s="83" t="s">
        <v>326</v>
      </c>
      <c r="C274" s="266">
        <v>116891</v>
      </c>
      <c r="D274" s="124">
        <f t="shared" si="62"/>
        <v>24976.709401709402</v>
      </c>
      <c r="E274" s="125">
        <f t="shared" si="72"/>
        <v>0.8137670441045749</v>
      </c>
      <c r="F274" s="124">
        <f t="shared" si="73"/>
        <v>3429.595573415957</v>
      </c>
      <c r="G274" s="124">
        <f t="shared" si="63"/>
        <v>16050.507283586679</v>
      </c>
      <c r="H274" s="124">
        <f t="shared" si="74"/>
        <v>926.35284698354837</v>
      </c>
      <c r="I274" s="123">
        <f t="shared" si="64"/>
        <v>4335.331323883006</v>
      </c>
      <c r="J274" s="124">
        <f t="shared" si="75"/>
        <v>566.59333808068345</v>
      </c>
      <c r="K274" s="123">
        <f t="shared" si="65"/>
        <v>2651.6568222175983</v>
      </c>
      <c r="L274" s="123">
        <f t="shared" si="66"/>
        <v>18702.164105804277</v>
      </c>
      <c r="M274" s="123">
        <f t="shared" si="67"/>
        <v>135593.16410580429</v>
      </c>
      <c r="N274" s="70">
        <f t="shared" si="68"/>
        <v>28972.898313206046</v>
      </c>
      <c r="O274" s="23">
        <f t="shared" si="76"/>
        <v>0.94396701504108016</v>
      </c>
      <c r="P274" s="284">
        <v>373.20740758405736</v>
      </c>
      <c r="Q274" s="316">
        <v>4680</v>
      </c>
      <c r="R274" s="125">
        <f t="shared" si="69"/>
        <v>2.120357067070049E-2</v>
      </c>
      <c r="S274" s="23">
        <f t="shared" si="70"/>
        <v>3.1592668607171158E-2</v>
      </c>
      <c r="T274" s="23"/>
      <c r="U274" s="266">
        <v>114146</v>
      </c>
      <c r="V274" s="125">
        <f t="shared" si="71"/>
        <v>2.4048148861983774E-2</v>
      </c>
      <c r="W274" s="260">
        <v>131075.49185115704</v>
      </c>
      <c r="X274" s="264">
        <v>24458.110134990358</v>
      </c>
      <c r="Y274" s="264">
        <v>28085.59928244205</v>
      </c>
      <c r="Z274" s="141"/>
      <c r="AA274" s="124"/>
      <c r="AB274" s="124"/>
      <c r="AC274" s="124"/>
      <c r="AD274" s="124"/>
    </row>
    <row r="275" spans="1:30">
      <c r="A275" s="82">
        <v>1531</v>
      </c>
      <c r="B275" s="83" t="s">
        <v>327</v>
      </c>
      <c r="C275" s="266">
        <v>225657</v>
      </c>
      <c r="D275" s="124">
        <f t="shared" si="62"/>
        <v>24713.284415726645</v>
      </c>
      <c r="E275" s="125">
        <f t="shared" si="72"/>
        <v>0.80518438540687609</v>
      </c>
      <c r="F275" s="124">
        <f t="shared" si="73"/>
        <v>3587.650565005612</v>
      </c>
      <c r="G275" s="124">
        <f t="shared" si="63"/>
        <v>32758.837309066243</v>
      </c>
      <c r="H275" s="124">
        <f t="shared" si="74"/>
        <v>1018.5515920775136</v>
      </c>
      <c r="I275" s="123">
        <f t="shared" si="64"/>
        <v>9300.394587259776</v>
      </c>
      <c r="J275" s="124">
        <f t="shared" si="75"/>
        <v>658.79208317464872</v>
      </c>
      <c r="K275" s="123">
        <f t="shared" si="65"/>
        <v>6015.4305114677172</v>
      </c>
      <c r="L275" s="123">
        <f t="shared" si="66"/>
        <v>38774.267820533962</v>
      </c>
      <c r="M275" s="123">
        <f t="shared" si="67"/>
        <v>264431.26782053395</v>
      </c>
      <c r="N275" s="70">
        <f t="shared" si="68"/>
        <v>28959.727063906907</v>
      </c>
      <c r="O275" s="23">
        <f t="shared" si="76"/>
        <v>0.94353788210619516</v>
      </c>
      <c r="P275" s="284">
        <v>911.23481595088379</v>
      </c>
      <c r="Q275" s="316">
        <v>9131</v>
      </c>
      <c r="R275" s="125">
        <f t="shared" si="69"/>
        <v>1.7989438954947552E-2</v>
      </c>
      <c r="S275" s="23">
        <f t="shared" si="70"/>
        <v>3.1457071406196115E-2</v>
      </c>
      <c r="T275" s="23"/>
      <c r="U275" s="266">
        <v>218659</v>
      </c>
      <c r="V275" s="125">
        <f t="shared" si="71"/>
        <v>3.200417087794237E-2</v>
      </c>
      <c r="W275" s="260">
        <v>252885.23283766262</v>
      </c>
      <c r="X275" s="264">
        <v>24276.562673476186</v>
      </c>
      <c r="Y275" s="264">
        <v>28076.52190936634</v>
      </c>
      <c r="Z275" s="141"/>
      <c r="AA275" s="124"/>
      <c r="AB275" s="124"/>
      <c r="AC275" s="124"/>
      <c r="AD275" s="124"/>
    </row>
    <row r="276" spans="1:30">
      <c r="A276" s="82">
        <v>1532</v>
      </c>
      <c r="B276" s="83" t="s">
        <v>328</v>
      </c>
      <c r="C276" s="266">
        <v>225895</v>
      </c>
      <c r="D276" s="124">
        <f t="shared" si="62"/>
        <v>27242.522913651712</v>
      </c>
      <c r="E276" s="125">
        <f t="shared" si="72"/>
        <v>0.88758959352252609</v>
      </c>
      <c r="F276" s="124">
        <f t="shared" si="73"/>
        <v>2070.1074662505712</v>
      </c>
      <c r="G276" s="124">
        <f t="shared" si="63"/>
        <v>17165.331110149738</v>
      </c>
      <c r="H276" s="124">
        <f t="shared" si="74"/>
        <v>133.31811780374008</v>
      </c>
      <c r="I276" s="123">
        <f t="shared" si="64"/>
        <v>1105.4738328286128</v>
      </c>
      <c r="J276" s="124">
        <f t="shared" si="75"/>
        <v>-226.44139109912479</v>
      </c>
      <c r="K276" s="123">
        <f t="shared" si="65"/>
        <v>-1877.6520149939429</v>
      </c>
      <c r="L276" s="123">
        <f t="shared" si="66"/>
        <v>15287.679095155796</v>
      </c>
      <c r="M276" s="123">
        <f t="shared" si="67"/>
        <v>241182.67909515579</v>
      </c>
      <c r="N276" s="70">
        <f t="shared" si="68"/>
        <v>29086.188988803162</v>
      </c>
      <c r="O276" s="23">
        <f t="shared" si="76"/>
        <v>0.94765814251197777</v>
      </c>
      <c r="P276" s="284">
        <v>955.83953497586845</v>
      </c>
      <c r="Q276" s="316">
        <v>8292</v>
      </c>
      <c r="R276" s="125">
        <f t="shared" si="69"/>
        <v>5.4955512864067892E-2</v>
      </c>
      <c r="S276" s="23">
        <f t="shared" si="70"/>
        <v>3.3115382264650391E-2</v>
      </c>
      <c r="T276" s="23"/>
      <c r="U276" s="266">
        <v>211132</v>
      </c>
      <c r="V276" s="125">
        <f t="shared" si="71"/>
        <v>6.9923081295113959E-2</v>
      </c>
      <c r="W276" s="260">
        <v>230185.98431006214</v>
      </c>
      <c r="X276" s="264">
        <v>25823.385518591</v>
      </c>
      <c r="Y276" s="264">
        <v>28153.86305162208</v>
      </c>
      <c r="Z276" s="141"/>
      <c r="AA276" s="124"/>
      <c r="AB276" s="124"/>
      <c r="AC276" s="124"/>
      <c r="AD276" s="124"/>
    </row>
    <row r="277" spans="1:30">
      <c r="A277" s="82">
        <v>1534</v>
      </c>
      <c r="B277" s="83" t="s">
        <v>329</v>
      </c>
      <c r="C277" s="266">
        <v>248949</v>
      </c>
      <c r="D277" s="124">
        <f t="shared" si="62"/>
        <v>26639.807383627609</v>
      </c>
      <c r="E277" s="125">
        <f t="shared" si="72"/>
        <v>0.86795249772198524</v>
      </c>
      <c r="F277" s="124">
        <f t="shared" si="73"/>
        <v>2431.7367842650333</v>
      </c>
      <c r="G277" s="124">
        <f t="shared" si="63"/>
        <v>22724.580248956736</v>
      </c>
      <c r="H277" s="124">
        <f t="shared" si="74"/>
        <v>344.2685533121761</v>
      </c>
      <c r="I277" s="123">
        <f t="shared" si="64"/>
        <v>3217.1896307022857</v>
      </c>
      <c r="J277" s="124">
        <f t="shared" si="75"/>
        <v>-15.49095559068877</v>
      </c>
      <c r="K277" s="123">
        <f t="shared" si="65"/>
        <v>-144.76297999498655</v>
      </c>
      <c r="L277" s="123">
        <f t="shared" si="66"/>
        <v>22579.81726896175</v>
      </c>
      <c r="M277" s="123">
        <f t="shared" si="67"/>
        <v>271528.81726896175</v>
      </c>
      <c r="N277" s="70">
        <f t="shared" si="68"/>
        <v>29056.053212301951</v>
      </c>
      <c r="O277" s="23">
        <f t="shared" si="76"/>
        <v>0.94667628772195056</v>
      </c>
      <c r="P277" s="284">
        <v>883.10870168226757</v>
      </c>
      <c r="Q277" s="316">
        <v>9345</v>
      </c>
      <c r="R277" s="125">
        <f t="shared" si="69"/>
        <v>4.6028683287401034E-2</v>
      </c>
      <c r="S277" s="23">
        <f t="shared" si="70"/>
        <v>3.269756322942094E-2</v>
      </c>
      <c r="T277" s="23"/>
      <c r="U277" s="266">
        <v>237154</v>
      </c>
      <c r="V277" s="125">
        <f t="shared" si="71"/>
        <v>4.9735614832556063E-2</v>
      </c>
      <c r="W277" s="260">
        <v>262003.10443924885</v>
      </c>
      <c r="X277" s="264">
        <v>25467.568728522336</v>
      </c>
      <c r="Y277" s="264">
        <v>28136.072212118648</v>
      </c>
      <c r="Z277" s="141"/>
      <c r="AA277" s="124"/>
      <c r="AB277" s="124"/>
      <c r="AC277" s="124"/>
      <c r="AD277" s="124"/>
    </row>
    <row r="278" spans="1:30">
      <c r="A278" s="82">
        <v>1535</v>
      </c>
      <c r="B278" s="83" t="s">
        <v>330</v>
      </c>
      <c r="C278" s="266">
        <v>176646</v>
      </c>
      <c r="D278" s="124">
        <f t="shared" si="62"/>
        <v>26931.849367281597</v>
      </c>
      <c r="E278" s="125">
        <f t="shared" si="72"/>
        <v>0.87746752782343962</v>
      </c>
      <c r="F278" s="124">
        <f t="shared" si="73"/>
        <v>2256.5115940726405</v>
      </c>
      <c r="G278" s="124">
        <f t="shared" si="63"/>
        <v>14800.45954552245</v>
      </c>
      <c r="H278" s="124">
        <f t="shared" si="74"/>
        <v>242.05385903328042</v>
      </c>
      <c r="I278" s="123">
        <f t="shared" si="64"/>
        <v>1587.6312613992864</v>
      </c>
      <c r="J278" s="124">
        <f t="shared" si="75"/>
        <v>-117.70564986958445</v>
      </c>
      <c r="K278" s="123">
        <f t="shared" si="65"/>
        <v>-772.03135749460444</v>
      </c>
      <c r="L278" s="123">
        <f t="shared" si="66"/>
        <v>14028.428188027845</v>
      </c>
      <c r="M278" s="123">
        <f t="shared" si="67"/>
        <v>190674.42818802784</v>
      </c>
      <c r="N278" s="70">
        <f t="shared" si="68"/>
        <v>29070.65531148465</v>
      </c>
      <c r="O278" s="23">
        <f t="shared" si="76"/>
        <v>0.94715203922702318</v>
      </c>
      <c r="P278" s="284">
        <v>734.00989024441697</v>
      </c>
      <c r="Q278" s="316">
        <v>6559</v>
      </c>
      <c r="R278" s="125">
        <f t="shared" si="69"/>
        <v>0.1036872907259708</v>
      </c>
      <c r="S278" s="23">
        <f t="shared" si="70"/>
        <v>3.5177301839387824E-2</v>
      </c>
      <c r="T278" s="23"/>
      <c r="U278" s="266">
        <v>160490</v>
      </c>
      <c r="V278" s="125">
        <f t="shared" si="71"/>
        <v>0.10066670820611875</v>
      </c>
      <c r="W278" s="260">
        <v>184700.43696272979</v>
      </c>
      <c r="X278" s="264">
        <v>24401.702904059603</v>
      </c>
      <c r="Y278" s="264">
        <v>28082.778920895511</v>
      </c>
      <c r="Z278" s="141"/>
      <c r="AA278" s="124"/>
      <c r="AB278" s="124"/>
      <c r="AC278" s="124"/>
      <c r="AD278" s="124"/>
    </row>
    <row r="279" spans="1:30">
      <c r="A279" s="82">
        <v>1539</v>
      </c>
      <c r="B279" s="83" t="s">
        <v>331</v>
      </c>
      <c r="C279" s="266">
        <v>207857</v>
      </c>
      <c r="D279" s="124">
        <f t="shared" si="62"/>
        <v>27688.424137471695</v>
      </c>
      <c r="E279" s="125">
        <f t="shared" si="72"/>
        <v>0.90211751691846254</v>
      </c>
      <c r="F279" s="124">
        <f t="shared" si="73"/>
        <v>1802.5667319585816</v>
      </c>
      <c r="G279" s="124">
        <f t="shared" si="63"/>
        <v>13531.868456813072</v>
      </c>
      <c r="H279" s="124">
        <f t="shared" si="74"/>
        <v>0</v>
      </c>
      <c r="I279" s="123">
        <f t="shared" si="64"/>
        <v>0</v>
      </c>
      <c r="J279" s="124">
        <f t="shared" si="75"/>
        <v>-359.75950890286487</v>
      </c>
      <c r="K279" s="123">
        <f t="shared" si="65"/>
        <v>-2700.7146333338064</v>
      </c>
      <c r="L279" s="123">
        <f t="shared" si="66"/>
        <v>10831.153823479266</v>
      </c>
      <c r="M279" s="123">
        <f t="shared" si="67"/>
        <v>218688.15382347925</v>
      </c>
      <c r="N279" s="70">
        <f t="shared" si="68"/>
        <v>29131.23136052741</v>
      </c>
      <c r="O279" s="23">
        <f t="shared" si="76"/>
        <v>0.9491256696032363</v>
      </c>
      <c r="P279" s="284">
        <v>-768.49967727697913</v>
      </c>
      <c r="Q279" s="316">
        <v>7507</v>
      </c>
      <c r="R279" s="125">
        <f t="shared" si="69"/>
        <v>7.764499218505283E-2</v>
      </c>
      <c r="S279" s="23">
        <f t="shared" si="70"/>
        <v>3.4954061678458839E-2</v>
      </c>
      <c r="T279" s="23"/>
      <c r="U279" s="266">
        <v>192778</v>
      </c>
      <c r="V279" s="125">
        <f t="shared" si="71"/>
        <v>7.8219506375208789E-2</v>
      </c>
      <c r="W279" s="260">
        <v>211189.69139902107</v>
      </c>
      <c r="X279" s="264">
        <v>25693.455950952954</v>
      </c>
      <c r="Y279" s="264">
        <v>28147.366573240182</v>
      </c>
      <c r="Z279" s="141"/>
      <c r="AA279" s="124"/>
      <c r="AB279" s="124"/>
      <c r="AC279" s="124"/>
      <c r="AD279" s="124"/>
    </row>
    <row r="280" spans="1:30">
      <c r="A280" s="82">
        <v>1543</v>
      </c>
      <c r="B280" s="83" t="s">
        <v>332</v>
      </c>
      <c r="C280" s="266">
        <v>81794</v>
      </c>
      <c r="D280" s="124">
        <f t="shared" si="62"/>
        <v>27764.426340801085</v>
      </c>
      <c r="E280" s="125">
        <f t="shared" si="72"/>
        <v>0.90459374736796128</v>
      </c>
      <c r="F280" s="124">
        <f t="shared" si="73"/>
        <v>1756.9654099609477</v>
      </c>
      <c r="G280" s="124">
        <f t="shared" si="63"/>
        <v>5176.0200977449522</v>
      </c>
      <c r="H280" s="124">
        <f t="shared" si="74"/>
        <v>0</v>
      </c>
      <c r="I280" s="123">
        <f t="shared" si="64"/>
        <v>0</v>
      </c>
      <c r="J280" s="124">
        <f t="shared" si="75"/>
        <v>-359.75950890286487</v>
      </c>
      <c r="K280" s="123">
        <f t="shared" si="65"/>
        <v>-1059.8515132278399</v>
      </c>
      <c r="L280" s="123">
        <f t="shared" si="66"/>
        <v>4116.1685845171123</v>
      </c>
      <c r="M280" s="123">
        <f t="shared" si="67"/>
        <v>85910.168584517116</v>
      </c>
      <c r="N280" s="70">
        <f t="shared" si="68"/>
        <v>29161.632241859174</v>
      </c>
      <c r="O280" s="23">
        <f t="shared" si="76"/>
        <v>0.95011616178303604</v>
      </c>
      <c r="P280" s="284">
        <v>232.71103515572895</v>
      </c>
      <c r="Q280" s="316">
        <v>2946</v>
      </c>
      <c r="R280" s="125">
        <f t="shared" si="69"/>
        <v>7.2904106210465003E-2</v>
      </c>
      <c r="S280" s="23">
        <f t="shared" si="70"/>
        <v>3.5694923094029982E-2</v>
      </c>
      <c r="T280" s="23"/>
      <c r="U280" s="266">
        <v>76676</v>
      </c>
      <c r="V280" s="125">
        <f t="shared" si="71"/>
        <v>6.6748395847462047E-2</v>
      </c>
      <c r="W280" s="260">
        <v>83427.961657376974</v>
      </c>
      <c r="X280" s="264">
        <v>25877.82652716841</v>
      </c>
      <c r="Y280" s="264">
        <v>28156.585102050954</v>
      </c>
      <c r="Z280" s="141"/>
      <c r="AA280" s="124"/>
      <c r="AB280" s="124"/>
      <c r="AC280" s="124"/>
      <c r="AD280" s="124"/>
    </row>
    <row r="281" spans="1:30">
      <c r="A281" s="82">
        <v>1545</v>
      </c>
      <c r="B281" s="83" t="s">
        <v>333</v>
      </c>
      <c r="C281" s="266">
        <v>54739</v>
      </c>
      <c r="D281" s="124">
        <f t="shared" si="62"/>
        <v>26714.982918496829</v>
      </c>
      <c r="E281" s="125">
        <f t="shared" si="72"/>
        <v>0.87040179445741994</v>
      </c>
      <c r="F281" s="124">
        <f t="shared" si="73"/>
        <v>2386.6314633435009</v>
      </c>
      <c r="G281" s="124">
        <f t="shared" si="63"/>
        <v>4890.207868390833</v>
      </c>
      <c r="H281" s="124">
        <f t="shared" si="74"/>
        <v>317.95711610794893</v>
      </c>
      <c r="I281" s="123">
        <f t="shared" si="64"/>
        <v>651.49413090518738</v>
      </c>
      <c r="J281" s="124">
        <f t="shared" si="75"/>
        <v>-41.802392794915932</v>
      </c>
      <c r="K281" s="123">
        <f t="shared" si="65"/>
        <v>-85.653102836782736</v>
      </c>
      <c r="L281" s="123">
        <f t="shared" si="66"/>
        <v>4804.5547655540504</v>
      </c>
      <c r="M281" s="123">
        <f t="shared" si="67"/>
        <v>59543.55476555405</v>
      </c>
      <c r="N281" s="70">
        <f t="shared" si="68"/>
        <v>29059.811989045411</v>
      </c>
      <c r="O281" s="23">
        <f t="shared" si="76"/>
        <v>0.94679875255872226</v>
      </c>
      <c r="P281" s="284">
        <v>240.40510216660823</v>
      </c>
      <c r="Q281" s="316">
        <v>2049</v>
      </c>
      <c r="R281" s="125">
        <f t="shared" si="69"/>
        <v>7.4909577279875891E-2</v>
      </c>
      <c r="S281" s="23">
        <f t="shared" si="70"/>
        <v>3.3959945387791575E-2</v>
      </c>
      <c r="T281" s="23"/>
      <c r="U281" s="266">
        <v>51819</v>
      </c>
      <c r="V281" s="125">
        <f t="shared" si="71"/>
        <v>5.6349987456338409E-2</v>
      </c>
      <c r="W281" s="260">
        <v>58599.666522318927</v>
      </c>
      <c r="X281" s="264">
        <v>24853.237410071943</v>
      </c>
      <c r="Y281" s="264">
        <v>28105.355646196131</v>
      </c>
      <c r="Z281" s="141"/>
      <c r="AA281" s="124"/>
      <c r="AB281" s="124"/>
      <c r="AC281" s="124"/>
      <c r="AD281" s="124"/>
    </row>
    <row r="282" spans="1:30">
      <c r="A282" s="82">
        <v>1546</v>
      </c>
      <c r="B282" s="83" t="s">
        <v>334</v>
      </c>
      <c r="C282" s="266">
        <v>39378</v>
      </c>
      <c r="D282" s="124">
        <f t="shared" si="62"/>
        <v>31178.147268408549</v>
      </c>
      <c r="E282" s="125">
        <f t="shared" si="72"/>
        <v>1.0158163085139436</v>
      </c>
      <c r="F282" s="124">
        <f t="shared" si="73"/>
        <v>-291.26714660353099</v>
      </c>
      <c r="G282" s="124">
        <f t="shared" si="63"/>
        <v>-367.87040616025962</v>
      </c>
      <c r="H282" s="124">
        <f t="shared" si="74"/>
        <v>0</v>
      </c>
      <c r="I282" s="123">
        <f t="shared" si="64"/>
        <v>0</v>
      </c>
      <c r="J282" s="124">
        <f t="shared" si="75"/>
        <v>-359.75950890286487</v>
      </c>
      <c r="K282" s="123">
        <f t="shared" si="65"/>
        <v>-454.3762597443183</v>
      </c>
      <c r="L282" s="123">
        <f t="shared" si="66"/>
        <v>-822.24666590457787</v>
      </c>
      <c r="M282" s="123">
        <f t="shared" si="67"/>
        <v>38555.753334095425</v>
      </c>
      <c r="N282" s="70">
        <f t="shared" si="68"/>
        <v>30527.120612902159</v>
      </c>
      <c r="O282" s="23">
        <f t="shared" si="76"/>
        <v>0.99460518624142891</v>
      </c>
      <c r="P282" s="284">
        <v>1.5627088147084578E-2</v>
      </c>
      <c r="Q282" s="316">
        <v>1263</v>
      </c>
      <c r="R282" s="125">
        <f t="shared" si="69"/>
        <v>2.769692591299313E-2</v>
      </c>
      <c r="S282" s="23">
        <f t="shared" si="70"/>
        <v>3.0709013588887377E-2</v>
      </c>
      <c r="T282" s="23"/>
      <c r="U282" s="266">
        <v>37801</v>
      </c>
      <c r="V282" s="125">
        <f t="shared" si="71"/>
        <v>4.171847305626835E-2</v>
      </c>
      <c r="W282" s="260">
        <v>36903.521539249479</v>
      </c>
      <c r="X282" s="264">
        <v>30337.881219903691</v>
      </c>
      <c r="Y282" s="264">
        <v>29617.593530697817</v>
      </c>
      <c r="Z282" s="141"/>
      <c r="AA282" s="124"/>
      <c r="AB282" s="124"/>
      <c r="AC282" s="124"/>
      <c r="AD282" s="124"/>
    </row>
    <row r="283" spans="1:30">
      <c r="A283" s="82">
        <v>1547</v>
      </c>
      <c r="B283" s="83" t="s">
        <v>335</v>
      </c>
      <c r="C283" s="266">
        <v>97066</v>
      </c>
      <c r="D283" s="124">
        <f t="shared" si="62"/>
        <v>27288.726454877706</v>
      </c>
      <c r="E283" s="125">
        <f t="shared" si="72"/>
        <v>0.88909495271800398</v>
      </c>
      <c r="F283" s="124">
        <f t="shared" si="73"/>
        <v>2042.3853415149752</v>
      </c>
      <c r="G283" s="124">
        <f t="shared" si="63"/>
        <v>7264.7646597687672</v>
      </c>
      <c r="H283" s="124">
        <f t="shared" si="74"/>
        <v>117.14687837464224</v>
      </c>
      <c r="I283" s="123">
        <f t="shared" si="64"/>
        <v>416.69144637860245</v>
      </c>
      <c r="J283" s="124">
        <f t="shared" si="75"/>
        <v>-242.61263052822261</v>
      </c>
      <c r="K283" s="123">
        <f t="shared" si="65"/>
        <v>-862.97312678888773</v>
      </c>
      <c r="L283" s="123">
        <f t="shared" si="66"/>
        <v>6401.7915329798798</v>
      </c>
      <c r="M283" s="123">
        <f t="shared" si="67"/>
        <v>103467.79153297989</v>
      </c>
      <c r="N283" s="70">
        <f t="shared" si="68"/>
        <v>29088.499165864461</v>
      </c>
      <c r="O283" s="23">
        <f t="shared" si="76"/>
        <v>0.94773341047175164</v>
      </c>
      <c r="P283" s="284">
        <v>405.54304461036099</v>
      </c>
      <c r="Q283" s="316">
        <v>3557</v>
      </c>
      <c r="R283" s="125">
        <f t="shared" si="69"/>
        <v>-5.4902429938181278E-2</v>
      </c>
      <c r="S283" s="23">
        <f t="shared" si="70"/>
        <v>1.944986793012498E-3</v>
      </c>
      <c r="T283" s="23"/>
      <c r="U283" s="266">
        <v>102416</v>
      </c>
      <c r="V283" s="125">
        <f t="shared" si="71"/>
        <v>-5.223793157319169E-2</v>
      </c>
      <c r="W283" s="260">
        <v>102976.6183785858</v>
      </c>
      <c r="X283" s="264">
        <v>28873.978009585564</v>
      </c>
      <c r="Y283" s="264">
        <v>29032.032246570569</v>
      </c>
      <c r="Z283" s="141"/>
      <c r="AA283" s="124"/>
      <c r="AB283" s="124"/>
      <c r="AC283" s="124"/>
      <c r="AD283" s="124"/>
    </row>
    <row r="284" spans="1:30">
      <c r="A284" s="82">
        <v>1548</v>
      </c>
      <c r="B284" s="83" t="s">
        <v>336</v>
      </c>
      <c r="C284" s="266">
        <v>253366</v>
      </c>
      <c r="D284" s="124">
        <f t="shared" si="62"/>
        <v>25919.795396419438</v>
      </c>
      <c r="E284" s="125">
        <f t="shared" si="72"/>
        <v>0.84449376194031522</v>
      </c>
      <c r="F284" s="124">
        <f t="shared" si="73"/>
        <v>2863.7439765899353</v>
      </c>
      <c r="G284" s="124">
        <f t="shared" si="63"/>
        <v>27993.097371166616</v>
      </c>
      <c r="H284" s="124">
        <f t="shared" si="74"/>
        <v>596.27274883503571</v>
      </c>
      <c r="I284" s="123">
        <f t="shared" si="64"/>
        <v>5828.5661198624748</v>
      </c>
      <c r="J284" s="124">
        <f t="shared" si="75"/>
        <v>236.51323993217085</v>
      </c>
      <c r="K284" s="123">
        <f t="shared" si="65"/>
        <v>2311.9169203369702</v>
      </c>
      <c r="L284" s="123">
        <f t="shared" si="66"/>
        <v>30305.014291503587</v>
      </c>
      <c r="M284" s="123">
        <f t="shared" si="67"/>
        <v>283671.01429150358</v>
      </c>
      <c r="N284" s="70">
        <f t="shared" si="68"/>
        <v>29020.052612941545</v>
      </c>
      <c r="O284" s="23">
        <f t="shared" si="76"/>
        <v>0.94550335093286708</v>
      </c>
      <c r="P284" s="284">
        <v>773.10062160984307</v>
      </c>
      <c r="Q284" s="316">
        <v>9775</v>
      </c>
      <c r="R284" s="125">
        <f t="shared" si="69"/>
        <v>5.7979647667366851E-2</v>
      </c>
      <c r="S284" s="23">
        <f t="shared" si="70"/>
        <v>3.3195794442039371E-2</v>
      </c>
      <c r="T284" s="23"/>
      <c r="U284" s="266">
        <v>238648</v>
      </c>
      <c r="V284" s="125">
        <f t="shared" si="71"/>
        <v>6.1672421306694376E-2</v>
      </c>
      <c r="W284" s="260">
        <v>273601.90006902098</v>
      </c>
      <c r="X284" s="264">
        <v>24499.332717380144</v>
      </c>
      <c r="Y284" s="264">
        <v>28087.660411561541</v>
      </c>
      <c r="Z284" s="141"/>
      <c r="AA284" s="124"/>
      <c r="AB284" s="124"/>
      <c r="AC284" s="124"/>
      <c r="AD284" s="124"/>
    </row>
    <row r="285" spans="1:30">
      <c r="A285" s="82">
        <v>1551</v>
      </c>
      <c r="B285" s="83" t="s">
        <v>337</v>
      </c>
      <c r="C285" s="266">
        <v>86542</v>
      </c>
      <c r="D285" s="124">
        <f t="shared" si="62"/>
        <v>25157.558139534885</v>
      </c>
      <c r="E285" s="125">
        <f t="shared" si="72"/>
        <v>0.81965928316790859</v>
      </c>
      <c r="F285" s="124">
        <f t="shared" si="73"/>
        <v>3321.0863307206673</v>
      </c>
      <c r="G285" s="124">
        <f t="shared" si="63"/>
        <v>11424.536977679096</v>
      </c>
      <c r="H285" s="124">
        <f t="shared" si="74"/>
        <v>863.05578874462935</v>
      </c>
      <c r="I285" s="123">
        <f t="shared" si="64"/>
        <v>2968.9119132815249</v>
      </c>
      <c r="J285" s="124">
        <f t="shared" si="75"/>
        <v>503.29627984176449</v>
      </c>
      <c r="K285" s="123">
        <f t="shared" si="65"/>
        <v>1731.3392026556699</v>
      </c>
      <c r="L285" s="123">
        <f t="shared" si="66"/>
        <v>13155.876180334766</v>
      </c>
      <c r="M285" s="123">
        <f t="shared" si="67"/>
        <v>99697.876180334773</v>
      </c>
      <c r="N285" s="70">
        <f t="shared" si="68"/>
        <v>28981.940750097318</v>
      </c>
      <c r="O285" s="23">
        <f t="shared" si="76"/>
        <v>0.94426162699424676</v>
      </c>
      <c r="P285" s="284">
        <v>306.48535942075796</v>
      </c>
      <c r="Q285" s="316">
        <v>3440</v>
      </c>
      <c r="R285" s="125">
        <f t="shared" si="69"/>
        <v>4.6527270705561632E-2</v>
      </c>
      <c r="S285" s="23">
        <f t="shared" si="70"/>
        <v>3.2684989223306544E-2</v>
      </c>
      <c r="T285" s="23"/>
      <c r="U285" s="266">
        <v>83031</v>
      </c>
      <c r="V285" s="125">
        <f t="shared" si="71"/>
        <v>4.22854114728234E-2</v>
      </c>
      <c r="W285" s="260">
        <v>96935.294301242</v>
      </c>
      <c r="X285" s="264">
        <v>24039.085118702955</v>
      </c>
      <c r="Y285" s="264">
        <v>28064.648031627676</v>
      </c>
      <c r="Z285" s="141"/>
      <c r="AA285" s="124"/>
      <c r="AB285" s="124"/>
      <c r="AC285" s="124"/>
      <c r="AD285" s="124"/>
    </row>
    <row r="286" spans="1:30">
      <c r="A286" s="82">
        <v>1554</v>
      </c>
      <c r="B286" s="83" t="s">
        <v>338</v>
      </c>
      <c r="C286" s="266">
        <v>153466</v>
      </c>
      <c r="D286" s="124">
        <f t="shared" si="62"/>
        <v>26193.207031916711</v>
      </c>
      <c r="E286" s="125">
        <f t="shared" si="72"/>
        <v>0.85340179601574018</v>
      </c>
      <c r="F286" s="124">
        <f t="shared" si="73"/>
        <v>2699.696995291572</v>
      </c>
      <c r="G286" s="124">
        <f t="shared" si="63"/>
        <v>15817.52469541332</v>
      </c>
      <c r="H286" s="124">
        <f t="shared" si="74"/>
        <v>500.57867641099051</v>
      </c>
      <c r="I286" s="123">
        <f t="shared" si="64"/>
        <v>2932.8904650919935</v>
      </c>
      <c r="J286" s="124">
        <f t="shared" si="75"/>
        <v>140.81916750812564</v>
      </c>
      <c r="K286" s="123">
        <f t="shared" si="65"/>
        <v>825.05950243010818</v>
      </c>
      <c r="L286" s="123">
        <f t="shared" si="66"/>
        <v>16642.584197843429</v>
      </c>
      <c r="M286" s="123">
        <f t="shared" si="67"/>
        <v>170108.58419784342</v>
      </c>
      <c r="N286" s="70">
        <f t="shared" si="68"/>
        <v>29033.723194716407</v>
      </c>
      <c r="O286" s="23">
        <f t="shared" si="76"/>
        <v>0.94594875263663836</v>
      </c>
      <c r="P286" s="284">
        <v>541.90792757156487</v>
      </c>
      <c r="Q286" s="316">
        <v>5859</v>
      </c>
      <c r="R286" s="125">
        <f t="shared" si="69"/>
        <v>1.7252399950288908E-2</v>
      </c>
      <c r="S286" s="23">
        <f t="shared" si="70"/>
        <v>3.1388141181964938E-2</v>
      </c>
      <c r="T286" s="23"/>
      <c r="U286" s="266">
        <v>150786</v>
      </c>
      <c r="V286" s="125">
        <f t="shared" si="71"/>
        <v>1.7773533351902696E-2</v>
      </c>
      <c r="W286" s="260">
        <v>164847.23475045548</v>
      </c>
      <c r="X286" s="264">
        <v>25748.975409836065</v>
      </c>
      <c r="Y286" s="264">
        <v>28150.142546184336</v>
      </c>
      <c r="Z286" s="141"/>
      <c r="AA286" s="124"/>
      <c r="AB286" s="124"/>
      <c r="AC286" s="124"/>
      <c r="AD286" s="124"/>
    </row>
    <row r="287" spans="1:30">
      <c r="A287" s="82">
        <v>1557</v>
      </c>
      <c r="B287" s="83" t="s">
        <v>339</v>
      </c>
      <c r="C287" s="266">
        <v>63780</v>
      </c>
      <c r="D287" s="124">
        <f t="shared" si="62"/>
        <v>24315.669081204727</v>
      </c>
      <c r="E287" s="125">
        <f t="shared" si="72"/>
        <v>0.79222966626191105</v>
      </c>
      <c r="F287" s="124">
        <f t="shared" si="73"/>
        <v>3826.2197657187621</v>
      </c>
      <c r="G287" s="124">
        <f t="shared" si="63"/>
        <v>10036.174445480314</v>
      </c>
      <c r="H287" s="124">
        <f t="shared" si="74"/>
        <v>1157.7169591601846</v>
      </c>
      <c r="I287" s="123">
        <f t="shared" si="64"/>
        <v>3036.6915838771642</v>
      </c>
      <c r="J287" s="124">
        <f t="shared" si="75"/>
        <v>797.95745025731981</v>
      </c>
      <c r="K287" s="123">
        <f t="shared" si="65"/>
        <v>2093.04239202495</v>
      </c>
      <c r="L287" s="123">
        <f t="shared" si="66"/>
        <v>12129.216837505264</v>
      </c>
      <c r="M287" s="123">
        <f t="shared" si="67"/>
        <v>75909.216837505257</v>
      </c>
      <c r="N287" s="70">
        <f t="shared" si="68"/>
        <v>28939.846297180804</v>
      </c>
      <c r="O287" s="23">
        <f t="shared" si="76"/>
        <v>0.94289014614894673</v>
      </c>
      <c r="P287" s="284">
        <v>76.125711558328476</v>
      </c>
      <c r="Q287" s="316">
        <v>2623</v>
      </c>
      <c r="R287" s="125">
        <f t="shared" si="69"/>
        <v>5.1094532813905802E-2</v>
      </c>
      <c r="S287" s="23">
        <f t="shared" si="70"/>
        <v>3.285116785772E-2</v>
      </c>
      <c r="T287" s="23"/>
      <c r="U287" s="266">
        <v>60402</v>
      </c>
      <c r="V287" s="125">
        <f t="shared" si="71"/>
        <v>5.5925300486738848E-2</v>
      </c>
      <c r="W287" s="260">
        <v>73158.593448333195</v>
      </c>
      <c r="X287" s="264">
        <v>23133.665262351591</v>
      </c>
      <c r="Y287" s="264">
        <v>28019.377038810107</v>
      </c>
      <c r="Z287" s="141"/>
      <c r="AA287" s="124"/>
      <c r="AB287" s="124"/>
      <c r="AC287" s="124"/>
      <c r="AD287" s="124"/>
    </row>
    <row r="288" spans="1:30">
      <c r="A288" s="82">
        <v>1560</v>
      </c>
      <c r="B288" s="83" t="s">
        <v>340</v>
      </c>
      <c r="C288" s="266">
        <v>70887</v>
      </c>
      <c r="D288" s="124">
        <f t="shared" si="62"/>
        <v>23030.214424951268</v>
      </c>
      <c r="E288" s="125">
        <f t="shared" si="72"/>
        <v>0.75034822306914806</v>
      </c>
      <c r="F288" s="124">
        <f t="shared" si="73"/>
        <v>4597.4925594708375</v>
      </c>
      <c r="G288" s="124">
        <f t="shared" si="63"/>
        <v>14151.082098051236</v>
      </c>
      <c r="H288" s="124">
        <f t="shared" si="74"/>
        <v>1607.6260888488955</v>
      </c>
      <c r="I288" s="123">
        <f t="shared" si="64"/>
        <v>4948.2731014769006</v>
      </c>
      <c r="J288" s="124">
        <f t="shared" si="75"/>
        <v>1247.8665799460307</v>
      </c>
      <c r="K288" s="123">
        <f t="shared" si="65"/>
        <v>3840.9333330738823</v>
      </c>
      <c r="L288" s="123">
        <f t="shared" si="66"/>
        <v>17992.015431125117</v>
      </c>
      <c r="M288" s="123">
        <f t="shared" si="67"/>
        <v>88879.015431125124</v>
      </c>
      <c r="N288" s="70">
        <f t="shared" si="68"/>
        <v>28875.573564368136</v>
      </c>
      <c r="O288" s="23">
        <f t="shared" si="76"/>
        <v>0.94079607398930876</v>
      </c>
      <c r="P288" s="284">
        <v>347.24448729566211</v>
      </c>
      <c r="Q288" s="316">
        <v>3078</v>
      </c>
      <c r="R288" s="125">
        <f t="shared" si="69"/>
        <v>4.5162343222933374E-2</v>
      </c>
      <c r="S288" s="23">
        <f t="shared" si="70"/>
        <v>3.2581614131602592E-2</v>
      </c>
      <c r="T288" s="23"/>
      <c r="U288" s="266">
        <v>68507</v>
      </c>
      <c r="V288" s="125">
        <f t="shared" si="71"/>
        <v>3.4740975374779222E-2</v>
      </c>
      <c r="W288" s="260">
        <v>86941.464948628083</v>
      </c>
      <c r="X288" s="264">
        <v>22035.059504663877</v>
      </c>
      <c r="Y288" s="264">
        <v>27964.446750925727</v>
      </c>
      <c r="Z288" s="141"/>
      <c r="AA288" s="124"/>
      <c r="AB288" s="124"/>
      <c r="AC288" s="124"/>
      <c r="AD288" s="124"/>
    </row>
    <row r="289" spans="1:30">
      <c r="A289" s="82">
        <v>1563</v>
      </c>
      <c r="B289" s="83" t="s">
        <v>341</v>
      </c>
      <c r="C289" s="266">
        <v>203672</v>
      </c>
      <c r="D289" s="124">
        <f t="shared" si="62"/>
        <v>28609.636184857423</v>
      </c>
      <c r="E289" s="125">
        <f t="shared" si="72"/>
        <v>0.93213155891005106</v>
      </c>
      <c r="F289" s="124">
        <f t="shared" si="73"/>
        <v>1249.8395035271444</v>
      </c>
      <c r="G289" s="124">
        <f t="shared" si="63"/>
        <v>8897.6074256097418</v>
      </c>
      <c r="H289" s="124">
        <f t="shared" si="74"/>
        <v>0</v>
      </c>
      <c r="I289" s="123">
        <f t="shared" si="64"/>
        <v>0</v>
      </c>
      <c r="J289" s="124">
        <f t="shared" si="75"/>
        <v>-359.75950890286487</v>
      </c>
      <c r="K289" s="123">
        <f t="shared" si="65"/>
        <v>-2561.127943879495</v>
      </c>
      <c r="L289" s="123">
        <f t="shared" si="66"/>
        <v>6336.4794817302463</v>
      </c>
      <c r="M289" s="123">
        <f t="shared" si="67"/>
        <v>210008.47948173026</v>
      </c>
      <c r="N289" s="70">
        <f t="shared" si="68"/>
        <v>29499.716179481704</v>
      </c>
      <c r="O289" s="23">
        <f t="shared" si="76"/>
        <v>0.96113128639987178</v>
      </c>
      <c r="P289" s="284">
        <v>678.72228760135567</v>
      </c>
      <c r="Q289" s="316">
        <v>7119</v>
      </c>
      <c r="R289" s="125">
        <f t="shared" si="69"/>
        <v>4.493079379052408E-2</v>
      </c>
      <c r="S289" s="23">
        <f t="shared" si="70"/>
        <v>3.7472201066238414E-2</v>
      </c>
      <c r="T289" s="23"/>
      <c r="U289" s="266">
        <v>195106</v>
      </c>
      <c r="V289" s="125">
        <f t="shared" si="71"/>
        <v>4.3904339179727941E-2</v>
      </c>
      <c r="W289" s="260">
        <v>202622.27487053917</v>
      </c>
      <c r="X289" s="264">
        <v>27379.455515015437</v>
      </c>
      <c r="Y289" s="264">
        <v>28434.223248742514</v>
      </c>
      <c r="Z289" s="141"/>
      <c r="AA289" s="124"/>
      <c r="AB289" s="124"/>
      <c r="AC289" s="124"/>
      <c r="AD289" s="124"/>
    </row>
    <row r="290" spans="1:30">
      <c r="A290" s="82">
        <v>1566</v>
      </c>
      <c r="B290" s="83" t="s">
        <v>342</v>
      </c>
      <c r="C290" s="266">
        <v>157123</v>
      </c>
      <c r="D290" s="124">
        <f t="shared" si="62"/>
        <v>26283.539645366342</v>
      </c>
      <c r="E290" s="125">
        <f t="shared" si="72"/>
        <v>0.85634492605944867</v>
      </c>
      <c r="F290" s="124">
        <f t="shared" si="73"/>
        <v>2645.4974272217937</v>
      </c>
      <c r="G290" s="124">
        <f t="shared" si="63"/>
        <v>15814.783619931883</v>
      </c>
      <c r="H290" s="124">
        <f t="shared" si="74"/>
        <v>468.96226170361967</v>
      </c>
      <c r="I290" s="123">
        <f t="shared" si="64"/>
        <v>2803.4564004642384</v>
      </c>
      <c r="J290" s="124">
        <f t="shared" si="75"/>
        <v>109.20275280075481</v>
      </c>
      <c r="K290" s="123">
        <f t="shared" si="65"/>
        <v>652.81405624291222</v>
      </c>
      <c r="L290" s="123">
        <f t="shared" si="66"/>
        <v>16467.597676174795</v>
      </c>
      <c r="M290" s="123">
        <f t="shared" si="67"/>
        <v>173590.5976761748</v>
      </c>
      <c r="N290" s="70">
        <f t="shared" si="68"/>
        <v>29038.23982538889</v>
      </c>
      <c r="O290" s="23">
        <f t="shared" si="76"/>
        <v>0.9460959091388238</v>
      </c>
      <c r="P290" s="284">
        <v>416.2097612259804</v>
      </c>
      <c r="Q290" s="316">
        <v>5978</v>
      </c>
      <c r="R290" s="125">
        <f t="shared" si="69"/>
        <v>0.12071109374203404</v>
      </c>
      <c r="S290" s="23">
        <f t="shared" si="70"/>
        <v>3.5773381405928652E-2</v>
      </c>
      <c r="T290" s="23"/>
      <c r="U290" s="266">
        <v>140387</v>
      </c>
      <c r="V290" s="125">
        <f t="shared" si="71"/>
        <v>0.11921331747241554</v>
      </c>
      <c r="W290" s="260">
        <v>167819.43494129551</v>
      </c>
      <c r="X290" s="264">
        <v>23452.555963915802</v>
      </c>
      <c r="Y290" s="264">
        <v>28035.321573888323</v>
      </c>
      <c r="Z290" s="141"/>
      <c r="AA290" s="124"/>
      <c r="AB290" s="124"/>
      <c r="AC290" s="124"/>
      <c r="AD290" s="124"/>
    </row>
    <row r="291" spans="1:30">
      <c r="A291" s="82">
        <v>1567</v>
      </c>
      <c r="B291" s="83" t="s">
        <v>343</v>
      </c>
      <c r="C291" s="266">
        <v>50708</v>
      </c>
      <c r="D291" s="124">
        <f t="shared" si="62"/>
        <v>24869.053457577244</v>
      </c>
      <c r="E291" s="125">
        <f t="shared" si="72"/>
        <v>0.81025950201695629</v>
      </c>
      <c r="F291" s="124">
        <f t="shared" si="73"/>
        <v>3494.1891398952525</v>
      </c>
      <c r="G291" s="124">
        <f t="shared" si="63"/>
        <v>7124.6516562464203</v>
      </c>
      <c r="H291" s="124">
        <f t="shared" si="74"/>
        <v>964.03242742980399</v>
      </c>
      <c r="I291" s="123">
        <f t="shared" si="64"/>
        <v>1965.6621195293703</v>
      </c>
      <c r="J291" s="124">
        <f t="shared" si="75"/>
        <v>604.27291852693907</v>
      </c>
      <c r="K291" s="123">
        <f t="shared" si="65"/>
        <v>1232.1124808764287</v>
      </c>
      <c r="L291" s="123">
        <f t="shared" si="66"/>
        <v>8356.7641371228492</v>
      </c>
      <c r="M291" s="123">
        <f t="shared" si="67"/>
        <v>59064.764137122853</v>
      </c>
      <c r="N291" s="70">
        <f t="shared" si="68"/>
        <v>28967.515515999439</v>
      </c>
      <c r="O291" s="23">
        <f t="shared" si="76"/>
        <v>0.94379163793669929</v>
      </c>
      <c r="P291" s="284">
        <v>195.68435984271218</v>
      </c>
      <c r="Q291" s="316">
        <v>2039</v>
      </c>
      <c r="R291" s="125">
        <f t="shared" si="69"/>
        <v>6.2363259431368188E-2</v>
      </c>
      <c r="S291" s="23">
        <f t="shared" si="70"/>
        <v>3.3330632273897806E-2</v>
      </c>
      <c r="T291" s="23"/>
      <c r="U291" s="266">
        <v>47427</v>
      </c>
      <c r="V291" s="125">
        <f t="shared" si="71"/>
        <v>6.9180002951905031E-2</v>
      </c>
      <c r="W291" s="260">
        <v>56795.167589553072</v>
      </c>
      <c r="X291" s="264">
        <v>23409.180651530107</v>
      </c>
      <c r="Y291" s="264">
        <v>28033.152808269038</v>
      </c>
      <c r="Z291" s="141"/>
      <c r="AA291" s="124"/>
      <c r="AB291" s="124"/>
      <c r="AC291" s="124"/>
      <c r="AD291" s="124"/>
    </row>
    <row r="292" spans="1:30">
      <c r="A292" s="82">
        <v>1571</v>
      </c>
      <c r="B292" s="83" t="s">
        <v>344</v>
      </c>
      <c r="C292" s="266">
        <v>36197</v>
      </c>
      <c r="D292" s="124">
        <f t="shared" si="62"/>
        <v>23040.738383195418</v>
      </c>
      <c r="E292" s="125">
        <f t="shared" si="72"/>
        <v>0.75069110452141963</v>
      </c>
      <c r="F292" s="124">
        <f t="shared" si="73"/>
        <v>4591.1781845243477</v>
      </c>
      <c r="G292" s="124">
        <f t="shared" si="63"/>
        <v>7212.7409278877494</v>
      </c>
      <c r="H292" s="124">
        <f t="shared" si="74"/>
        <v>1603.942703463443</v>
      </c>
      <c r="I292" s="123">
        <f t="shared" si="64"/>
        <v>2519.793987141069</v>
      </c>
      <c r="J292" s="124">
        <f t="shared" si="75"/>
        <v>1244.1831945605782</v>
      </c>
      <c r="K292" s="123">
        <f t="shared" si="65"/>
        <v>1954.6117986546683</v>
      </c>
      <c r="L292" s="123">
        <f t="shared" si="66"/>
        <v>9167.3527265424182</v>
      </c>
      <c r="M292" s="123">
        <f t="shared" si="67"/>
        <v>45364.35272654242</v>
      </c>
      <c r="N292" s="70">
        <f t="shared" si="68"/>
        <v>28876.099762280344</v>
      </c>
      <c r="O292" s="23">
        <f t="shared" si="76"/>
        <v>0.94081321806192231</v>
      </c>
      <c r="P292" s="284">
        <v>162.35361908430605</v>
      </c>
      <c r="Q292" s="316">
        <v>1571</v>
      </c>
      <c r="R292" s="125">
        <f t="shared" si="69"/>
        <v>4.0092052248023043E-2</v>
      </c>
      <c r="S292" s="23">
        <f t="shared" si="70"/>
        <v>3.2383473024468763E-2</v>
      </c>
      <c r="T292" s="23"/>
      <c r="U292" s="266">
        <v>35422</v>
      </c>
      <c r="V292" s="125">
        <f t="shared" si="71"/>
        <v>2.1879058212410367E-2</v>
      </c>
      <c r="W292" s="260">
        <v>44724.547347332358</v>
      </c>
      <c r="X292" s="264">
        <v>22152.595372107568</v>
      </c>
      <c r="Y292" s="264">
        <v>27970.323544297909</v>
      </c>
      <c r="Z292" s="141"/>
      <c r="AA292" s="124"/>
      <c r="AB292" s="124"/>
      <c r="AC292" s="124"/>
      <c r="AD292" s="124"/>
    </row>
    <row r="293" spans="1:30">
      <c r="A293" s="82">
        <v>1573</v>
      </c>
      <c r="B293" s="83" t="s">
        <v>345</v>
      </c>
      <c r="C293" s="266">
        <v>54874</v>
      </c>
      <c r="D293" s="124">
        <f t="shared" si="62"/>
        <v>25264.27255985267</v>
      </c>
      <c r="E293" s="125">
        <f t="shared" si="72"/>
        <v>0.82313614943514368</v>
      </c>
      <c r="F293" s="124">
        <f t="shared" si="73"/>
        <v>3257.0576785299963</v>
      </c>
      <c r="G293" s="124">
        <f t="shared" si="63"/>
        <v>7074.3292777671513</v>
      </c>
      <c r="H293" s="124">
        <f t="shared" si="74"/>
        <v>825.70574163340461</v>
      </c>
      <c r="I293" s="123">
        <f t="shared" si="64"/>
        <v>1793.4328708277546</v>
      </c>
      <c r="J293" s="124">
        <f t="shared" si="75"/>
        <v>465.94623273053975</v>
      </c>
      <c r="K293" s="123">
        <f t="shared" si="65"/>
        <v>1012.0352174907323</v>
      </c>
      <c r="L293" s="123">
        <f t="shared" si="66"/>
        <v>8086.3644952578834</v>
      </c>
      <c r="M293" s="123">
        <f t="shared" si="67"/>
        <v>62960.364495257883</v>
      </c>
      <c r="N293" s="70">
        <f t="shared" si="68"/>
        <v>28987.276471113208</v>
      </c>
      <c r="O293" s="23">
        <f t="shared" si="76"/>
        <v>0.94443547030760855</v>
      </c>
      <c r="P293" s="284">
        <v>62.295232750549985</v>
      </c>
      <c r="Q293" s="316">
        <v>2172</v>
      </c>
      <c r="R293" s="125">
        <f t="shared" si="69"/>
        <v>-4.3999720995080331E-3</v>
      </c>
      <c r="S293" s="23">
        <f t="shared" si="70"/>
        <v>3.0420940978754109E-2</v>
      </c>
      <c r="T293" s="23"/>
      <c r="U293" s="266">
        <v>54812</v>
      </c>
      <c r="V293" s="125">
        <f t="shared" si="71"/>
        <v>1.1311391666058528E-3</v>
      </c>
      <c r="W293" s="260">
        <v>60764.018555495866</v>
      </c>
      <c r="X293" s="264">
        <v>25375.925925925927</v>
      </c>
      <c r="Y293" s="264">
        <v>28131.490071988828</v>
      </c>
      <c r="Z293" s="141"/>
      <c r="AA293" s="124"/>
      <c r="AB293" s="124"/>
      <c r="AC293" s="124"/>
      <c r="AD293" s="124"/>
    </row>
    <row r="294" spans="1:30">
      <c r="A294" s="83">
        <v>1576</v>
      </c>
      <c r="B294" s="83" t="s">
        <v>346</v>
      </c>
      <c r="C294" s="266">
        <v>90980</v>
      </c>
      <c r="D294" s="124">
        <f t="shared" si="62"/>
        <v>25321.45839131645</v>
      </c>
      <c r="E294" s="125">
        <f t="shared" si="72"/>
        <v>0.82499932301363588</v>
      </c>
      <c r="F294" s="124">
        <f t="shared" si="73"/>
        <v>3222.7461796517287</v>
      </c>
      <c r="G294" s="124">
        <f t="shared" si="63"/>
        <v>11579.32702348866</v>
      </c>
      <c r="H294" s="124">
        <f t="shared" si="74"/>
        <v>805.69070062108176</v>
      </c>
      <c r="I294" s="123">
        <f t="shared" si="64"/>
        <v>2894.8466873315465</v>
      </c>
      <c r="J294" s="124">
        <f t="shared" si="75"/>
        <v>445.93119171821689</v>
      </c>
      <c r="K294" s="123">
        <f t="shared" si="65"/>
        <v>1602.2307718435534</v>
      </c>
      <c r="L294" s="123">
        <f t="shared" si="66"/>
        <v>13181.557795332214</v>
      </c>
      <c r="M294" s="123">
        <f t="shared" si="67"/>
        <v>104161.55779533222</v>
      </c>
      <c r="N294" s="70">
        <f t="shared" si="68"/>
        <v>28990.135762686397</v>
      </c>
      <c r="O294" s="23">
        <f t="shared" si="76"/>
        <v>0.94452862898653323</v>
      </c>
      <c r="P294" s="284">
        <v>438.28771697638149</v>
      </c>
      <c r="Q294" s="316">
        <v>3593</v>
      </c>
      <c r="R294" s="125">
        <f t="shared" si="69"/>
        <v>1.6653085330493318E-2</v>
      </c>
      <c r="S294" s="23">
        <f t="shared" si="70"/>
        <v>3.1382768082399717E-2</v>
      </c>
      <c r="T294" s="23"/>
      <c r="U294" s="266">
        <v>89415</v>
      </c>
      <c r="V294" s="125">
        <f t="shared" si="71"/>
        <v>1.7502656153889167E-2</v>
      </c>
      <c r="W294" s="260">
        <v>100907.82065473619</v>
      </c>
      <c r="X294" s="264">
        <v>24906.685236768801</v>
      </c>
      <c r="Y294" s="264">
        <v>28108.028037530974</v>
      </c>
      <c r="Z294" s="141"/>
      <c r="AA294" s="124"/>
      <c r="AB294" s="124"/>
      <c r="AC294" s="124"/>
      <c r="AD294" s="124"/>
    </row>
    <row r="295" spans="1:30" ht="24.75" customHeight="1">
      <c r="A295" s="82">
        <v>1804</v>
      </c>
      <c r="B295" s="83" t="s">
        <v>393</v>
      </c>
      <c r="C295" s="266">
        <v>1519251</v>
      </c>
      <c r="D295" s="124">
        <f t="shared" ref="D295:D337" si="77">C295*1000/Q295</f>
        <v>29466.833469102759</v>
      </c>
      <c r="E295" s="125">
        <f t="shared" si="72"/>
        <v>0.96005993366093212</v>
      </c>
      <c r="F295" s="124">
        <f t="shared" si="73"/>
        <v>735.52113297994288</v>
      </c>
      <c r="G295" s="124">
        <f t="shared" ref="G295:G337" si="78">F295*Q295/1000</f>
        <v>37921.998574179896</v>
      </c>
      <c r="H295" s="124">
        <f t="shared" si="74"/>
        <v>0</v>
      </c>
      <c r="I295" s="123">
        <f t="shared" ref="I295:I337" si="79">H295*Q295/1000</f>
        <v>0</v>
      </c>
      <c r="J295" s="124">
        <f t="shared" si="75"/>
        <v>-359.75950890286487</v>
      </c>
      <c r="K295" s="123">
        <f t="shared" ref="K295:K337" si="80">J295*Q295/1000</f>
        <v>-18548.480760013907</v>
      </c>
      <c r="L295" s="123">
        <f t="shared" ref="L295:L337" si="81">K295+G295</f>
        <v>19373.517814165989</v>
      </c>
      <c r="M295" s="123">
        <f t="shared" ref="M295:M337" si="82">L295+C295</f>
        <v>1538624.5178141659</v>
      </c>
      <c r="N295" s="70">
        <f t="shared" ref="N295:N337" si="83">M295*1000/Q295</f>
        <v>29842.595093179832</v>
      </c>
      <c r="O295" s="23">
        <f t="shared" si="76"/>
        <v>0.97230263630022407</v>
      </c>
      <c r="P295" s="284">
        <v>1242.6193993749584</v>
      </c>
      <c r="Q295" s="316">
        <v>51558</v>
      </c>
      <c r="R295" s="125">
        <f t="shared" ref="R295:R337" si="84">(D295-X295)/X295</f>
        <v>6.0305340933448845E-2</v>
      </c>
      <c r="S295" s="23">
        <f t="shared" ref="S295:S337" si="85">(N295-Y295)/Y295</f>
        <v>4.3491211437970891E-2</v>
      </c>
      <c r="T295" s="23"/>
      <c r="U295" s="266">
        <v>1417947</v>
      </c>
      <c r="V295" s="125">
        <f t="shared" ref="V295:V337" si="86">(C295-U295)/U295</f>
        <v>7.1444137192715945E-2</v>
      </c>
      <c r="W295" s="260">
        <v>1459167.9068824935</v>
      </c>
      <c r="X295" s="264">
        <v>27790.894124103328</v>
      </c>
      <c r="Y295" s="264">
        <v>28598.79869237767</v>
      </c>
      <c r="Z295" s="141"/>
      <c r="AA295" s="124"/>
      <c r="AB295" s="124"/>
      <c r="AC295" s="124"/>
      <c r="AD295" s="124"/>
    </row>
    <row r="296" spans="1:30">
      <c r="A296" s="82">
        <v>1805</v>
      </c>
      <c r="B296" s="83" t="s">
        <v>394</v>
      </c>
      <c r="C296" s="266">
        <v>525327</v>
      </c>
      <c r="D296" s="124">
        <f t="shared" si="77"/>
        <v>28185.803197768</v>
      </c>
      <c r="E296" s="125">
        <f t="shared" si="72"/>
        <v>0.91832264150821874</v>
      </c>
      <c r="F296" s="124">
        <f t="shared" si="73"/>
        <v>1504.1392957807984</v>
      </c>
      <c r="G296" s="124">
        <f t="shared" si="78"/>
        <v>28034.148194762522</v>
      </c>
      <c r="H296" s="124">
        <f t="shared" si="74"/>
        <v>0</v>
      </c>
      <c r="I296" s="123">
        <f t="shared" si="79"/>
        <v>0</v>
      </c>
      <c r="J296" s="124">
        <f t="shared" si="75"/>
        <v>-359.75950890286487</v>
      </c>
      <c r="K296" s="123">
        <f t="shared" si="80"/>
        <v>-6705.1977269315948</v>
      </c>
      <c r="L296" s="123">
        <f t="shared" si="81"/>
        <v>21328.950467830928</v>
      </c>
      <c r="M296" s="123">
        <f t="shared" si="82"/>
        <v>546655.95046783087</v>
      </c>
      <c r="N296" s="70">
        <f t="shared" si="83"/>
        <v>29330.182984645933</v>
      </c>
      <c r="O296" s="23">
        <f t="shared" si="76"/>
        <v>0.9556077194391388</v>
      </c>
      <c r="P296" s="284">
        <v>499.92799498723616</v>
      </c>
      <c r="Q296" s="316">
        <v>18638</v>
      </c>
      <c r="R296" s="125">
        <f t="shared" si="84"/>
        <v>5.0141782315715484E-2</v>
      </c>
      <c r="S296" s="23">
        <f t="shared" si="85"/>
        <v>3.9397740892024358E-2</v>
      </c>
      <c r="T296" s="23"/>
      <c r="U296" s="266">
        <v>503411</v>
      </c>
      <c r="V296" s="125">
        <f t="shared" si="86"/>
        <v>4.3535004201338469E-2</v>
      </c>
      <c r="W296" s="260">
        <v>529265.06419756287</v>
      </c>
      <c r="X296" s="264">
        <v>26839.997867349113</v>
      </c>
      <c r="Y296" s="264">
        <v>28218.440189675992</v>
      </c>
      <c r="Z296" s="141"/>
      <c r="AA296" s="124"/>
      <c r="AB296" s="124"/>
      <c r="AC296" s="124"/>
      <c r="AD296" s="124"/>
    </row>
    <row r="297" spans="1:30">
      <c r="A297" s="82">
        <v>1811</v>
      </c>
      <c r="B297" s="83" t="s">
        <v>395</v>
      </c>
      <c r="C297" s="266">
        <v>40198</v>
      </c>
      <c r="D297" s="124">
        <f t="shared" si="77"/>
        <v>27051.144010767159</v>
      </c>
      <c r="E297" s="125">
        <f t="shared" si="72"/>
        <v>0.88135427078246653</v>
      </c>
      <c r="F297" s="124">
        <f t="shared" si="73"/>
        <v>2184.934807981303</v>
      </c>
      <c r="G297" s="124">
        <f t="shared" si="78"/>
        <v>3246.8131246602161</v>
      </c>
      <c r="H297" s="124">
        <f t="shared" si="74"/>
        <v>200.30073381333366</v>
      </c>
      <c r="I297" s="123">
        <f t="shared" si="79"/>
        <v>297.64689044661384</v>
      </c>
      <c r="J297" s="124">
        <f t="shared" si="75"/>
        <v>-159.4587750895312</v>
      </c>
      <c r="K297" s="123">
        <f t="shared" si="80"/>
        <v>-236.95573978304336</v>
      </c>
      <c r="L297" s="123">
        <f t="shared" si="81"/>
        <v>3009.8573848771725</v>
      </c>
      <c r="M297" s="123">
        <f t="shared" si="82"/>
        <v>43207.85738487717</v>
      </c>
      <c r="N297" s="70">
        <f t="shared" si="83"/>
        <v>29076.620043658928</v>
      </c>
      <c r="O297" s="23">
        <f t="shared" si="76"/>
        <v>0.94734637637497454</v>
      </c>
      <c r="P297" s="284">
        <v>236.80230933117946</v>
      </c>
      <c r="Q297" s="316">
        <v>1486</v>
      </c>
      <c r="R297" s="125">
        <f t="shared" si="84"/>
        <v>6.9757708544352107E-2</v>
      </c>
      <c r="S297" s="23">
        <f t="shared" si="85"/>
        <v>3.3759947830164963E-2</v>
      </c>
      <c r="T297" s="23"/>
      <c r="U297" s="266">
        <v>37248</v>
      </c>
      <c r="V297" s="125">
        <f t="shared" si="86"/>
        <v>7.9198883161512024E-2</v>
      </c>
      <c r="W297" s="262">
        <v>41431.1479315951</v>
      </c>
      <c r="X297" s="266">
        <v>25287.169042769856</v>
      </c>
      <c r="Y297" s="263">
        <v>28127.052227831027</v>
      </c>
      <c r="Z297" s="141"/>
      <c r="AA297" s="124"/>
      <c r="AB297" s="124"/>
      <c r="AC297" s="124"/>
      <c r="AD297" s="124"/>
    </row>
    <row r="298" spans="1:30">
      <c r="A298" s="82">
        <v>1812</v>
      </c>
      <c r="B298" s="83" t="s">
        <v>396</v>
      </c>
      <c r="C298" s="266">
        <v>44273</v>
      </c>
      <c r="D298" s="124">
        <f t="shared" si="77"/>
        <v>21917.326732673268</v>
      </c>
      <c r="E298" s="125">
        <f t="shared" si="72"/>
        <v>0.7140891901757499</v>
      </c>
      <c r="F298" s="124">
        <f t="shared" si="73"/>
        <v>5265.2251748376375</v>
      </c>
      <c r="G298" s="124">
        <f t="shared" si="78"/>
        <v>10635.754853172028</v>
      </c>
      <c r="H298" s="124">
        <f t="shared" si="74"/>
        <v>1997.1367811461955</v>
      </c>
      <c r="I298" s="123">
        <f t="shared" si="79"/>
        <v>4034.216297915315</v>
      </c>
      <c r="J298" s="124">
        <f t="shared" si="75"/>
        <v>1637.3772722433307</v>
      </c>
      <c r="K298" s="123">
        <f t="shared" si="80"/>
        <v>3307.5020899315282</v>
      </c>
      <c r="L298" s="123">
        <f t="shared" si="81"/>
        <v>13943.256943103555</v>
      </c>
      <c r="M298" s="123">
        <f t="shared" si="82"/>
        <v>58216.256943103552</v>
      </c>
      <c r="N298" s="70">
        <f t="shared" si="83"/>
        <v>28819.929179754232</v>
      </c>
      <c r="O298" s="23">
        <f t="shared" si="76"/>
        <v>0.93898312234463865</v>
      </c>
      <c r="P298" s="284">
        <v>9.5399494273096934</v>
      </c>
      <c r="Q298" s="316">
        <v>2020</v>
      </c>
      <c r="R298" s="125">
        <f t="shared" si="84"/>
        <v>7.3037426078835205E-2</v>
      </c>
      <c r="S298" s="23">
        <f t="shared" si="85"/>
        <v>3.3566253560317845E-2</v>
      </c>
      <c r="T298" s="23"/>
      <c r="U298" s="266">
        <v>41811</v>
      </c>
      <c r="V298" s="125">
        <f t="shared" si="86"/>
        <v>5.8884025734854462E-2</v>
      </c>
      <c r="W298" s="260">
        <v>57078.484158842613</v>
      </c>
      <c r="X298" s="264">
        <v>20425.500732779677</v>
      </c>
      <c r="Y298" s="264">
        <v>27883.968812331517</v>
      </c>
      <c r="Z298" s="141"/>
      <c r="AA298" s="124"/>
      <c r="AB298" s="124"/>
      <c r="AC298" s="124"/>
      <c r="AD298" s="124"/>
    </row>
    <row r="299" spans="1:30">
      <c r="A299" s="82">
        <v>1813</v>
      </c>
      <c r="B299" s="83" t="s">
        <v>397</v>
      </c>
      <c r="C299" s="266">
        <v>197077</v>
      </c>
      <c r="D299" s="124">
        <f t="shared" si="77"/>
        <v>24795.797684952191</v>
      </c>
      <c r="E299" s="125">
        <f t="shared" si="72"/>
        <v>0.80787275312245999</v>
      </c>
      <c r="F299" s="124">
        <f t="shared" si="73"/>
        <v>3538.142603470284</v>
      </c>
      <c r="G299" s="124">
        <f t="shared" si="78"/>
        <v>28121.157412381817</v>
      </c>
      <c r="H299" s="124">
        <f t="shared" si="74"/>
        <v>989.67194784857236</v>
      </c>
      <c r="I299" s="123">
        <f t="shared" si="79"/>
        <v>7865.9126415004539</v>
      </c>
      <c r="J299" s="124">
        <f t="shared" si="75"/>
        <v>629.91243894570744</v>
      </c>
      <c r="K299" s="123">
        <f t="shared" si="80"/>
        <v>5006.544064740483</v>
      </c>
      <c r="L299" s="123">
        <f t="shared" si="81"/>
        <v>33127.701477122304</v>
      </c>
      <c r="M299" s="123">
        <f t="shared" si="82"/>
        <v>230204.70147712232</v>
      </c>
      <c r="N299" s="70">
        <f t="shared" si="83"/>
        <v>28963.852727368183</v>
      </c>
      <c r="O299" s="23">
        <f t="shared" si="76"/>
        <v>0.94367230049197437</v>
      </c>
      <c r="P299" s="284">
        <v>1026.7459990337666</v>
      </c>
      <c r="Q299" s="316">
        <v>7948</v>
      </c>
      <c r="R299" s="125">
        <f t="shared" si="84"/>
        <v>3.7969085291828533E-2</v>
      </c>
      <c r="S299" s="23">
        <f t="shared" si="85"/>
        <v>3.2316945077580761E-2</v>
      </c>
      <c r="T299" s="23"/>
      <c r="U299" s="266">
        <v>190059</v>
      </c>
      <c r="V299" s="125">
        <f t="shared" si="86"/>
        <v>3.6925375804355488E-2</v>
      </c>
      <c r="W299" s="260">
        <v>223222.5416794098</v>
      </c>
      <c r="X299" s="264">
        <v>23888.763197586726</v>
      </c>
      <c r="Y299" s="264">
        <v>28057.13193557187</v>
      </c>
      <c r="Z299" s="141"/>
      <c r="AA299" s="124"/>
      <c r="AB299" s="124"/>
      <c r="AC299" s="124"/>
      <c r="AD299" s="124"/>
    </row>
    <row r="300" spans="1:30">
      <c r="A300" s="82">
        <v>1815</v>
      </c>
      <c r="B300" s="83" t="s">
        <v>398</v>
      </c>
      <c r="C300" s="266">
        <v>26288</v>
      </c>
      <c r="D300" s="124">
        <f t="shared" si="77"/>
        <v>21529.893529893528</v>
      </c>
      <c r="E300" s="125">
        <f t="shared" si="72"/>
        <v>0.70146621542181942</v>
      </c>
      <c r="F300" s="124">
        <f t="shared" si="73"/>
        <v>5497.6850965054809</v>
      </c>
      <c r="G300" s="124">
        <f t="shared" si="78"/>
        <v>6712.6735028331923</v>
      </c>
      <c r="H300" s="124">
        <f t="shared" si="74"/>
        <v>2132.7384021191042</v>
      </c>
      <c r="I300" s="123">
        <f t="shared" si="79"/>
        <v>2604.0735889874263</v>
      </c>
      <c r="J300" s="124">
        <f t="shared" si="75"/>
        <v>1772.9788932162394</v>
      </c>
      <c r="K300" s="123">
        <f t="shared" si="80"/>
        <v>2164.8072286170282</v>
      </c>
      <c r="L300" s="123">
        <f t="shared" si="81"/>
        <v>8877.4807314502214</v>
      </c>
      <c r="M300" s="123">
        <f t="shared" si="82"/>
        <v>35165.480731450225</v>
      </c>
      <c r="N300" s="70">
        <f t="shared" si="83"/>
        <v>28800.557519615253</v>
      </c>
      <c r="O300" s="23">
        <f t="shared" si="76"/>
        <v>0.93835197360694245</v>
      </c>
      <c r="P300" s="284">
        <v>179.82763774789419</v>
      </c>
      <c r="Q300" s="316">
        <v>1221</v>
      </c>
      <c r="R300" s="125">
        <f t="shared" si="84"/>
        <v>6.9087304973184813E-2</v>
      </c>
      <c r="S300" s="23">
        <f t="shared" si="85"/>
        <v>3.3403217354890505E-2</v>
      </c>
      <c r="T300" s="23"/>
      <c r="U300" s="266">
        <v>24851</v>
      </c>
      <c r="V300" s="125">
        <f t="shared" si="86"/>
        <v>5.7824634823548347E-2</v>
      </c>
      <c r="W300" s="260">
        <v>34391.114119204591</v>
      </c>
      <c r="X300" s="264">
        <v>20138.573743922203</v>
      </c>
      <c r="Y300" s="264">
        <v>27869.622462888645</v>
      </c>
      <c r="Z300" s="141"/>
      <c r="AA300" s="124"/>
      <c r="AB300" s="124"/>
      <c r="AC300" s="124"/>
      <c r="AD300" s="124"/>
    </row>
    <row r="301" spans="1:30">
      <c r="A301" s="82">
        <v>1816</v>
      </c>
      <c r="B301" s="83" t="s">
        <v>399</v>
      </c>
      <c r="C301" s="266">
        <v>10264</v>
      </c>
      <c r="D301" s="124">
        <f t="shared" si="77"/>
        <v>20284.584980237156</v>
      </c>
      <c r="E301" s="125">
        <f t="shared" si="72"/>
        <v>0.66089277393466073</v>
      </c>
      <c r="F301" s="124">
        <f t="shared" si="73"/>
        <v>6244.8702262993047</v>
      </c>
      <c r="G301" s="124">
        <f t="shared" si="78"/>
        <v>3159.9043345074483</v>
      </c>
      <c r="H301" s="124">
        <f t="shared" si="74"/>
        <v>2568.5963944988343</v>
      </c>
      <c r="I301" s="123">
        <f t="shared" si="79"/>
        <v>1299.7097756164103</v>
      </c>
      <c r="J301" s="124">
        <f t="shared" si="75"/>
        <v>2208.8368855959693</v>
      </c>
      <c r="K301" s="123">
        <f t="shared" si="80"/>
        <v>1117.6714641115605</v>
      </c>
      <c r="L301" s="123">
        <f t="shared" si="81"/>
        <v>4277.5757986190092</v>
      </c>
      <c r="M301" s="123">
        <f t="shared" si="82"/>
        <v>14541.575798619009</v>
      </c>
      <c r="N301" s="70">
        <f t="shared" si="83"/>
        <v>28738.292092132429</v>
      </c>
      <c r="O301" s="23">
        <f t="shared" si="76"/>
        <v>0.93632330153258436</v>
      </c>
      <c r="P301" s="284">
        <v>74.069561589216391</v>
      </c>
      <c r="Q301" s="316">
        <v>506</v>
      </c>
      <c r="R301" s="125">
        <f t="shared" si="84"/>
        <v>6.4955838676068287E-2</v>
      </c>
      <c r="S301" s="23">
        <f t="shared" si="85"/>
        <v>3.3191762029976334E-2</v>
      </c>
      <c r="T301" s="23"/>
      <c r="U301" s="266">
        <v>10057</v>
      </c>
      <c r="V301" s="125">
        <f t="shared" si="86"/>
        <v>2.0582678731231978E-2</v>
      </c>
      <c r="W301" s="260">
        <v>14686.352313565658</v>
      </c>
      <c r="X301" s="264">
        <v>19047.348484848484</v>
      </c>
      <c r="Y301" s="264">
        <v>27815.06119993496</v>
      </c>
      <c r="Z301" s="141"/>
      <c r="AA301" s="124"/>
      <c r="AB301" s="124"/>
      <c r="AC301" s="124"/>
      <c r="AD301" s="124"/>
    </row>
    <row r="302" spans="1:30">
      <c r="A302" s="82">
        <v>1818</v>
      </c>
      <c r="B302" s="83" t="s">
        <v>316</v>
      </c>
      <c r="C302" s="266">
        <v>51964</v>
      </c>
      <c r="D302" s="124">
        <f t="shared" si="77"/>
        <v>29030.167597765365</v>
      </c>
      <c r="E302" s="125">
        <f t="shared" si="72"/>
        <v>0.94583290760780203</v>
      </c>
      <c r="F302" s="124">
        <f t="shared" si="73"/>
        <v>997.52065578237955</v>
      </c>
      <c r="G302" s="124">
        <f t="shared" si="78"/>
        <v>1785.5619738504593</v>
      </c>
      <c r="H302" s="124">
        <f t="shared" si="74"/>
        <v>0</v>
      </c>
      <c r="I302" s="123">
        <f t="shared" si="79"/>
        <v>0</v>
      </c>
      <c r="J302" s="124">
        <f t="shared" si="75"/>
        <v>-359.75950890286487</v>
      </c>
      <c r="K302" s="123">
        <f t="shared" si="80"/>
        <v>-643.96952093612811</v>
      </c>
      <c r="L302" s="123">
        <f t="shared" si="81"/>
        <v>1141.5924529143313</v>
      </c>
      <c r="M302" s="123">
        <f t="shared" si="82"/>
        <v>53105.59245291433</v>
      </c>
      <c r="N302" s="70">
        <f t="shared" si="83"/>
        <v>29667.928744644876</v>
      </c>
      <c r="O302" s="23">
        <f t="shared" si="76"/>
        <v>0.96661182587897199</v>
      </c>
      <c r="P302" s="284">
        <v>-550.08379058766673</v>
      </c>
      <c r="Q302" s="316">
        <v>1790</v>
      </c>
      <c r="R302" s="125">
        <f t="shared" si="84"/>
        <v>0.10824877583065326</v>
      </c>
      <c r="S302" s="23">
        <f t="shared" si="85"/>
        <v>5.3083943195432831E-2</v>
      </c>
      <c r="T302" s="23"/>
      <c r="U302" s="266">
        <v>46836</v>
      </c>
      <c r="V302" s="125">
        <f t="shared" si="86"/>
        <v>0.10948842770518405</v>
      </c>
      <c r="W302" s="260">
        <v>50372.29647093825</v>
      </c>
      <c r="X302" s="264">
        <v>26194.63087248322</v>
      </c>
      <c r="Y302" s="264">
        <v>28172.425319316695</v>
      </c>
      <c r="Z302" s="141"/>
      <c r="AA302" s="124"/>
      <c r="AB302" s="124"/>
      <c r="AC302" s="124"/>
      <c r="AD302" s="124"/>
    </row>
    <row r="303" spans="1:30">
      <c r="A303" s="82">
        <v>1820</v>
      </c>
      <c r="B303" s="83" t="s">
        <v>400</v>
      </c>
      <c r="C303" s="266">
        <v>184472</v>
      </c>
      <c r="D303" s="124">
        <f t="shared" si="77"/>
        <v>24761.342281879195</v>
      </c>
      <c r="E303" s="125">
        <f t="shared" si="72"/>
        <v>0.80675016042775438</v>
      </c>
      <c r="F303" s="124">
        <f t="shared" si="73"/>
        <v>3558.8158453140813</v>
      </c>
      <c r="G303" s="124">
        <f t="shared" si="78"/>
        <v>26513.178047589907</v>
      </c>
      <c r="H303" s="124">
        <f t="shared" si="74"/>
        <v>1001.7313389241209</v>
      </c>
      <c r="I303" s="123">
        <f t="shared" si="79"/>
        <v>7462.8984749847004</v>
      </c>
      <c r="J303" s="124">
        <f t="shared" si="75"/>
        <v>641.97183002125598</v>
      </c>
      <c r="K303" s="123">
        <f t="shared" si="80"/>
        <v>4782.6901336583569</v>
      </c>
      <c r="L303" s="123">
        <f t="shared" si="81"/>
        <v>31295.868181248265</v>
      </c>
      <c r="M303" s="123">
        <f t="shared" si="82"/>
        <v>215767.86818124825</v>
      </c>
      <c r="N303" s="70">
        <f t="shared" si="83"/>
        <v>28962.129957214529</v>
      </c>
      <c r="O303" s="23">
        <f t="shared" si="76"/>
        <v>0.94361617085723892</v>
      </c>
      <c r="P303" s="284">
        <v>215.15303130368193</v>
      </c>
      <c r="Q303" s="316">
        <v>7450</v>
      </c>
      <c r="R303" s="125">
        <f t="shared" si="84"/>
        <v>4.3339840542970645E-2</v>
      </c>
      <c r="S303" s="23">
        <f t="shared" si="85"/>
        <v>3.2542585352747386E-2</v>
      </c>
      <c r="T303" s="23"/>
      <c r="U303" s="266">
        <v>176287</v>
      </c>
      <c r="V303" s="125">
        <f t="shared" si="86"/>
        <v>4.6429969311406964E-2</v>
      </c>
      <c r="W303" s="260">
        <v>208350.43936584413</v>
      </c>
      <c r="X303" s="264">
        <v>23732.767905223478</v>
      </c>
      <c r="Y303" s="264">
        <v>28049.332170953705</v>
      </c>
      <c r="Z303" s="141"/>
      <c r="AA303" s="124"/>
      <c r="AB303" s="124"/>
      <c r="AC303" s="124"/>
      <c r="AD303" s="124"/>
    </row>
    <row r="304" spans="1:30">
      <c r="A304" s="82">
        <v>1822</v>
      </c>
      <c r="B304" s="83" t="s">
        <v>401</v>
      </c>
      <c r="C304" s="266">
        <v>47531</v>
      </c>
      <c r="D304" s="124">
        <f t="shared" si="77"/>
        <v>20602.947550931945</v>
      </c>
      <c r="E304" s="125">
        <f t="shared" si="72"/>
        <v>0.67126535600466319</v>
      </c>
      <c r="F304" s="124">
        <f t="shared" si="73"/>
        <v>6053.8526838824309</v>
      </c>
      <c r="G304" s="124">
        <f t="shared" si="78"/>
        <v>13966.238141716769</v>
      </c>
      <c r="H304" s="124">
        <f t="shared" si="74"/>
        <v>2457.169494755658</v>
      </c>
      <c r="I304" s="123">
        <f t="shared" si="79"/>
        <v>5668.6900244013032</v>
      </c>
      <c r="J304" s="124">
        <f t="shared" si="75"/>
        <v>2097.4099858527929</v>
      </c>
      <c r="K304" s="123">
        <f t="shared" si="80"/>
        <v>4838.7248373623934</v>
      </c>
      <c r="L304" s="123">
        <f t="shared" si="81"/>
        <v>18804.962979079162</v>
      </c>
      <c r="M304" s="123">
        <f t="shared" si="82"/>
        <v>66335.962979079166</v>
      </c>
      <c r="N304" s="70">
        <f t="shared" si="83"/>
        <v>28754.21022066717</v>
      </c>
      <c r="O304" s="23">
        <f t="shared" si="76"/>
        <v>0.93684193063608445</v>
      </c>
      <c r="P304" s="284">
        <v>292.20025412317045</v>
      </c>
      <c r="Q304" s="316">
        <v>2307</v>
      </c>
      <c r="R304" s="125">
        <f t="shared" si="84"/>
        <v>6.8759724029306732E-2</v>
      </c>
      <c r="S304" s="23">
        <f t="shared" si="85"/>
        <v>3.3336655380201925E-2</v>
      </c>
      <c r="T304" s="23"/>
      <c r="U304" s="266">
        <v>43914</v>
      </c>
      <c r="V304" s="125">
        <f t="shared" si="86"/>
        <v>8.2365532631962474E-2</v>
      </c>
      <c r="W304" s="260">
        <v>63388.916421027592</v>
      </c>
      <c r="X304" s="264">
        <v>19277.436347673396</v>
      </c>
      <c r="Y304" s="264">
        <v>27826.565593076204</v>
      </c>
      <c r="Z304" s="141"/>
      <c r="AA304" s="124"/>
      <c r="AB304" s="124"/>
      <c r="AC304" s="124"/>
      <c r="AD304" s="124"/>
    </row>
    <row r="305" spans="1:30">
      <c r="A305" s="82">
        <v>1824</v>
      </c>
      <c r="B305" s="83" t="s">
        <v>402</v>
      </c>
      <c r="C305" s="266">
        <v>338074</v>
      </c>
      <c r="D305" s="124">
        <f t="shared" si="77"/>
        <v>25139.351576442594</v>
      </c>
      <c r="E305" s="125">
        <f t="shared" si="72"/>
        <v>0.81906609449791101</v>
      </c>
      <c r="F305" s="124">
        <f t="shared" si="73"/>
        <v>3332.0102685760421</v>
      </c>
      <c r="G305" s="124">
        <f t="shared" si="78"/>
        <v>44808.874091810612</v>
      </c>
      <c r="H305" s="124">
        <f t="shared" si="74"/>
        <v>869.42808582693135</v>
      </c>
      <c r="I305" s="123">
        <f t="shared" si="79"/>
        <v>11692.068898200574</v>
      </c>
      <c r="J305" s="124">
        <f t="shared" si="75"/>
        <v>509.66857692406649</v>
      </c>
      <c r="K305" s="123">
        <f t="shared" si="80"/>
        <v>6854.0230224748457</v>
      </c>
      <c r="L305" s="123">
        <f t="shared" si="81"/>
        <v>51662.897114285457</v>
      </c>
      <c r="M305" s="123">
        <f t="shared" si="82"/>
        <v>389736.89711428544</v>
      </c>
      <c r="N305" s="70">
        <f t="shared" si="83"/>
        <v>28981.030421942702</v>
      </c>
      <c r="O305" s="23">
        <f t="shared" si="76"/>
        <v>0.9442319675607469</v>
      </c>
      <c r="P305" s="284">
        <v>1928.2542771774461</v>
      </c>
      <c r="Q305" s="316">
        <v>13448</v>
      </c>
      <c r="R305" s="125">
        <f t="shared" si="84"/>
        <v>5.2318414337584662E-2</v>
      </c>
      <c r="S305" s="23">
        <f t="shared" si="85"/>
        <v>3.2927844727294653E-2</v>
      </c>
      <c r="T305" s="23"/>
      <c r="U305" s="266">
        <v>321672</v>
      </c>
      <c r="V305" s="125">
        <f t="shared" si="86"/>
        <v>5.0989828147927081E-2</v>
      </c>
      <c r="W305" s="260">
        <v>377789.77168969996</v>
      </c>
      <c r="X305" s="264">
        <v>23889.491273672484</v>
      </c>
      <c r="Y305" s="264">
        <v>28057.168339376156</v>
      </c>
      <c r="Z305" s="141"/>
      <c r="AA305" s="124"/>
      <c r="AB305" s="124"/>
      <c r="AC305" s="124"/>
      <c r="AD305" s="124"/>
    </row>
    <row r="306" spans="1:30">
      <c r="A306" s="82">
        <v>1825</v>
      </c>
      <c r="B306" s="83" t="s">
        <v>403</v>
      </c>
      <c r="C306" s="266">
        <v>35736</v>
      </c>
      <c r="D306" s="124">
        <f t="shared" si="77"/>
        <v>24426.52084757348</v>
      </c>
      <c r="E306" s="125">
        <f t="shared" si="72"/>
        <v>0.79584133154578929</v>
      </c>
      <c r="F306" s="124">
        <f t="shared" si="73"/>
        <v>3759.7087058975103</v>
      </c>
      <c r="G306" s="124">
        <f t="shared" si="78"/>
        <v>5500.4538367280575</v>
      </c>
      <c r="H306" s="124">
        <f t="shared" si="74"/>
        <v>1118.9188409311212</v>
      </c>
      <c r="I306" s="123">
        <f t="shared" si="79"/>
        <v>1636.9782642822304</v>
      </c>
      <c r="J306" s="124">
        <f t="shared" si="75"/>
        <v>759.15933202825636</v>
      </c>
      <c r="K306" s="123">
        <f t="shared" si="80"/>
        <v>1110.650102757339</v>
      </c>
      <c r="L306" s="123">
        <f t="shared" si="81"/>
        <v>6611.103939485396</v>
      </c>
      <c r="M306" s="123">
        <f t="shared" si="82"/>
        <v>42347.103939485394</v>
      </c>
      <c r="N306" s="70">
        <f t="shared" si="83"/>
        <v>28945.388885499244</v>
      </c>
      <c r="O306" s="23">
        <f t="shared" si="76"/>
        <v>0.94307072941314074</v>
      </c>
      <c r="P306" s="284">
        <v>205.66960198621018</v>
      </c>
      <c r="Q306" s="316">
        <v>1463</v>
      </c>
      <c r="R306" s="125">
        <f t="shared" si="84"/>
        <v>0.10595035059594521</v>
      </c>
      <c r="S306" s="23">
        <f t="shared" si="85"/>
        <v>3.4983082420597111E-2</v>
      </c>
      <c r="T306" s="23"/>
      <c r="U306" s="266">
        <v>32445</v>
      </c>
      <c r="V306" s="125">
        <f t="shared" si="86"/>
        <v>0.10143319463707813</v>
      </c>
      <c r="W306" s="260">
        <v>41083.547156492328</v>
      </c>
      <c r="X306" s="264">
        <v>22086.45336963921</v>
      </c>
      <c r="Y306" s="264">
        <v>27967.016444174493</v>
      </c>
      <c r="Z306" s="141"/>
      <c r="AA306" s="124"/>
      <c r="AB306" s="124"/>
      <c r="AC306" s="124"/>
      <c r="AD306" s="124"/>
    </row>
    <row r="307" spans="1:30">
      <c r="A307" s="82">
        <v>1826</v>
      </c>
      <c r="B307" s="83" t="s">
        <v>404</v>
      </c>
      <c r="C307" s="266">
        <v>28471</v>
      </c>
      <c r="D307" s="124">
        <f t="shared" si="77"/>
        <v>20177.888022678952</v>
      </c>
      <c r="E307" s="125">
        <f t="shared" si="72"/>
        <v>0.65741647662220737</v>
      </c>
      <c r="F307" s="124">
        <f t="shared" si="73"/>
        <v>6308.8884008342275</v>
      </c>
      <c r="G307" s="124">
        <f t="shared" si="78"/>
        <v>8901.8415335770951</v>
      </c>
      <c r="H307" s="124">
        <f t="shared" si="74"/>
        <v>2605.940329644206</v>
      </c>
      <c r="I307" s="123">
        <f t="shared" si="79"/>
        <v>3676.9818051279744</v>
      </c>
      <c r="J307" s="124">
        <f t="shared" si="75"/>
        <v>2246.180820741341</v>
      </c>
      <c r="K307" s="123">
        <f t="shared" si="80"/>
        <v>3169.3611380660318</v>
      </c>
      <c r="L307" s="123">
        <f t="shared" si="81"/>
        <v>12071.202671643126</v>
      </c>
      <c r="M307" s="123">
        <f t="shared" si="82"/>
        <v>40542.202671643128</v>
      </c>
      <c r="N307" s="70">
        <f t="shared" si="83"/>
        <v>28732.957244254521</v>
      </c>
      <c r="O307" s="23">
        <f t="shared" si="76"/>
        <v>0.93614948666696174</v>
      </c>
      <c r="P307" s="284">
        <v>228.67174190194237</v>
      </c>
      <c r="Q307" s="316">
        <v>1411</v>
      </c>
      <c r="R307" s="125">
        <f t="shared" si="84"/>
        <v>-1.4148313324762869E-2</v>
      </c>
      <c r="S307" s="23">
        <f t="shared" si="85"/>
        <v>3.0369648548520544E-2</v>
      </c>
      <c r="T307" s="23"/>
      <c r="U307" s="266">
        <v>28941</v>
      </c>
      <c r="V307" s="125">
        <f t="shared" si="86"/>
        <v>-1.6239936422376561E-2</v>
      </c>
      <c r="W307" s="260">
        <v>39430.898998829238</v>
      </c>
      <c r="X307" s="264">
        <v>20467.468175388967</v>
      </c>
      <c r="Y307" s="264">
        <v>27886.067184461979</v>
      </c>
      <c r="Z307" s="141"/>
      <c r="AA307" s="124"/>
      <c r="AB307" s="124"/>
      <c r="AC307" s="124"/>
      <c r="AD307" s="124"/>
    </row>
    <row r="308" spans="1:30">
      <c r="A308" s="82">
        <v>1827</v>
      </c>
      <c r="B308" s="83" t="s">
        <v>405</v>
      </c>
      <c r="C308" s="266">
        <v>34700</v>
      </c>
      <c r="D308" s="124">
        <f t="shared" si="77"/>
        <v>24732.715609408409</v>
      </c>
      <c r="E308" s="125">
        <f t="shared" si="72"/>
        <v>0.80581747380901558</v>
      </c>
      <c r="F308" s="124">
        <f t="shared" si="73"/>
        <v>3575.9918487965529</v>
      </c>
      <c r="G308" s="124">
        <f t="shared" si="78"/>
        <v>5017.1165638615639</v>
      </c>
      <c r="H308" s="124">
        <f t="shared" si="74"/>
        <v>1011.7506742888959</v>
      </c>
      <c r="I308" s="123">
        <f t="shared" si="79"/>
        <v>1419.4861960273208</v>
      </c>
      <c r="J308" s="124">
        <f t="shared" si="75"/>
        <v>651.99116538603107</v>
      </c>
      <c r="K308" s="123">
        <f t="shared" si="80"/>
        <v>914.74360503660159</v>
      </c>
      <c r="L308" s="123">
        <f t="shared" si="81"/>
        <v>5931.8601688981653</v>
      </c>
      <c r="M308" s="123">
        <f t="shared" si="82"/>
        <v>40631.860168898165</v>
      </c>
      <c r="N308" s="70">
        <f t="shared" si="83"/>
        <v>28960.698623590994</v>
      </c>
      <c r="O308" s="23">
        <f t="shared" si="76"/>
        <v>0.94356953652630216</v>
      </c>
      <c r="P308" s="284">
        <v>-1683.3548519571723</v>
      </c>
      <c r="Q308" s="316">
        <v>1403</v>
      </c>
      <c r="R308" s="125">
        <f t="shared" si="84"/>
        <v>0.10532897018275306</v>
      </c>
      <c r="S308" s="23">
        <f t="shared" si="85"/>
        <v>3.4994940872699935E-2</v>
      </c>
      <c r="T308" s="23"/>
      <c r="U308" s="266">
        <v>31550</v>
      </c>
      <c r="V308" s="125">
        <f t="shared" si="86"/>
        <v>9.9841521394611721E-2</v>
      </c>
      <c r="W308" s="260">
        <v>39453.898223726472</v>
      </c>
      <c r="X308" s="264">
        <v>22375.886524822694</v>
      </c>
      <c r="Y308" s="264">
        <v>27981.488101933668</v>
      </c>
      <c r="Z308" s="141"/>
      <c r="AA308" s="124"/>
      <c r="AB308" s="124"/>
      <c r="AC308" s="124"/>
      <c r="AD308" s="124"/>
    </row>
    <row r="309" spans="1:30">
      <c r="A309" s="82">
        <v>1828</v>
      </c>
      <c r="B309" s="83" t="s">
        <v>406</v>
      </c>
      <c r="C309" s="266">
        <v>44961</v>
      </c>
      <c r="D309" s="124">
        <f t="shared" si="77"/>
        <v>24909.141274238227</v>
      </c>
      <c r="E309" s="125">
        <f t="shared" si="72"/>
        <v>0.81156560457611016</v>
      </c>
      <c r="F309" s="124">
        <f t="shared" si="73"/>
        <v>3470.1364498986622</v>
      </c>
      <c r="G309" s="124">
        <f t="shared" si="78"/>
        <v>6263.5962920670854</v>
      </c>
      <c r="H309" s="124">
        <f t="shared" si="74"/>
        <v>950.00169159845962</v>
      </c>
      <c r="I309" s="123">
        <f t="shared" si="79"/>
        <v>1714.7530533352196</v>
      </c>
      <c r="J309" s="124">
        <f t="shared" si="75"/>
        <v>590.24218269559469</v>
      </c>
      <c r="K309" s="123">
        <f t="shared" si="80"/>
        <v>1065.3871397655485</v>
      </c>
      <c r="L309" s="123">
        <f t="shared" si="81"/>
        <v>7328.9834318326339</v>
      </c>
      <c r="M309" s="123">
        <f t="shared" si="82"/>
        <v>52289.983431832632</v>
      </c>
      <c r="N309" s="70">
        <f t="shared" si="83"/>
        <v>28969.519906832484</v>
      </c>
      <c r="O309" s="23">
        <f t="shared" si="76"/>
        <v>0.94385694306465684</v>
      </c>
      <c r="P309" s="284">
        <v>-286.48101053649043</v>
      </c>
      <c r="Q309" s="316">
        <v>1805</v>
      </c>
      <c r="R309" s="125">
        <f t="shared" si="84"/>
        <v>0.21412896733112985</v>
      </c>
      <c r="S309" s="23">
        <f t="shared" si="85"/>
        <v>3.8762332821357701E-2</v>
      </c>
      <c r="T309" s="23"/>
      <c r="U309" s="266">
        <v>37688</v>
      </c>
      <c r="V309" s="125">
        <f t="shared" si="86"/>
        <v>0.19297919762258545</v>
      </c>
      <c r="W309" s="260">
        <v>51231.168465947179</v>
      </c>
      <c r="X309" s="264">
        <v>20516.058791507894</v>
      </c>
      <c r="Y309" s="264">
        <v>27888.496715267927</v>
      </c>
      <c r="Z309" s="141"/>
      <c r="AA309" s="124"/>
      <c r="AB309" s="124"/>
      <c r="AC309" s="124"/>
      <c r="AD309" s="124"/>
    </row>
    <row r="310" spans="1:30">
      <c r="A310" s="82">
        <v>1832</v>
      </c>
      <c r="B310" s="83" t="s">
        <v>407</v>
      </c>
      <c r="C310" s="266">
        <v>131134</v>
      </c>
      <c r="D310" s="124">
        <f t="shared" si="77"/>
        <v>29121.474572507217</v>
      </c>
      <c r="E310" s="125">
        <f t="shared" si="72"/>
        <v>0.94880778335091021</v>
      </c>
      <c r="F310" s="124">
        <f t="shared" si="73"/>
        <v>942.73647093726822</v>
      </c>
      <c r="G310" s="124">
        <f t="shared" si="78"/>
        <v>4245.1423286305189</v>
      </c>
      <c r="H310" s="124">
        <f t="shared" si="74"/>
        <v>0</v>
      </c>
      <c r="I310" s="123">
        <f t="shared" si="79"/>
        <v>0</v>
      </c>
      <c r="J310" s="124">
        <f t="shared" si="75"/>
        <v>-359.75950890286487</v>
      </c>
      <c r="K310" s="123">
        <f t="shared" si="80"/>
        <v>-1619.9970685896005</v>
      </c>
      <c r="L310" s="123">
        <f t="shared" si="81"/>
        <v>2625.1452600409184</v>
      </c>
      <c r="M310" s="123">
        <f t="shared" si="82"/>
        <v>133759.14526004091</v>
      </c>
      <c r="N310" s="70">
        <f t="shared" si="83"/>
        <v>29704.451534541618</v>
      </c>
      <c r="O310" s="23">
        <f t="shared" si="76"/>
        <v>0.96780177617621532</v>
      </c>
      <c r="P310" s="284">
        <v>345.80250892947242</v>
      </c>
      <c r="Q310" s="316">
        <v>4503</v>
      </c>
      <c r="R310" s="125">
        <f t="shared" si="84"/>
        <v>5.5010978618971168E-2</v>
      </c>
      <c r="S310" s="23">
        <f t="shared" si="85"/>
        <v>4.1397516953170364E-2</v>
      </c>
      <c r="T310" s="23"/>
      <c r="U310" s="266">
        <v>124876</v>
      </c>
      <c r="V310" s="125">
        <f t="shared" si="86"/>
        <v>5.0113712803100674E-2</v>
      </c>
      <c r="W310" s="260">
        <v>129040.96327733921</v>
      </c>
      <c r="X310" s="264">
        <v>27603.006189213087</v>
      </c>
      <c r="Y310" s="264">
        <v>28523.643518421573</v>
      </c>
      <c r="Z310" s="141"/>
      <c r="AA310" s="124"/>
      <c r="AB310" s="124"/>
      <c r="AC310" s="124"/>
      <c r="AD310" s="124"/>
    </row>
    <row r="311" spans="1:30">
      <c r="A311" s="82">
        <v>1833</v>
      </c>
      <c r="B311" s="83" t="s">
        <v>408</v>
      </c>
      <c r="C311" s="266">
        <v>691020</v>
      </c>
      <c r="D311" s="124">
        <f t="shared" si="77"/>
        <v>26344.643537933665</v>
      </c>
      <c r="E311" s="125">
        <f t="shared" si="72"/>
        <v>0.85833575412402918</v>
      </c>
      <c r="F311" s="124">
        <f t="shared" si="73"/>
        <v>2608.8350916813993</v>
      </c>
      <c r="G311" s="124">
        <f t="shared" si="78"/>
        <v>68429.744454803105</v>
      </c>
      <c r="H311" s="124">
        <f t="shared" si="74"/>
        <v>447.57589930505634</v>
      </c>
      <c r="I311" s="123">
        <f t="shared" si="79"/>
        <v>11739.915838771629</v>
      </c>
      <c r="J311" s="124">
        <f t="shared" si="75"/>
        <v>87.816390402191473</v>
      </c>
      <c r="K311" s="123">
        <f t="shared" si="80"/>
        <v>2303.4239202494823</v>
      </c>
      <c r="L311" s="123">
        <f t="shared" si="81"/>
        <v>70733.168375052584</v>
      </c>
      <c r="M311" s="123">
        <f t="shared" si="82"/>
        <v>761753.16837505263</v>
      </c>
      <c r="N311" s="70">
        <f t="shared" si="83"/>
        <v>29041.295020017253</v>
      </c>
      <c r="O311" s="23">
        <f t="shared" si="76"/>
        <v>0.94619545054205267</v>
      </c>
      <c r="P311" s="284">
        <v>3710.0571155832877</v>
      </c>
      <c r="Q311" s="316">
        <v>26230</v>
      </c>
      <c r="R311" s="125">
        <f t="shared" si="84"/>
        <v>3.127401091473455E-2</v>
      </c>
      <c r="S311" s="23">
        <f t="shared" si="85"/>
        <v>3.2029693364489034E-2</v>
      </c>
      <c r="T311" s="23"/>
      <c r="U311" s="266">
        <v>666769</v>
      </c>
      <c r="V311" s="125">
        <f t="shared" si="86"/>
        <v>3.6370917064230637E-2</v>
      </c>
      <c r="W311" s="260">
        <v>734481.62023935083</v>
      </c>
      <c r="X311" s="264">
        <v>25545.726217386306</v>
      </c>
      <c r="Y311" s="264">
        <v>28139.980086561849</v>
      </c>
      <c r="Z311" s="141"/>
      <c r="AA311" s="124"/>
      <c r="AB311" s="124"/>
      <c r="AC311" s="124"/>
      <c r="AD311" s="124"/>
    </row>
    <row r="312" spans="1:30">
      <c r="A312" s="82">
        <v>1834</v>
      </c>
      <c r="B312" s="83" t="s">
        <v>409</v>
      </c>
      <c r="C312" s="266">
        <v>71323</v>
      </c>
      <c r="D312" s="124">
        <f t="shared" si="77"/>
        <v>37147.395833333336</v>
      </c>
      <c r="E312" s="125">
        <f t="shared" si="72"/>
        <v>1.2103006051471847</v>
      </c>
      <c r="F312" s="124">
        <f t="shared" si="73"/>
        <v>-3872.8162855584028</v>
      </c>
      <c r="G312" s="124">
        <f t="shared" si="78"/>
        <v>-7435.8072682721331</v>
      </c>
      <c r="H312" s="124">
        <f t="shared" si="74"/>
        <v>0</v>
      </c>
      <c r="I312" s="123">
        <f t="shared" si="79"/>
        <v>0</v>
      </c>
      <c r="J312" s="124">
        <f t="shared" si="75"/>
        <v>-359.75950890286487</v>
      </c>
      <c r="K312" s="123">
        <f t="shared" si="80"/>
        <v>-690.73825709350058</v>
      </c>
      <c r="L312" s="123">
        <f t="shared" si="81"/>
        <v>-8126.5455253656337</v>
      </c>
      <c r="M312" s="123">
        <f t="shared" si="82"/>
        <v>63196.454474634367</v>
      </c>
      <c r="N312" s="70">
        <f t="shared" si="83"/>
        <v>32914.820038872065</v>
      </c>
      <c r="O312" s="23">
        <f t="shared" si="76"/>
        <v>1.0723989048947251</v>
      </c>
      <c r="P312" s="284">
        <v>151.42185590596364</v>
      </c>
      <c r="Q312" s="316">
        <v>1920</v>
      </c>
      <c r="R312" s="125">
        <f t="shared" si="84"/>
        <v>0.16006310790149969</v>
      </c>
      <c r="S312" s="23">
        <f t="shared" si="85"/>
        <v>8.6613596422609365E-2</v>
      </c>
      <c r="T312" s="23"/>
      <c r="U312" s="266">
        <v>61482</v>
      </c>
      <c r="V312" s="125">
        <f t="shared" si="86"/>
        <v>0.16006310790149963</v>
      </c>
      <c r="W312" s="260">
        <v>58159.086802053775</v>
      </c>
      <c r="X312" s="264">
        <v>32021.875</v>
      </c>
      <c r="Y312" s="264">
        <v>30291.19104273634</v>
      </c>
      <c r="Z312" s="141"/>
      <c r="AA312" s="124"/>
      <c r="AB312" s="124"/>
      <c r="AC312" s="124"/>
      <c r="AD312" s="124"/>
    </row>
    <row r="313" spans="1:30">
      <c r="A313" s="82">
        <v>1835</v>
      </c>
      <c r="B313" s="83" t="s">
        <v>410</v>
      </c>
      <c r="C313" s="266">
        <v>12509</v>
      </c>
      <c r="D313" s="124">
        <f t="shared" si="77"/>
        <v>27552.863436123349</v>
      </c>
      <c r="E313" s="125">
        <f t="shared" si="72"/>
        <v>0.89770080895830839</v>
      </c>
      <c r="F313" s="124">
        <f t="shared" si="73"/>
        <v>1883.9031527675891</v>
      </c>
      <c r="G313" s="124">
        <f t="shared" si="78"/>
        <v>855.2920313564855</v>
      </c>
      <c r="H313" s="124">
        <f t="shared" si="74"/>
        <v>24.698934938667115</v>
      </c>
      <c r="I313" s="123">
        <f t="shared" si="79"/>
        <v>11.21331646215487</v>
      </c>
      <c r="J313" s="124">
        <f t="shared" si="75"/>
        <v>-335.06057396419777</v>
      </c>
      <c r="K313" s="123">
        <f t="shared" si="80"/>
        <v>-152.11750057974581</v>
      </c>
      <c r="L313" s="123">
        <f t="shared" si="81"/>
        <v>703.17453077673963</v>
      </c>
      <c r="M313" s="123">
        <f t="shared" si="82"/>
        <v>13212.17453077674</v>
      </c>
      <c r="N313" s="70">
        <f t="shared" si="83"/>
        <v>29101.706014926738</v>
      </c>
      <c r="O313" s="23">
        <f t="shared" si="76"/>
        <v>0.94816370328376665</v>
      </c>
      <c r="P313" s="284">
        <v>51.35765113992079</v>
      </c>
      <c r="Q313" s="316">
        <v>454</v>
      </c>
      <c r="R313" s="125">
        <f t="shared" si="84"/>
        <v>8.4942120230108997E-2</v>
      </c>
      <c r="S313" s="23">
        <f t="shared" si="85"/>
        <v>3.4452253659473651E-2</v>
      </c>
      <c r="T313" s="23"/>
      <c r="U313" s="266">
        <v>11809</v>
      </c>
      <c r="V313" s="125">
        <f t="shared" si="86"/>
        <v>5.9276822762299938E-2</v>
      </c>
      <c r="W313" s="260">
        <v>13081.602605697028</v>
      </c>
      <c r="X313" s="264">
        <v>25395.698924731183</v>
      </c>
      <c r="Y313" s="264">
        <v>28132.478721929092</v>
      </c>
      <c r="Z313" s="141"/>
      <c r="AA313" s="124"/>
      <c r="AB313" s="124"/>
      <c r="AC313" s="124"/>
      <c r="AD313" s="124"/>
    </row>
    <row r="314" spans="1:30">
      <c r="A314" s="82">
        <v>1836</v>
      </c>
      <c r="B314" s="83" t="s">
        <v>411</v>
      </c>
      <c r="C314" s="266">
        <v>28017</v>
      </c>
      <c r="D314" s="124">
        <f t="shared" si="77"/>
        <v>22431.545236188951</v>
      </c>
      <c r="E314" s="125">
        <f t="shared" si="72"/>
        <v>0.73084296125502568</v>
      </c>
      <c r="F314" s="124">
        <f t="shared" si="73"/>
        <v>4956.6940727282281</v>
      </c>
      <c r="G314" s="124">
        <f t="shared" si="78"/>
        <v>6190.9108968375567</v>
      </c>
      <c r="H314" s="124">
        <f t="shared" si="74"/>
        <v>1817.1603049157063</v>
      </c>
      <c r="I314" s="123">
        <f t="shared" si="79"/>
        <v>2269.6332208397175</v>
      </c>
      <c r="J314" s="124">
        <f t="shared" si="75"/>
        <v>1457.4007960128415</v>
      </c>
      <c r="K314" s="123">
        <f t="shared" si="80"/>
        <v>1820.293594220039</v>
      </c>
      <c r="L314" s="123">
        <f t="shared" si="81"/>
        <v>8011.204491057596</v>
      </c>
      <c r="M314" s="123">
        <f t="shared" si="82"/>
        <v>36028.204491057593</v>
      </c>
      <c r="N314" s="70">
        <f t="shared" si="83"/>
        <v>28845.640104930015</v>
      </c>
      <c r="O314" s="23">
        <f t="shared" si="76"/>
        <v>0.93982081089860248</v>
      </c>
      <c r="P314" s="284">
        <v>133.09571625480476</v>
      </c>
      <c r="Q314" s="316">
        <v>1249</v>
      </c>
      <c r="R314" s="125">
        <f t="shared" si="84"/>
        <v>3.5780014368286074E-2</v>
      </c>
      <c r="S314" s="23">
        <f t="shared" si="85"/>
        <v>3.2209550265813874E-2</v>
      </c>
      <c r="T314" s="23"/>
      <c r="U314" s="266">
        <v>27439</v>
      </c>
      <c r="V314" s="125">
        <f t="shared" si="86"/>
        <v>2.1064907613251211E-2</v>
      </c>
      <c r="W314" s="260">
        <v>35406.983013802441</v>
      </c>
      <c r="X314" s="264">
        <v>21656.669297553275</v>
      </c>
      <c r="Y314" s="264">
        <v>27945.527240570198</v>
      </c>
      <c r="Z314" s="141"/>
      <c r="AA314" s="124"/>
      <c r="AB314" s="124"/>
      <c r="AC314" s="124"/>
      <c r="AD314" s="124"/>
    </row>
    <row r="315" spans="1:30">
      <c r="A315" s="82">
        <v>1837</v>
      </c>
      <c r="B315" s="83" t="s">
        <v>412</v>
      </c>
      <c r="C315" s="266">
        <v>179660</v>
      </c>
      <c r="D315" s="124">
        <f t="shared" si="77"/>
        <v>28310.746927198234</v>
      </c>
      <c r="E315" s="125">
        <f t="shared" si="72"/>
        <v>0.92239343753433112</v>
      </c>
      <c r="F315" s="124">
        <f t="shared" si="73"/>
        <v>1429.1730581226584</v>
      </c>
      <c r="G315" s="124">
        <f t="shared" si="78"/>
        <v>9069.5322268463897</v>
      </c>
      <c r="H315" s="124">
        <f t="shared" si="74"/>
        <v>0</v>
      </c>
      <c r="I315" s="123">
        <f t="shared" si="79"/>
        <v>0</v>
      </c>
      <c r="J315" s="124">
        <f t="shared" si="75"/>
        <v>-359.75950890286487</v>
      </c>
      <c r="K315" s="123">
        <f t="shared" si="80"/>
        <v>-2283.0338434975802</v>
      </c>
      <c r="L315" s="123">
        <f t="shared" si="81"/>
        <v>6786.4983833488095</v>
      </c>
      <c r="M315" s="123">
        <f t="shared" si="82"/>
        <v>186446.49838334881</v>
      </c>
      <c r="N315" s="70">
        <f t="shared" si="83"/>
        <v>29380.16047641803</v>
      </c>
      <c r="O315" s="23">
        <f t="shared" si="76"/>
        <v>0.95723603784958389</v>
      </c>
      <c r="P315" s="284">
        <v>208.56640498922025</v>
      </c>
      <c r="Q315" s="316">
        <v>6346</v>
      </c>
      <c r="R315" s="125">
        <f t="shared" si="84"/>
        <v>2.3578973702660551E-2</v>
      </c>
      <c r="S315" s="23">
        <f t="shared" si="85"/>
        <v>2.9226116871914915E-2</v>
      </c>
      <c r="T315" s="23"/>
      <c r="U315" s="266">
        <v>177983</v>
      </c>
      <c r="V315" s="125">
        <f t="shared" si="86"/>
        <v>9.4222481922430802E-3</v>
      </c>
      <c r="W315" s="260">
        <v>183692.70811000836</v>
      </c>
      <c r="X315" s="264">
        <v>27658.585858585859</v>
      </c>
      <c r="Y315" s="264">
        <v>28545.875386170686</v>
      </c>
      <c r="Z315" s="141"/>
      <c r="AA315" s="124"/>
      <c r="AB315" s="124"/>
      <c r="AC315" s="124"/>
      <c r="AD315" s="124"/>
    </row>
    <row r="316" spans="1:30">
      <c r="A316" s="82">
        <v>1838</v>
      </c>
      <c r="B316" s="83" t="s">
        <v>413</v>
      </c>
      <c r="C316" s="266">
        <v>50262</v>
      </c>
      <c r="D316" s="124">
        <f t="shared" si="77"/>
        <v>25156.156156156158</v>
      </c>
      <c r="E316" s="125">
        <f t="shared" si="72"/>
        <v>0.81961360509832615</v>
      </c>
      <c r="F316" s="124">
        <f t="shared" si="73"/>
        <v>3321.9275207479041</v>
      </c>
      <c r="G316" s="124">
        <f t="shared" si="78"/>
        <v>6637.2111864543122</v>
      </c>
      <c r="H316" s="124">
        <f t="shared" si="74"/>
        <v>863.54648292718412</v>
      </c>
      <c r="I316" s="123">
        <f t="shared" si="79"/>
        <v>1725.3658728885139</v>
      </c>
      <c r="J316" s="124">
        <f t="shared" si="75"/>
        <v>503.78697402431925</v>
      </c>
      <c r="K316" s="123">
        <f t="shared" si="80"/>
        <v>1006.5663741005899</v>
      </c>
      <c r="L316" s="123">
        <f t="shared" si="81"/>
        <v>7643.7775605549023</v>
      </c>
      <c r="M316" s="123">
        <f t="shared" si="82"/>
        <v>57905.777560554903</v>
      </c>
      <c r="N316" s="70">
        <f t="shared" si="83"/>
        <v>28981.87065092838</v>
      </c>
      <c r="O316" s="23">
        <f t="shared" si="76"/>
        <v>0.94425934309076764</v>
      </c>
      <c r="P316" s="284">
        <v>262.65431631472802</v>
      </c>
      <c r="Q316" s="316">
        <v>1998</v>
      </c>
      <c r="R316" s="125">
        <f t="shared" si="84"/>
        <v>3.6818034944613137E-2</v>
      </c>
      <c r="S316" s="23">
        <f t="shared" si="85"/>
        <v>3.2270974247940856E-2</v>
      </c>
      <c r="T316" s="23"/>
      <c r="U316" s="266">
        <v>49108</v>
      </c>
      <c r="V316" s="125">
        <f t="shared" si="86"/>
        <v>2.3499226195324591E-2</v>
      </c>
      <c r="W316" s="260">
        <v>56825.492202001682</v>
      </c>
      <c r="X316" s="264">
        <v>24262.845849802372</v>
      </c>
      <c r="Y316" s="264">
        <v>28075.836068182649</v>
      </c>
      <c r="Z316" s="141"/>
      <c r="AA316" s="124"/>
      <c r="AB316" s="124"/>
      <c r="AC316" s="124"/>
      <c r="AD316" s="124"/>
    </row>
    <row r="317" spans="1:30">
      <c r="A317" s="82">
        <v>1839</v>
      </c>
      <c r="B317" s="83" t="s">
        <v>414</v>
      </c>
      <c r="C317" s="266">
        <v>26982</v>
      </c>
      <c r="D317" s="124">
        <f t="shared" si="77"/>
        <v>26221.574344023324</v>
      </c>
      <c r="E317" s="125">
        <f t="shared" si="72"/>
        <v>0.85432603240536686</v>
      </c>
      <c r="F317" s="124">
        <f t="shared" si="73"/>
        <v>2682.6766080276043</v>
      </c>
      <c r="G317" s="124">
        <f t="shared" si="78"/>
        <v>2760.4742296604049</v>
      </c>
      <c r="H317" s="124">
        <f t="shared" si="74"/>
        <v>490.65011717367594</v>
      </c>
      <c r="I317" s="123">
        <f t="shared" si="79"/>
        <v>504.87897057171256</v>
      </c>
      <c r="J317" s="124">
        <f t="shared" si="75"/>
        <v>130.89060827081107</v>
      </c>
      <c r="K317" s="123">
        <f t="shared" si="80"/>
        <v>134.68643591066458</v>
      </c>
      <c r="L317" s="123">
        <f t="shared" si="81"/>
        <v>2895.1606655710693</v>
      </c>
      <c r="M317" s="123">
        <f t="shared" si="82"/>
        <v>29877.160665571071</v>
      </c>
      <c r="N317" s="70">
        <f t="shared" si="83"/>
        <v>29035.141560321739</v>
      </c>
      <c r="O317" s="23">
        <f t="shared" si="76"/>
        <v>0.94599496445611964</v>
      </c>
      <c r="P317" s="284">
        <v>126.78938512905825</v>
      </c>
      <c r="Q317" s="316">
        <v>1029</v>
      </c>
      <c r="R317" s="125">
        <f t="shared" si="84"/>
        <v>4.9950170485884848E-2</v>
      </c>
      <c r="S317" s="23">
        <f t="shared" si="85"/>
        <v>3.286005487167195E-2</v>
      </c>
      <c r="T317" s="23"/>
      <c r="U317" s="266">
        <v>26048</v>
      </c>
      <c r="V317" s="125">
        <f t="shared" si="86"/>
        <v>3.585687960687961E-2</v>
      </c>
      <c r="W317" s="260">
        <v>29320.189608047313</v>
      </c>
      <c r="X317" s="264">
        <v>24974.113135186959</v>
      </c>
      <c r="Y317" s="264">
        <v>28111.399432451883</v>
      </c>
      <c r="Z317" s="141"/>
      <c r="AA317" s="124"/>
      <c r="AB317" s="124"/>
      <c r="AC317" s="124"/>
      <c r="AD317" s="124"/>
    </row>
    <row r="318" spans="1:30">
      <c r="A318" s="82">
        <v>1840</v>
      </c>
      <c r="B318" s="83" t="s">
        <v>415</v>
      </c>
      <c r="C318" s="266">
        <v>110720</v>
      </c>
      <c r="D318" s="124">
        <f t="shared" si="77"/>
        <v>23602.643359624813</v>
      </c>
      <c r="E318" s="125">
        <f t="shared" si="72"/>
        <v>0.76899855024544705</v>
      </c>
      <c r="F318" s="124">
        <f t="shared" si="73"/>
        <v>4254.0351986667101</v>
      </c>
      <c r="G318" s="124">
        <f t="shared" si="78"/>
        <v>19955.679116945539</v>
      </c>
      <c r="H318" s="124">
        <f t="shared" si="74"/>
        <v>1407.2759617131544</v>
      </c>
      <c r="I318" s="123">
        <f t="shared" si="79"/>
        <v>6601.5315363964073</v>
      </c>
      <c r="J318" s="124">
        <f t="shared" si="75"/>
        <v>1047.5164528102896</v>
      </c>
      <c r="K318" s="123">
        <f t="shared" si="80"/>
        <v>4913.8996801330686</v>
      </c>
      <c r="L318" s="123">
        <f t="shared" si="81"/>
        <v>24869.578797078608</v>
      </c>
      <c r="M318" s="123">
        <f t="shared" si="82"/>
        <v>135589.5787970786</v>
      </c>
      <c r="N318" s="70">
        <f t="shared" si="83"/>
        <v>28904.195011101812</v>
      </c>
      <c r="O318" s="23">
        <f t="shared" si="76"/>
        <v>0.94172859034812362</v>
      </c>
      <c r="P318" s="284">
        <v>707.87522414035629</v>
      </c>
      <c r="Q318" s="316">
        <v>4691</v>
      </c>
      <c r="R318" s="125">
        <f t="shared" si="84"/>
        <v>-1.4429631369815563E-3</v>
      </c>
      <c r="S318" s="23">
        <f t="shared" si="85"/>
        <v>3.0653524229687788E-2</v>
      </c>
      <c r="T318" s="23"/>
      <c r="U318" s="266">
        <v>111140</v>
      </c>
      <c r="V318" s="125">
        <f t="shared" si="86"/>
        <v>-3.7790174554615799E-3</v>
      </c>
      <c r="W318" s="260">
        <v>131865.38613330628</v>
      </c>
      <c r="X318" s="264">
        <v>23636.750319013187</v>
      </c>
      <c r="Y318" s="264">
        <v>28044.53129164319</v>
      </c>
      <c r="Z318" s="141"/>
      <c r="AA318" s="124"/>
      <c r="AB318" s="124"/>
      <c r="AC318" s="124"/>
      <c r="AD318" s="124"/>
    </row>
    <row r="319" spans="1:30">
      <c r="A319" s="82">
        <v>1841</v>
      </c>
      <c r="B319" s="83" t="s">
        <v>416</v>
      </c>
      <c r="C319" s="266">
        <v>257308</v>
      </c>
      <c r="D319" s="124">
        <f t="shared" si="77"/>
        <v>26323.069053708441</v>
      </c>
      <c r="E319" s="125">
        <f t="shared" si="72"/>
        <v>0.85763283509760047</v>
      </c>
      <c r="F319" s="124">
        <f t="shared" si="73"/>
        <v>2621.7797822165339</v>
      </c>
      <c r="G319" s="124">
        <f t="shared" si="78"/>
        <v>25627.897371166622</v>
      </c>
      <c r="H319" s="124">
        <f t="shared" si="74"/>
        <v>455.12696878388482</v>
      </c>
      <c r="I319" s="123">
        <f t="shared" si="79"/>
        <v>4448.8661198624741</v>
      </c>
      <c r="J319" s="124">
        <f t="shared" si="75"/>
        <v>95.367459881019954</v>
      </c>
      <c r="K319" s="123">
        <f t="shared" si="80"/>
        <v>932.21692033697002</v>
      </c>
      <c r="L319" s="123">
        <f t="shared" si="81"/>
        <v>26560.114291503593</v>
      </c>
      <c r="M319" s="123">
        <f t="shared" si="82"/>
        <v>283868.11429150362</v>
      </c>
      <c r="N319" s="70">
        <f t="shared" si="83"/>
        <v>29040.216295805996</v>
      </c>
      <c r="O319" s="23">
        <f t="shared" si="76"/>
        <v>0.94616030459073142</v>
      </c>
      <c r="P319" s="284">
        <v>1451.4006216098678</v>
      </c>
      <c r="Q319" s="316">
        <v>9775</v>
      </c>
      <c r="R319" s="125">
        <f t="shared" si="84"/>
        <v>5.6990366147573468E-2</v>
      </c>
      <c r="S319" s="23">
        <f t="shared" si="85"/>
        <v>3.3169800341344001E-2</v>
      </c>
      <c r="T319" s="23"/>
      <c r="U319" s="266">
        <v>242289</v>
      </c>
      <c r="V319" s="125">
        <f t="shared" si="86"/>
        <v>6.1987956531249874E-2</v>
      </c>
      <c r="W319" s="260">
        <v>273461.59774371266</v>
      </c>
      <c r="X319" s="264">
        <v>24903.792784458834</v>
      </c>
      <c r="Y319" s="264">
        <v>28107.883414915475</v>
      </c>
      <c r="Z319" s="141"/>
      <c r="AA319" s="124"/>
      <c r="AB319" s="124"/>
      <c r="AC319" s="124"/>
      <c r="AD319" s="124"/>
    </row>
    <row r="320" spans="1:30">
      <c r="A320" s="82">
        <v>1845</v>
      </c>
      <c r="B320" s="83" t="s">
        <v>417</v>
      </c>
      <c r="C320" s="266">
        <v>58654</v>
      </c>
      <c r="D320" s="124">
        <f t="shared" si="77"/>
        <v>29638.201111672563</v>
      </c>
      <c r="E320" s="125">
        <f t="shared" si="72"/>
        <v>0.96564326882755958</v>
      </c>
      <c r="F320" s="124">
        <f t="shared" si="73"/>
        <v>632.70054743806099</v>
      </c>
      <c r="G320" s="124">
        <f t="shared" si="78"/>
        <v>1252.1143833799226</v>
      </c>
      <c r="H320" s="124">
        <f t="shared" si="74"/>
        <v>0</v>
      </c>
      <c r="I320" s="123">
        <f t="shared" si="79"/>
        <v>0</v>
      </c>
      <c r="J320" s="124">
        <f t="shared" si="75"/>
        <v>-359.75950890286487</v>
      </c>
      <c r="K320" s="123">
        <f t="shared" si="80"/>
        <v>-711.96406811876955</v>
      </c>
      <c r="L320" s="123">
        <f t="shared" si="81"/>
        <v>540.15031526115308</v>
      </c>
      <c r="M320" s="123">
        <f t="shared" si="82"/>
        <v>59194.150315261155</v>
      </c>
      <c r="N320" s="70">
        <f t="shared" si="83"/>
        <v>29911.142150207757</v>
      </c>
      <c r="O320" s="23">
        <f t="shared" si="76"/>
        <v>0.97453597036687512</v>
      </c>
      <c r="P320" s="284">
        <v>195.42211085308213</v>
      </c>
      <c r="Q320" s="316">
        <v>1979</v>
      </c>
      <c r="R320" s="125">
        <f t="shared" si="84"/>
        <v>5.6249289801043115E-3</v>
      </c>
      <c r="S320" s="23">
        <f t="shared" si="85"/>
        <v>2.1855209094286298E-2</v>
      </c>
      <c r="T320" s="23"/>
      <c r="U320" s="266">
        <v>57707</v>
      </c>
      <c r="V320" s="125">
        <f t="shared" si="86"/>
        <v>1.641048746252621E-2</v>
      </c>
      <c r="W320" s="260">
        <v>57313.419561677758</v>
      </c>
      <c r="X320" s="264">
        <v>29472.420837589376</v>
      </c>
      <c r="Y320" s="264">
        <v>29271.409377772095</v>
      </c>
      <c r="Z320" s="141"/>
      <c r="AA320" s="124"/>
      <c r="AB320" s="124"/>
      <c r="AC320" s="124"/>
      <c r="AD320" s="124"/>
    </row>
    <row r="321" spans="1:30">
      <c r="A321" s="82">
        <v>1848</v>
      </c>
      <c r="B321" s="83" t="s">
        <v>418</v>
      </c>
      <c r="C321" s="266">
        <v>63418</v>
      </c>
      <c r="D321" s="124">
        <f t="shared" si="77"/>
        <v>25026.835043409628</v>
      </c>
      <c r="E321" s="125">
        <f t="shared" si="72"/>
        <v>0.81540018939301895</v>
      </c>
      <c r="F321" s="124">
        <f t="shared" si="73"/>
        <v>3399.5201883958216</v>
      </c>
      <c r="G321" s="124">
        <f t="shared" si="78"/>
        <v>8614.3841573950122</v>
      </c>
      <c r="H321" s="124">
        <f t="shared" si="74"/>
        <v>908.80887238846924</v>
      </c>
      <c r="I321" s="123">
        <f t="shared" si="79"/>
        <v>2302.9216826323809</v>
      </c>
      <c r="J321" s="124">
        <f t="shared" si="75"/>
        <v>549.04936348560432</v>
      </c>
      <c r="K321" s="123">
        <f t="shared" si="80"/>
        <v>1391.2910870725213</v>
      </c>
      <c r="L321" s="123">
        <f t="shared" si="81"/>
        <v>10005.675244467533</v>
      </c>
      <c r="M321" s="123">
        <f t="shared" si="82"/>
        <v>73423.675244467537</v>
      </c>
      <c r="N321" s="70">
        <f t="shared" si="83"/>
        <v>28975.404595291056</v>
      </c>
      <c r="O321" s="23">
        <f t="shared" si="76"/>
        <v>0.94404867230550238</v>
      </c>
      <c r="P321" s="284">
        <v>278.98610487564474</v>
      </c>
      <c r="Q321" s="316">
        <v>2534</v>
      </c>
      <c r="R321" s="125">
        <f t="shared" si="84"/>
        <v>4.6987703215995012E-2</v>
      </c>
      <c r="S321" s="23">
        <f t="shared" si="85"/>
        <v>3.2701261637969353E-2</v>
      </c>
      <c r="T321" s="23"/>
      <c r="U321" s="266">
        <v>60787</v>
      </c>
      <c r="V321" s="125">
        <f t="shared" si="86"/>
        <v>4.3282280750818435E-2</v>
      </c>
      <c r="W321" s="260">
        <v>71351.180271586112</v>
      </c>
      <c r="X321" s="264">
        <v>23903.657097915846</v>
      </c>
      <c r="Y321" s="264">
        <v>28057.876630588322</v>
      </c>
      <c r="Z321" s="141"/>
      <c r="AA321" s="124"/>
      <c r="AB321" s="124"/>
      <c r="AC321" s="124"/>
      <c r="AD321" s="124"/>
    </row>
    <row r="322" spans="1:30">
      <c r="A322" s="82">
        <v>1849</v>
      </c>
      <c r="B322" s="83" t="s">
        <v>419</v>
      </c>
      <c r="C322" s="266">
        <v>49651</v>
      </c>
      <c r="D322" s="124">
        <f t="shared" si="77"/>
        <v>27568.573014991671</v>
      </c>
      <c r="E322" s="125">
        <f t="shared" si="72"/>
        <v>0.89821264329782025</v>
      </c>
      <c r="F322" s="124">
        <f t="shared" si="73"/>
        <v>1874.4774054465961</v>
      </c>
      <c r="G322" s="124">
        <f t="shared" si="78"/>
        <v>3375.9338072093196</v>
      </c>
      <c r="H322" s="124">
        <f t="shared" si="74"/>
        <v>19.200582334754472</v>
      </c>
      <c r="I322" s="123">
        <f t="shared" si="79"/>
        <v>34.58024878489281</v>
      </c>
      <c r="J322" s="124">
        <f t="shared" si="75"/>
        <v>-340.55892656811039</v>
      </c>
      <c r="K322" s="123">
        <f t="shared" si="80"/>
        <v>-613.34662674916683</v>
      </c>
      <c r="L322" s="123">
        <f t="shared" si="81"/>
        <v>2762.5871804601529</v>
      </c>
      <c r="M322" s="123">
        <f t="shared" si="82"/>
        <v>52413.587180460156</v>
      </c>
      <c r="N322" s="70">
        <f t="shared" si="83"/>
        <v>29102.491493870159</v>
      </c>
      <c r="O322" s="23">
        <f t="shared" si="76"/>
        <v>0.94818929500074245</v>
      </c>
      <c r="P322" s="284">
        <v>182.47616674669098</v>
      </c>
      <c r="Q322" s="316">
        <v>1801</v>
      </c>
      <c r="R322" s="125">
        <f t="shared" si="84"/>
        <v>8.072245423925585E-2</v>
      </c>
      <c r="S322" s="23">
        <f t="shared" si="85"/>
        <v>3.4271181512030666E-2</v>
      </c>
      <c r="T322" s="23"/>
      <c r="U322" s="266">
        <v>46172</v>
      </c>
      <c r="V322" s="125">
        <f t="shared" si="86"/>
        <v>7.5348696179502725E-2</v>
      </c>
      <c r="W322" s="260">
        <v>50930.075734003483</v>
      </c>
      <c r="X322" s="264">
        <v>25509.392265193372</v>
      </c>
      <c r="Y322" s="264">
        <v>28138.163388952202</v>
      </c>
      <c r="Z322" s="141"/>
      <c r="AA322" s="124"/>
      <c r="AB322" s="124"/>
      <c r="AC322" s="124"/>
      <c r="AD322" s="124"/>
    </row>
    <row r="323" spans="1:30">
      <c r="A323" s="82">
        <v>1850</v>
      </c>
      <c r="B323" s="83" t="s">
        <v>420</v>
      </c>
      <c r="C323" s="266">
        <v>46432</v>
      </c>
      <c r="D323" s="124">
        <f t="shared" si="77"/>
        <v>23774.705581157195</v>
      </c>
      <c r="E323" s="125">
        <f t="shared" si="72"/>
        <v>0.77460451551358966</v>
      </c>
      <c r="F323" s="124">
        <f t="shared" si="73"/>
        <v>4150.7978657472813</v>
      </c>
      <c r="G323" s="124">
        <f t="shared" si="78"/>
        <v>8106.5082318044406</v>
      </c>
      <c r="H323" s="124">
        <f t="shared" si="74"/>
        <v>1347.0541841768209</v>
      </c>
      <c r="I323" s="123">
        <f t="shared" si="79"/>
        <v>2630.7968216973309</v>
      </c>
      <c r="J323" s="124">
        <f t="shared" si="75"/>
        <v>987.29467527395605</v>
      </c>
      <c r="K323" s="123">
        <f t="shared" si="80"/>
        <v>1928.1865008100363</v>
      </c>
      <c r="L323" s="123">
        <f t="shared" si="81"/>
        <v>10034.694732614476</v>
      </c>
      <c r="M323" s="123">
        <f t="shared" si="82"/>
        <v>56466.694732614473</v>
      </c>
      <c r="N323" s="70">
        <f t="shared" si="83"/>
        <v>28912.798122178428</v>
      </c>
      <c r="O323" s="23">
        <f t="shared" si="76"/>
        <v>0.94200888861153065</v>
      </c>
      <c r="P323" s="284">
        <v>288.93597585719363</v>
      </c>
      <c r="Q323" s="316">
        <v>1953</v>
      </c>
      <c r="R323" s="125">
        <f t="shared" si="84"/>
        <v>3.9957662450189821E-2</v>
      </c>
      <c r="S323" s="23">
        <f t="shared" si="85"/>
        <v>3.2387740376583096E-2</v>
      </c>
      <c r="T323" s="23"/>
      <c r="U323" s="266">
        <v>44808</v>
      </c>
      <c r="V323" s="125">
        <f t="shared" si="86"/>
        <v>3.6243527941439029E-2</v>
      </c>
      <c r="W323" s="260">
        <v>54891.279800357363</v>
      </c>
      <c r="X323" s="264">
        <v>22861.224489795917</v>
      </c>
      <c r="Y323" s="264">
        <v>28005.755000182329</v>
      </c>
      <c r="Z323" s="141"/>
      <c r="AA323" s="124"/>
      <c r="AB323" s="124"/>
      <c r="AC323" s="124"/>
      <c r="AD323" s="124"/>
    </row>
    <row r="324" spans="1:30">
      <c r="A324" s="82">
        <v>1851</v>
      </c>
      <c r="B324" s="83" t="s">
        <v>421</v>
      </c>
      <c r="C324" s="266">
        <v>52437</v>
      </c>
      <c r="D324" s="124">
        <f t="shared" si="77"/>
        <v>24946.241674595622</v>
      </c>
      <c r="E324" s="125">
        <f t="shared" si="72"/>
        <v>0.81277437402000929</v>
      </c>
      <c r="F324" s="124">
        <f t="shared" si="73"/>
        <v>3447.8762096842256</v>
      </c>
      <c r="G324" s="124">
        <f t="shared" si="78"/>
        <v>7247.4357927562423</v>
      </c>
      <c r="H324" s="124">
        <f t="shared" si="74"/>
        <v>937.01655147337158</v>
      </c>
      <c r="I324" s="123">
        <f t="shared" si="79"/>
        <v>1969.6087911970271</v>
      </c>
      <c r="J324" s="124">
        <f t="shared" si="75"/>
        <v>577.25704257050666</v>
      </c>
      <c r="K324" s="123">
        <f t="shared" si="80"/>
        <v>1213.394303483205</v>
      </c>
      <c r="L324" s="123">
        <f t="shared" si="81"/>
        <v>8460.8300962394478</v>
      </c>
      <c r="M324" s="123">
        <f t="shared" si="82"/>
        <v>60897.83009623945</v>
      </c>
      <c r="N324" s="70">
        <f t="shared" si="83"/>
        <v>28971.374926850356</v>
      </c>
      <c r="O324" s="23">
        <f t="shared" si="76"/>
        <v>0.9439173815368519</v>
      </c>
      <c r="P324" s="284">
        <v>340.15003648327547</v>
      </c>
      <c r="Q324" s="316">
        <v>2102</v>
      </c>
      <c r="R324" s="125">
        <f t="shared" si="84"/>
        <v>5.4853265175006535E-2</v>
      </c>
      <c r="S324" s="23">
        <f t="shared" si="85"/>
        <v>3.3026406839991258E-2</v>
      </c>
      <c r="T324" s="23"/>
      <c r="U324" s="266">
        <v>50467</v>
      </c>
      <c r="V324" s="125">
        <f t="shared" si="86"/>
        <v>3.9035409277349553E-2</v>
      </c>
      <c r="W324" s="260">
        <v>59848.338517327866</v>
      </c>
      <c r="X324" s="264">
        <v>23649.015932521088</v>
      </c>
      <c r="Y324" s="264">
        <v>28045.14457231859</v>
      </c>
      <c r="Z324" s="141"/>
      <c r="AA324" s="124"/>
      <c r="AB324" s="124"/>
      <c r="AC324" s="124"/>
      <c r="AD324" s="124"/>
    </row>
    <row r="325" spans="1:30">
      <c r="A325" s="82">
        <v>1852</v>
      </c>
      <c r="B325" s="83" t="s">
        <v>422</v>
      </c>
      <c r="C325" s="266">
        <v>26955</v>
      </c>
      <c r="D325" s="124">
        <f t="shared" si="77"/>
        <v>21409.849086576647</v>
      </c>
      <c r="E325" s="125">
        <f t="shared" si="72"/>
        <v>0.69755504320821815</v>
      </c>
      <c r="F325" s="124">
        <f t="shared" si="73"/>
        <v>5569.7117624956099</v>
      </c>
      <c r="G325" s="124">
        <f t="shared" si="78"/>
        <v>7012.2671089819723</v>
      </c>
      <c r="H325" s="124">
        <f t="shared" si="74"/>
        <v>2174.7539572800124</v>
      </c>
      <c r="I325" s="123">
        <f t="shared" si="79"/>
        <v>2738.0152322155359</v>
      </c>
      <c r="J325" s="124">
        <f t="shared" si="75"/>
        <v>1814.9944483771476</v>
      </c>
      <c r="K325" s="123">
        <f t="shared" si="80"/>
        <v>2285.0780105068288</v>
      </c>
      <c r="L325" s="123">
        <f t="shared" si="81"/>
        <v>9297.3451194888003</v>
      </c>
      <c r="M325" s="123">
        <f t="shared" si="82"/>
        <v>36252.345119488804</v>
      </c>
      <c r="N325" s="70">
        <f t="shared" si="83"/>
        <v>28794.555297449409</v>
      </c>
      <c r="O325" s="23">
        <f t="shared" si="76"/>
        <v>0.93815641499626234</v>
      </c>
      <c r="P325" s="284">
        <v>233.86645857870099</v>
      </c>
      <c r="Q325" s="316">
        <v>1259</v>
      </c>
      <c r="R325" s="125">
        <f t="shared" si="84"/>
        <v>3.0926928056380927E-2</v>
      </c>
      <c r="S325" s="23">
        <f t="shared" si="85"/>
        <v>3.2023246836571075E-2</v>
      </c>
      <c r="T325" s="23"/>
      <c r="U325" s="266">
        <v>26001</v>
      </c>
      <c r="V325" s="125">
        <f t="shared" si="86"/>
        <v>3.6690896503980615E-2</v>
      </c>
      <c r="W325" s="260">
        <v>34932.14260716705</v>
      </c>
      <c r="X325" s="264">
        <v>20767.571884984027</v>
      </c>
      <c r="Y325" s="264">
        <v>27901.072369941732</v>
      </c>
      <c r="Z325" s="141"/>
      <c r="AA325" s="124"/>
      <c r="AB325" s="124"/>
      <c r="AC325" s="124"/>
      <c r="AD325" s="124"/>
    </row>
    <row r="326" spans="1:30">
      <c r="A326" s="82">
        <v>1853</v>
      </c>
      <c r="B326" s="83" t="s">
        <v>423</v>
      </c>
      <c r="C326" s="266">
        <v>29781</v>
      </c>
      <c r="D326" s="124">
        <f t="shared" si="77"/>
        <v>21471.521268925739</v>
      </c>
      <c r="E326" s="125">
        <f t="shared" si="72"/>
        <v>0.69956438674208909</v>
      </c>
      <c r="F326" s="124">
        <f t="shared" si="73"/>
        <v>5532.7084530861548</v>
      </c>
      <c r="G326" s="124">
        <f t="shared" si="78"/>
        <v>7673.8666244304968</v>
      </c>
      <c r="H326" s="124">
        <f t="shared" si="74"/>
        <v>2153.1686934578306</v>
      </c>
      <c r="I326" s="123">
        <f t="shared" si="79"/>
        <v>2986.4449778260109</v>
      </c>
      <c r="J326" s="124">
        <f t="shared" si="75"/>
        <v>1793.4091845549658</v>
      </c>
      <c r="K326" s="123">
        <f t="shared" si="80"/>
        <v>2487.4585389777376</v>
      </c>
      <c r="L326" s="123">
        <f t="shared" si="81"/>
        <v>10161.325163408233</v>
      </c>
      <c r="M326" s="123">
        <f t="shared" si="82"/>
        <v>39942.325163408233</v>
      </c>
      <c r="N326" s="70">
        <f t="shared" si="83"/>
        <v>28797.638906566859</v>
      </c>
      <c r="O326" s="23">
        <f t="shared" si="76"/>
        <v>0.93825688217295578</v>
      </c>
      <c r="P326" s="284">
        <v>184.04196032459004</v>
      </c>
      <c r="Q326" s="316">
        <v>1387</v>
      </c>
      <c r="R326" s="125">
        <f t="shared" si="84"/>
        <v>3.889677039735933E-2</v>
      </c>
      <c r="S326" s="23">
        <f t="shared" si="85"/>
        <v>3.2318677713881291E-2</v>
      </c>
      <c r="T326" s="23"/>
      <c r="U326" s="266">
        <v>28976</v>
      </c>
      <c r="V326" s="125">
        <f t="shared" si="86"/>
        <v>2.7781612368856984E-2</v>
      </c>
      <c r="W326" s="260">
        <v>39110.296673520927</v>
      </c>
      <c r="X326" s="264">
        <v>20667.617689015693</v>
      </c>
      <c r="Y326" s="264">
        <v>27896.074660143317</v>
      </c>
      <c r="Z326" s="141"/>
      <c r="AA326" s="124"/>
      <c r="AB326" s="124"/>
      <c r="AC326" s="124"/>
      <c r="AD326" s="124"/>
    </row>
    <row r="327" spans="1:30">
      <c r="A327" s="82">
        <v>1854</v>
      </c>
      <c r="B327" s="83" t="s">
        <v>424</v>
      </c>
      <c r="C327" s="266">
        <v>53063</v>
      </c>
      <c r="D327" s="124">
        <f t="shared" si="77"/>
        <v>21040.047581284696</v>
      </c>
      <c r="E327" s="125">
        <f t="shared" ref="E327:E390" si="87">D327/D$430</f>
        <v>0.68550652740788387</v>
      </c>
      <c r="F327" s="124">
        <f t="shared" ref="F327:F390" si="88">($D$430-D327)*0.6</f>
        <v>5791.5926656707807</v>
      </c>
      <c r="G327" s="124">
        <f t="shared" si="78"/>
        <v>14606.396702821708</v>
      </c>
      <c r="H327" s="124">
        <f t="shared" ref="H327:H390" si="89">IF(D327&lt;D$430*0.9,(D$430*0.9-D327)*0.35,0)</f>
        <v>2304.1844841321954</v>
      </c>
      <c r="I327" s="123">
        <f t="shared" si="79"/>
        <v>5811.1532689813976</v>
      </c>
      <c r="J327" s="124">
        <f t="shared" ref="J327:J390" si="90">H327+I$432</f>
        <v>1944.4249752293306</v>
      </c>
      <c r="K327" s="123">
        <f t="shared" si="80"/>
        <v>4903.8397875283717</v>
      </c>
      <c r="L327" s="123">
        <f t="shared" si="81"/>
        <v>19510.236490350078</v>
      </c>
      <c r="M327" s="123">
        <f t="shared" si="82"/>
        <v>72573.236490350071</v>
      </c>
      <c r="N327" s="70">
        <f t="shared" si="83"/>
        <v>28776.065222184799</v>
      </c>
      <c r="O327" s="23">
        <f t="shared" ref="O327:O390" si="91">N327/N$430</f>
        <v>0.93755398920624522</v>
      </c>
      <c r="P327" s="284">
        <v>352.62121408696112</v>
      </c>
      <c r="Q327" s="316">
        <v>2522</v>
      </c>
      <c r="R327" s="125">
        <f t="shared" si="84"/>
        <v>5.3446020831231345E-2</v>
      </c>
      <c r="S327" s="23">
        <f t="shared" si="85"/>
        <v>3.283195968513445E-2</v>
      </c>
      <c r="T327" s="23"/>
      <c r="U327" s="266">
        <v>51010</v>
      </c>
      <c r="V327" s="125">
        <f t="shared" si="86"/>
        <v>4.0247010390119582E-2</v>
      </c>
      <c r="W327" s="260">
        <v>71157.819903118725</v>
      </c>
      <c r="X327" s="264">
        <v>19972.592012529367</v>
      </c>
      <c r="Y327" s="264">
        <v>27861.323376319</v>
      </c>
      <c r="Z327" s="141"/>
      <c r="AA327" s="124"/>
      <c r="AB327" s="124"/>
      <c r="AC327" s="124"/>
      <c r="AD327" s="124"/>
    </row>
    <row r="328" spans="1:30">
      <c r="A328" s="82">
        <v>1856</v>
      </c>
      <c r="B328" s="83" t="s">
        <v>425</v>
      </c>
      <c r="C328" s="266">
        <v>16310</v>
      </c>
      <c r="D328" s="124">
        <f t="shared" si="77"/>
        <v>31547.388781431335</v>
      </c>
      <c r="E328" s="125">
        <f t="shared" si="87"/>
        <v>1.0278465791865361</v>
      </c>
      <c r="F328" s="124">
        <f t="shared" si="88"/>
        <v>-512.81205441720226</v>
      </c>
      <c r="G328" s="124">
        <f t="shared" si="78"/>
        <v>-265.12383213369355</v>
      </c>
      <c r="H328" s="124">
        <f t="shared" si="89"/>
        <v>0</v>
      </c>
      <c r="I328" s="123">
        <f t="shared" si="79"/>
        <v>0</v>
      </c>
      <c r="J328" s="124">
        <f t="shared" si="90"/>
        <v>-359.75950890286487</v>
      </c>
      <c r="K328" s="123">
        <f t="shared" si="80"/>
        <v>-185.99566610278114</v>
      </c>
      <c r="L328" s="123">
        <f t="shared" si="81"/>
        <v>-451.11949823647467</v>
      </c>
      <c r="M328" s="123">
        <f t="shared" si="82"/>
        <v>15858.880501763526</v>
      </c>
      <c r="N328" s="70">
        <f t="shared" si="83"/>
        <v>30674.817218111268</v>
      </c>
      <c r="O328" s="23">
        <f t="shared" si="91"/>
        <v>0.99941729451046579</v>
      </c>
      <c r="P328" s="284">
        <v>51.046301824680086</v>
      </c>
      <c r="Q328" s="316">
        <v>517</v>
      </c>
      <c r="R328" s="125">
        <f t="shared" si="84"/>
        <v>-2.9003969735026842E-2</v>
      </c>
      <c r="S328" s="23">
        <f t="shared" si="85"/>
        <v>6.4468208081924208E-3</v>
      </c>
      <c r="T328" s="23"/>
      <c r="U328" s="266">
        <v>17382</v>
      </c>
      <c r="V328" s="125">
        <f t="shared" si="86"/>
        <v>-6.1672995052353012E-2</v>
      </c>
      <c r="W328" s="260">
        <v>16305.905957863943</v>
      </c>
      <c r="X328" s="264">
        <v>32489.719626168226</v>
      </c>
      <c r="Y328" s="264">
        <v>30478.32889320363</v>
      </c>
      <c r="Z328" s="141"/>
      <c r="AA328" s="124"/>
      <c r="AB328" s="124"/>
      <c r="AC328" s="124"/>
      <c r="AD328" s="124"/>
    </row>
    <row r="329" spans="1:30">
      <c r="A329" s="82">
        <v>1857</v>
      </c>
      <c r="B329" s="83" t="s">
        <v>426</v>
      </c>
      <c r="C329" s="266">
        <v>21713</v>
      </c>
      <c r="D329" s="124">
        <f t="shared" si="77"/>
        <v>29105.898123324398</v>
      </c>
      <c r="E329" s="125">
        <f t="shared" si="87"/>
        <v>0.94830028651434617</v>
      </c>
      <c r="F329" s="124">
        <f t="shared" si="88"/>
        <v>952.08234044695996</v>
      </c>
      <c r="G329" s="124">
        <f t="shared" si="78"/>
        <v>710.25342597343217</v>
      </c>
      <c r="H329" s="124">
        <f t="shared" si="89"/>
        <v>0</v>
      </c>
      <c r="I329" s="123">
        <f t="shared" si="79"/>
        <v>0</v>
      </c>
      <c r="J329" s="124">
        <f t="shared" si="90"/>
        <v>-359.75950890286487</v>
      </c>
      <c r="K329" s="123">
        <f t="shared" si="80"/>
        <v>-268.38059364153719</v>
      </c>
      <c r="L329" s="123">
        <f t="shared" si="81"/>
        <v>441.87283233189498</v>
      </c>
      <c r="M329" s="123">
        <f t="shared" si="82"/>
        <v>22154.872832331894</v>
      </c>
      <c r="N329" s="70">
        <f t="shared" si="83"/>
        <v>29698.220954868488</v>
      </c>
      <c r="O329" s="23">
        <f t="shared" si="91"/>
        <v>0.96759877744158962</v>
      </c>
      <c r="P329" s="284">
        <v>-9.6306747365350702</v>
      </c>
      <c r="Q329" s="316">
        <v>746</v>
      </c>
      <c r="R329" s="125">
        <f t="shared" si="84"/>
        <v>-1.9257780627112645E-2</v>
      </c>
      <c r="S329" s="23">
        <f t="shared" si="85"/>
        <v>1.1746920867900202E-2</v>
      </c>
      <c r="T329" s="23"/>
      <c r="U329" s="266">
        <v>22080</v>
      </c>
      <c r="V329" s="125">
        <f t="shared" si="86"/>
        <v>-1.6621376811594202E-2</v>
      </c>
      <c r="W329" s="260">
        <v>21838.936135795837</v>
      </c>
      <c r="X329" s="264">
        <v>29677.419354838708</v>
      </c>
      <c r="Y329" s="264">
        <v>29353.408784671821</v>
      </c>
      <c r="Z329" s="141"/>
      <c r="AA329" s="124"/>
      <c r="AB329" s="124"/>
      <c r="AC329" s="124"/>
      <c r="AD329" s="124"/>
    </row>
    <row r="330" spans="1:30">
      <c r="A330" s="82">
        <v>1859</v>
      </c>
      <c r="B330" s="83" t="s">
        <v>427</v>
      </c>
      <c r="C330" s="266">
        <v>37505</v>
      </c>
      <c r="D330" s="124">
        <f t="shared" si="77"/>
        <v>28827.824750192161</v>
      </c>
      <c r="E330" s="125">
        <f t="shared" si="87"/>
        <v>0.9392403682017072</v>
      </c>
      <c r="F330" s="124">
        <f t="shared" si="88"/>
        <v>1118.9263643263016</v>
      </c>
      <c r="G330" s="124">
        <f t="shared" si="78"/>
        <v>1455.7231999885184</v>
      </c>
      <c r="H330" s="124">
        <f t="shared" si="89"/>
        <v>0</v>
      </c>
      <c r="I330" s="123">
        <f t="shared" si="79"/>
        <v>0</v>
      </c>
      <c r="J330" s="124">
        <f t="shared" si="90"/>
        <v>-359.75950890286487</v>
      </c>
      <c r="K330" s="123">
        <f t="shared" si="80"/>
        <v>-468.0471210826272</v>
      </c>
      <c r="L330" s="123">
        <f t="shared" si="81"/>
        <v>987.67607890589125</v>
      </c>
      <c r="M330" s="123">
        <f t="shared" si="82"/>
        <v>38492.67607890589</v>
      </c>
      <c r="N330" s="70">
        <f t="shared" si="83"/>
        <v>29586.991605615593</v>
      </c>
      <c r="O330" s="23">
        <f t="shared" si="91"/>
        <v>0.96397481011653396</v>
      </c>
      <c r="P330" s="284">
        <v>46.181892986285334</v>
      </c>
      <c r="Q330" s="316">
        <v>1301</v>
      </c>
      <c r="R330" s="125">
        <f t="shared" si="84"/>
        <v>9.8179588501333612E-2</v>
      </c>
      <c r="S330" s="23">
        <f t="shared" si="85"/>
        <v>5.0106794292385695E-2</v>
      </c>
      <c r="T330" s="23"/>
      <c r="U330" s="266">
        <v>35412</v>
      </c>
      <c r="V330" s="125">
        <f t="shared" si="86"/>
        <v>5.9104258443465493E-2</v>
      </c>
      <c r="W330" s="260">
        <v>38008.373903409229</v>
      </c>
      <c r="X330" s="264">
        <v>26250.555967383247</v>
      </c>
      <c r="Y330" s="264">
        <v>28175.221574061696</v>
      </c>
      <c r="Z330" s="141"/>
      <c r="AA330" s="124"/>
      <c r="AB330" s="124"/>
      <c r="AC330" s="124"/>
      <c r="AD330" s="124"/>
    </row>
    <row r="331" spans="1:30">
      <c r="A331" s="82">
        <v>1860</v>
      </c>
      <c r="B331" s="83" t="s">
        <v>428</v>
      </c>
      <c r="C331" s="266">
        <v>282252</v>
      </c>
      <c r="D331" s="124">
        <f t="shared" si="77"/>
        <v>24765.464595946301</v>
      </c>
      <c r="E331" s="125">
        <f t="shared" si="87"/>
        <v>0.80688446968680472</v>
      </c>
      <c r="F331" s="124">
        <f t="shared" si="88"/>
        <v>3556.3424568738178</v>
      </c>
      <c r="G331" s="124">
        <f t="shared" si="78"/>
        <v>40531.634980990901</v>
      </c>
      <c r="H331" s="124">
        <f t="shared" si="89"/>
        <v>1000.2885290006337</v>
      </c>
      <c r="I331" s="123">
        <f t="shared" si="79"/>
        <v>11400.288365020224</v>
      </c>
      <c r="J331" s="124">
        <f t="shared" si="90"/>
        <v>640.52902009776881</v>
      </c>
      <c r="K331" s="123">
        <f t="shared" si="80"/>
        <v>7300.1092420542718</v>
      </c>
      <c r="L331" s="123">
        <f t="shared" si="81"/>
        <v>47831.744223045171</v>
      </c>
      <c r="M331" s="123">
        <f t="shared" si="82"/>
        <v>330083.74422304519</v>
      </c>
      <c r="N331" s="70">
        <f t="shared" si="83"/>
        <v>28962.336072917889</v>
      </c>
      <c r="O331" s="23">
        <f t="shared" si="91"/>
        <v>0.94362288632019165</v>
      </c>
      <c r="P331" s="284">
        <v>242.50502654605225</v>
      </c>
      <c r="Q331" s="316">
        <v>11397</v>
      </c>
      <c r="R331" s="125">
        <f t="shared" si="84"/>
        <v>5.3960747553960242E-2</v>
      </c>
      <c r="S331" s="23">
        <f t="shared" si="85"/>
        <v>3.2983110266567008E-2</v>
      </c>
      <c r="T331" s="23"/>
      <c r="U331" s="266">
        <v>265381</v>
      </c>
      <c r="V331" s="125">
        <f t="shared" si="86"/>
        <v>6.35727501215234E-2</v>
      </c>
      <c r="W331" s="260">
        <v>316656.31350267143</v>
      </c>
      <c r="X331" s="264">
        <v>23497.520807508412</v>
      </c>
      <c r="Y331" s="264">
        <v>28037.569816067949</v>
      </c>
      <c r="Z331" s="141"/>
      <c r="AA331" s="124"/>
      <c r="AB331" s="124"/>
      <c r="AC331" s="124"/>
      <c r="AD331" s="124"/>
    </row>
    <row r="332" spans="1:30">
      <c r="A332" s="82">
        <v>1865</v>
      </c>
      <c r="B332" s="83" t="s">
        <v>429</v>
      </c>
      <c r="C332" s="266">
        <v>268281</v>
      </c>
      <c r="D332" s="124">
        <f t="shared" si="77"/>
        <v>27913.952762459681</v>
      </c>
      <c r="E332" s="125">
        <f t="shared" si="87"/>
        <v>0.90946547295084856</v>
      </c>
      <c r="F332" s="124">
        <f t="shared" si="88"/>
        <v>1667.2495569657897</v>
      </c>
      <c r="G332" s="124">
        <f t="shared" si="78"/>
        <v>16023.935491998205</v>
      </c>
      <c r="H332" s="124">
        <f t="shared" si="89"/>
        <v>0</v>
      </c>
      <c r="I332" s="123">
        <f t="shared" si="79"/>
        <v>0</v>
      </c>
      <c r="J332" s="124">
        <f t="shared" si="90"/>
        <v>-359.75950890286487</v>
      </c>
      <c r="K332" s="123">
        <f t="shared" si="80"/>
        <v>-3457.6486400654344</v>
      </c>
      <c r="L332" s="123">
        <f t="shared" si="81"/>
        <v>12566.286851932771</v>
      </c>
      <c r="M332" s="123">
        <f t="shared" si="82"/>
        <v>280847.28685193276</v>
      </c>
      <c r="N332" s="70">
        <f t="shared" si="83"/>
        <v>29221.442810522607</v>
      </c>
      <c r="O332" s="23">
        <f t="shared" si="91"/>
        <v>0.95206485201619073</v>
      </c>
      <c r="P332" s="284">
        <v>256.88898807931764</v>
      </c>
      <c r="Q332" s="316">
        <v>9611</v>
      </c>
      <c r="R332" s="125">
        <f t="shared" si="84"/>
        <v>9.4687542360668939E-2</v>
      </c>
      <c r="S332" s="23">
        <f t="shared" si="85"/>
        <v>3.8516892497176894E-2</v>
      </c>
      <c r="T332" s="23"/>
      <c r="U332" s="266">
        <v>240817</v>
      </c>
      <c r="V332" s="125">
        <f t="shared" si="86"/>
        <v>0.11404510478911373</v>
      </c>
      <c r="W332" s="260">
        <v>265732.13001764024</v>
      </c>
      <c r="X332" s="264">
        <v>25499.470563320629</v>
      </c>
      <c r="Y332" s="264">
        <v>28137.667303858558</v>
      </c>
      <c r="Z332" s="141"/>
      <c r="AA332" s="124"/>
      <c r="AB332" s="124"/>
      <c r="AC332" s="124"/>
      <c r="AD332" s="124"/>
    </row>
    <row r="333" spans="1:30">
      <c r="A333" s="82">
        <v>1866</v>
      </c>
      <c r="B333" s="83" t="s">
        <v>430</v>
      </c>
      <c r="C333" s="266">
        <v>188411</v>
      </c>
      <c r="D333" s="124">
        <f t="shared" si="77"/>
        <v>23428.376025864214</v>
      </c>
      <c r="E333" s="125">
        <f t="shared" si="87"/>
        <v>0.76332074013853835</v>
      </c>
      <c r="F333" s="124">
        <f t="shared" si="88"/>
        <v>4358.5955989230697</v>
      </c>
      <c r="G333" s="124">
        <f t="shared" si="78"/>
        <v>35051.825806539324</v>
      </c>
      <c r="H333" s="124">
        <f t="shared" si="89"/>
        <v>1468.2695285293642</v>
      </c>
      <c r="I333" s="123">
        <f t="shared" si="79"/>
        <v>11807.823548433147</v>
      </c>
      <c r="J333" s="124">
        <f t="shared" si="90"/>
        <v>1108.5100196264993</v>
      </c>
      <c r="K333" s="123">
        <f t="shared" si="80"/>
        <v>8914.637577836309</v>
      </c>
      <c r="L333" s="123">
        <f t="shared" si="81"/>
        <v>43966.463384375631</v>
      </c>
      <c r="M333" s="123">
        <f t="shared" si="82"/>
        <v>232377.46338437562</v>
      </c>
      <c r="N333" s="70">
        <f t="shared" si="83"/>
        <v>28895.48164441378</v>
      </c>
      <c r="O333" s="23">
        <f t="shared" si="91"/>
        <v>0.94144469984277812</v>
      </c>
      <c r="P333" s="284">
        <v>771.67097687840578</v>
      </c>
      <c r="Q333" s="316">
        <v>8042</v>
      </c>
      <c r="R333" s="125">
        <f t="shared" si="84"/>
        <v>-5.1495697757379034E-2</v>
      </c>
      <c r="S333" s="23">
        <f t="shared" si="85"/>
        <v>2.839274071615654E-2</v>
      </c>
      <c r="T333" s="23"/>
      <c r="U333" s="266">
        <v>197825</v>
      </c>
      <c r="V333" s="125">
        <f t="shared" si="86"/>
        <v>-4.7587514217111083E-2</v>
      </c>
      <c r="W333" s="260">
        <v>225034.56444952148</v>
      </c>
      <c r="X333" s="264">
        <v>24700.337120739168</v>
      </c>
      <c r="Y333" s="264">
        <v>28097.710631729489</v>
      </c>
      <c r="Z333" s="141"/>
      <c r="AA333" s="124"/>
      <c r="AB333" s="124"/>
      <c r="AC333" s="124"/>
      <c r="AD333" s="124"/>
    </row>
    <row r="334" spans="1:30">
      <c r="A334" s="82">
        <v>1867</v>
      </c>
      <c r="B334" s="83" t="s">
        <v>188</v>
      </c>
      <c r="C334" s="266">
        <v>61567</v>
      </c>
      <c r="D334" s="124">
        <f t="shared" si="77"/>
        <v>23471.978650400306</v>
      </c>
      <c r="E334" s="125">
        <f t="shared" si="87"/>
        <v>0.7647413587762163</v>
      </c>
      <c r="F334" s="124">
        <f t="shared" si="88"/>
        <v>4332.434024201415</v>
      </c>
      <c r="G334" s="124">
        <f t="shared" si="78"/>
        <v>11363.974445480311</v>
      </c>
      <c r="H334" s="124">
        <f t="shared" si="89"/>
        <v>1453.0086099417322</v>
      </c>
      <c r="I334" s="123">
        <f t="shared" si="79"/>
        <v>3811.2415838771635</v>
      </c>
      <c r="J334" s="124">
        <f t="shared" si="90"/>
        <v>1093.2491010388674</v>
      </c>
      <c r="K334" s="123">
        <f t="shared" si="80"/>
        <v>2867.5923920249493</v>
      </c>
      <c r="L334" s="123">
        <f t="shared" si="81"/>
        <v>14231.566837505261</v>
      </c>
      <c r="M334" s="123">
        <f t="shared" si="82"/>
        <v>75798.566837505263</v>
      </c>
      <c r="N334" s="70">
        <f t="shared" si="83"/>
        <v>28897.66177564059</v>
      </c>
      <c r="O334" s="23">
        <f t="shared" si="91"/>
        <v>0.94151573077466222</v>
      </c>
      <c r="P334" s="284">
        <v>58.075711558331022</v>
      </c>
      <c r="Q334" s="316">
        <v>2623</v>
      </c>
      <c r="R334" s="125">
        <f t="shared" si="84"/>
        <v>0.12485794606148239</v>
      </c>
      <c r="S334" s="23">
        <f t="shared" si="85"/>
        <v>3.5534879030705881E-2</v>
      </c>
      <c r="T334" s="23"/>
      <c r="U334" s="266">
        <v>54754</v>
      </c>
      <c r="V334" s="125">
        <f t="shared" si="86"/>
        <v>0.12442926544179421</v>
      </c>
      <c r="W334" s="260">
        <v>73225.408467417205</v>
      </c>
      <c r="X334" s="264">
        <v>20866.615853658535</v>
      </c>
      <c r="Y334" s="264">
        <v>27906.024568375462</v>
      </c>
      <c r="Z334" s="141"/>
      <c r="AA334" s="124"/>
      <c r="AB334" s="124"/>
      <c r="AC334" s="124"/>
      <c r="AD334" s="124"/>
    </row>
    <row r="335" spans="1:30">
      <c r="A335" s="82">
        <v>1868</v>
      </c>
      <c r="B335" s="83" t="s">
        <v>431</v>
      </c>
      <c r="C335" s="266">
        <v>122118</v>
      </c>
      <c r="D335" s="124">
        <f t="shared" si="77"/>
        <v>26892.314468178814</v>
      </c>
      <c r="E335" s="125">
        <f t="shared" si="87"/>
        <v>0.87617943989062164</v>
      </c>
      <c r="F335" s="124">
        <f t="shared" si="88"/>
        <v>2280.2325335343098</v>
      </c>
      <c r="G335" s="124">
        <f t="shared" si="78"/>
        <v>10354.535934779302</v>
      </c>
      <c r="H335" s="124">
        <f t="shared" si="89"/>
        <v>255.89107371925419</v>
      </c>
      <c r="I335" s="123">
        <f t="shared" si="79"/>
        <v>1162.0013657591333</v>
      </c>
      <c r="J335" s="124">
        <f t="shared" si="90"/>
        <v>-103.86843518361067</v>
      </c>
      <c r="K335" s="123">
        <f t="shared" si="80"/>
        <v>-471.66656416877606</v>
      </c>
      <c r="L335" s="123">
        <f t="shared" si="81"/>
        <v>9882.8693706105259</v>
      </c>
      <c r="M335" s="123">
        <f t="shared" si="82"/>
        <v>132000.86937061051</v>
      </c>
      <c r="N335" s="70">
        <f t="shared" si="83"/>
        <v>29068.67856652951</v>
      </c>
      <c r="O335" s="23">
        <f t="shared" si="91"/>
        <v>0.94708763483038227</v>
      </c>
      <c r="P335" s="284">
        <v>335.36408928188575</v>
      </c>
      <c r="Q335" s="316">
        <v>4541</v>
      </c>
      <c r="R335" s="125">
        <f t="shared" si="84"/>
        <v>0.12427705805698643</v>
      </c>
      <c r="S335" s="23">
        <f t="shared" si="85"/>
        <v>3.5996076471431708E-2</v>
      </c>
      <c r="T335" s="23"/>
      <c r="U335" s="266">
        <v>109552</v>
      </c>
      <c r="V335" s="125">
        <f t="shared" si="86"/>
        <v>0.11470351978968892</v>
      </c>
      <c r="W335" s="260">
        <v>128508.7374926718</v>
      </c>
      <c r="X335" s="264">
        <v>23919.650655021833</v>
      </c>
      <c r="Y335" s="264">
        <v>28058.676308443624</v>
      </c>
      <c r="Z335" s="141"/>
      <c r="AA335" s="124"/>
      <c r="AB335" s="124"/>
      <c r="AC335" s="124"/>
      <c r="AD335" s="124"/>
    </row>
    <row r="336" spans="1:30">
      <c r="A336" s="82">
        <v>1870</v>
      </c>
      <c r="B336" s="83" t="s">
        <v>432</v>
      </c>
      <c r="C336" s="266">
        <v>270129</v>
      </c>
      <c r="D336" s="124">
        <f t="shared" si="77"/>
        <v>25971.445053360254</v>
      </c>
      <c r="E336" s="125">
        <f t="shared" si="87"/>
        <v>0.84617656122270857</v>
      </c>
      <c r="F336" s="124">
        <f t="shared" si="88"/>
        <v>2832.7541824254463</v>
      </c>
      <c r="G336" s="124">
        <f t="shared" si="78"/>
        <v>29463.476251407068</v>
      </c>
      <c r="H336" s="124">
        <f t="shared" si="89"/>
        <v>578.19536890575034</v>
      </c>
      <c r="I336" s="123">
        <f t="shared" si="79"/>
        <v>6013.8100319887089</v>
      </c>
      <c r="J336" s="124">
        <f t="shared" si="90"/>
        <v>218.43586000288548</v>
      </c>
      <c r="K336" s="123">
        <f t="shared" si="80"/>
        <v>2271.9513798900116</v>
      </c>
      <c r="L336" s="123">
        <f t="shared" si="81"/>
        <v>31735.42763129708</v>
      </c>
      <c r="M336" s="123">
        <f t="shared" si="82"/>
        <v>301864.42763129709</v>
      </c>
      <c r="N336" s="70">
        <f t="shared" si="83"/>
        <v>29022.635095788588</v>
      </c>
      <c r="O336" s="23">
        <f t="shared" si="91"/>
        <v>0.94558749089698679</v>
      </c>
      <c r="P336" s="284">
        <v>1200.4690910858517</v>
      </c>
      <c r="Q336" s="316">
        <v>10401</v>
      </c>
      <c r="R336" s="125">
        <f t="shared" si="84"/>
        <v>9.0162015708512774E-2</v>
      </c>
      <c r="S336" s="23">
        <f t="shared" si="85"/>
        <v>3.453241114039219E-2</v>
      </c>
      <c r="T336" s="23"/>
      <c r="U336" s="266">
        <v>247240</v>
      </c>
      <c r="V336" s="125">
        <f t="shared" si="86"/>
        <v>9.2578061802297357E-2</v>
      </c>
      <c r="W336" s="260">
        <v>291143.03600413707</v>
      </c>
      <c r="X336" s="264">
        <v>23823.472730776644</v>
      </c>
      <c r="Y336" s="264">
        <v>28053.867412231364</v>
      </c>
      <c r="Z336" s="141"/>
      <c r="AA336" s="124"/>
      <c r="AB336" s="124"/>
      <c r="AC336" s="124"/>
      <c r="AD336" s="124"/>
    </row>
    <row r="337" spans="1:32">
      <c r="A337" s="82">
        <v>1871</v>
      </c>
      <c r="B337" s="83" t="s">
        <v>433</v>
      </c>
      <c r="C337" s="266">
        <v>134742</v>
      </c>
      <c r="D337" s="124">
        <f t="shared" si="77"/>
        <v>27487.148102815176</v>
      </c>
      <c r="E337" s="125">
        <f t="shared" si="87"/>
        <v>0.89555973538138323</v>
      </c>
      <c r="F337" s="124">
        <f t="shared" si="88"/>
        <v>1923.3323527524931</v>
      </c>
      <c r="G337" s="124">
        <f t="shared" si="78"/>
        <v>9428.1751931927211</v>
      </c>
      <c r="H337" s="124">
        <f t="shared" si="89"/>
        <v>47.699301596527761</v>
      </c>
      <c r="I337" s="123">
        <f t="shared" si="79"/>
        <v>233.82197642617908</v>
      </c>
      <c r="J337" s="124">
        <f t="shared" si="90"/>
        <v>-312.06020730633713</v>
      </c>
      <c r="K337" s="123">
        <f t="shared" si="80"/>
        <v>-1529.7191362156648</v>
      </c>
      <c r="L337" s="123">
        <f t="shared" si="81"/>
        <v>7898.4560569770565</v>
      </c>
      <c r="M337" s="123">
        <f t="shared" si="82"/>
        <v>142640.45605697707</v>
      </c>
      <c r="N337" s="70">
        <f t="shared" si="83"/>
        <v>29098.420248261336</v>
      </c>
      <c r="O337" s="23">
        <f t="shared" si="91"/>
        <v>0.94805664960492064</v>
      </c>
      <c r="P337" s="284">
        <v>549.00788717459454</v>
      </c>
      <c r="Q337" s="316">
        <v>4902</v>
      </c>
      <c r="R337" s="125">
        <f t="shared" si="84"/>
        <v>0.17758875446148706</v>
      </c>
      <c r="S337" s="23">
        <f t="shared" si="85"/>
        <v>3.8124866339473873E-2</v>
      </c>
      <c r="T337" s="23"/>
      <c r="U337" s="266">
        <v>114562</v>
      </c>
      <c r="V337" s="125">
        <f t="shared" si="86"/>
        <v>0.17614915940713324</v>
      </c>
      <c r="W337" s="260">
        <v>137570.20105109893</v>
      </c>
      <c r="X337" s="264">
        <v>23341.890790546047</v>
      </c>
      <c r="Y337" s="264">
        <v>28029.788315219834</v>
      </c>
      <c r="Z337" s="141"/>
      <c r="AA337" s="124"/>
      <c r="AB337" s="124"/>
      <c r="AC337" s="124"/>
      <c r="AD337" s="124"/>
    </row>
    <row r="338" spans="1:32">
      <c r="A338" s="82">
        <v>1874</v>
      </c>
      <c r="B338" s="83" t="s">
        <v>434</v>
      </c>
      <c r="C338" s="266">
        <v>30852</v>
      </c>
      <c r="D338" s="124">
        <f t="shared" ref="D338:D401" si="92">C338*1000/Q338</f>
        <v>28887.6404494382</v>
      </c>
      <c r="E338" s="125">
        <f t="shared" si="87"/>
        <v>0.94118922559455354</v>
      </c>
      <c r="F338" s="124">
        <f t="shared" si="88"/>
        <v>1083.0369447786782</v>
      </c>
      <c r="G338" s="124">
        <f t="shared" ref="G338:G401" si="93">F338*Q338/1000</f>
        <v>1156.6834570236283</v>
      </c>
      <c r="H338" s="124">
        <f t="shared" si="89"/>
        <v>0</v>
      </c>
      <c r="I338" s="123">
        <f t="shared" ref="I338:I401" si="94">H338*Q338/1000</f>
        <v>0</v>
      </c>
      <c r="J338" s="124">
        <f t="shared" si="90"/>
        <v>-359.75950890286487</v>
      </c>
      <c r="K338" s="123">
        <f t="shared" ref="K338:K401" si="95">J338*Q338/1000</f>
        <v>-384.22315550825965</v>
      </c>
      <c r="L338" s="123">
        <f t="shared" ref="L338:L401" si="96">K338+G338</f>
        <v>772.46030151536866</v>
      </c>
      <c r="M338" s="123">
        <f t="shared" ref="M338:M401" si="97">L338+C338</f>
        <v>31624.46030151537</v>
      </c>
      <c r="N338" s="70">
        <f t="shared" ref="N338:N401" si="98">M338*1000/Q338</f>
        <v>29610.917885314018</v>
      </c>
      <c r="O338" s="23">
        <f t="shared" si="91"/>
        <v>0.96475435307367285</v>
      </c>
      <c r="P338" s="284">
        <v>23.557157347697057</v>
      </c>
      <c r="Q338" s="316">
        <v>1068</v>
      </c>
      <c r="R338" s="125">
        <f t="shared" ref="R338:R401" si="99">(D338-X338)/X338</f>
        <v>6.9027011631218757E-2</v>
      </c>
      <c r="S338" s="23">
        <f t="shared" ref="S338:S401" si="100">(N338-Y338)/Y338</f>
        <v>4.6640693923051209E-2</v>
      </c>
      <c r="T338" s="23"/>
      <c r="U338" s="266">
        <v>28995</v>
      </c>
      <c r="V338" s="125">
        <f t="shared" ref="V338:V401" si="101">(C338-U338)/U338</f>
        <v>6.4045525090532851E-2</v>
      </c>
      <c r="W338" s="260">
        <v>30356.659238856093</v>
      </c>
      <c r="X338" s="264">
        <v>27022.367194780989</v>
      </c>
      <c r="Y338" s="264">
        <v>28291.387920648733</v>
      </c>
      <c r="Z338" s="141"/>
      <c r="AA338" s="124"/>
      <c r="AB338" s="124"/>
      <c r="AC338" s="124"/>
      <c r="AD338" s="124"/>
    </row>
    <row r="339" spans="1:32" ht="24" customHeight="1">
      <c r="A339" s="82">
        <v>1902</v>
      </c>
      <c r="B339" s="83" t="s">
        <v>435</v>
      </c>
      <c r="C339" s="266">
        <v>2296830</v>
      </c>
      <c r="D339" s="124">
        <f t="shared" si="92"/>
        <v>30366.085829873871</v>
      </c>
      <c r="E339" s="125">
        <f t="shared" si="87"/>
        <v>0.98935850633354716</v>
      </c>
      <c r="F339" s="124">
        <f t="shared" si="88"/>
        <v>195.9697165172758</v>
      </c>
      <c r="G339" s="124">
        <f t="shared" si="93"/>
        <v>14822.757417933706</v>
      </c>
      <c r="H339" s="124">
        <f t="shared" si="89"/>
        <v>0</v>
      </c>
      <c r="I339" s="123">
        <f t="shared" si="94"/>
        <v>0</v>
      </c>
      <c r="J339" s="124">
        <f t="shared" si="90"/>
        <v>-359.75950890286487</v>
      </c>
      <c r="K339" s="123">
        <f t="shared" si="95"/>
        <v>-27211.489734394894</v>
      </c>
      <c r="L339" s="123">
        <f t="shared" si="96"/>
        <v>-12388.732316461188</v>
      </c>
      <c r="M339" s="123">
        <f t="shared" si="97"/>
        <v>2284441.2676835386</v>
      </c>
      <c r="N339" s="70">
        <f t="shared" si="98"/>
        <v>30202.296037488279</v>
      </c>
      <c r="O339" s="23">
        <f t="shared" si="91"/>
        <v>0.98402206536927006</v>
      </c>
      <c r="P339" s="284">
        <v>3387.5268421958135</v>
      </c>
      <c r="Q339" s="316">
        <v>75638</v>
      </c>
      <c r="R339" s="125">
        <f t="shared" si="99"/>
        <v>4.4990987733345082E-2</v>
      </c>
      <c r="S339" s="23">
        <f t="shared" si="100"/>
        <v>3.7668367364516446E-2</v>
      </c>
      <c r="T339" s="23"/>
      <c r="U339" s="264">
        <v>2166065</v>
      </c>
      <c r="V339" s="125">
        <f t="shared" si="101"/>
        <v>6.036984116358466E-2</v>
      </c>
      <c r="W339" s="261">
        <v>2169584.6377666094</v>
      </c>
      <c r="X339" s="265">
        <v>29058.705947062692</v>
      </c>
      <c r="Y339" s="264">
        <v>29105.92342156142</v>
      </c>
      <c r="Z339" s="264"/>
      <c r="AA339" s="266"/>
      <c r="AB339" s="261"/>
      <c r="AC339" s="266"/>
      <c r="AD339" s="124"/>
      <c r="AE339" s="124"/>
      <c r="AF339" s="156"/>
    </row>
    <row r="340" spans="1:32">
      <c r="A340" s="82">
        <v>1903</v>
      </c>
      <c r="B340" s="83" t="s">
        <v>436</v>
      </c>
      <c r="C340" s="266">
        <v>674405</v>
      </c>
      <c r="D340" s="124">
        <f t="shared" si="92"/>
        <v>27171.837228041903</v>
      </c>
      <c r="E340" s="125">
        <f t="shared" si="87"/>
        <v>0.88528658072311939</v>
      </c>
      <c r="F340" s="124">
        <f t="shared" si="88"/>
        <v>2112.5188776164568</v>
      </c>
      <c r="G340" s="124">
        <f t="shared" si="93"/>
        <v>52432.71854244046</v>
      </c>
      <c r="H340" s="124">
        <f t="shared" si="89"/>
        <v>158.05810776717334</v>
      </c>
      <c r="I340" s="123">
        <f t="shared" si="94"/>
        <v>3923.0022347812424</v>
      </c>
      <c r="J340" s="124">
        <f t="shared" si="90"/>
        <v>-201.70140113569153</v>
      </c>
      <c r="K340" s="123">
        <f t="shared" si="95"/>
        <v>-5006.2287761878642</v>
      </c>
      <c r="L340" s="123">
        <f t="shared" si="96"/>
        <v>47426.489766252598</v>
      </c>
      <c r="M340" s="123">
        <f t="shared" si="97"/>
        <v>721831.48976625258</v>
      </c>
      <c r="N340" s="70">
        <f t="shared" si="98"/>
        <v>29082.654704522665</v>
      </c>
      <c r="O340" s="23">
        <f t="shared" si="91"/>
        <v>0.94754299187200719</v>
      </c>
      <c r="P340" s="284">
        <v>2677.8824479137329</v>
      </c>
      <c r="Q340" s="316">
        <v>24820</v>
      </c>
      <c r="R340" s="125">
        <f>(D340-X340)/X340</f>
        <v>4.3403723528986082E-2</v>
      </c>
      <c r="S340" s="23">
        <f>(N340-Y340)/Y340</f>
        <v>3.2589793239418359E-2</v>
      </c>
      <c r="T340" s="23"/>
      <c r="U340" s="264">
        <v>647002</v>
      </c>
      <c r="V340" s="125">
        <f>(C340-U340)/U340</f>
        <v>4.2353810343708366E-2</v>
      </c>
      <c r="W340" s="261">
        <v>699753.72685708094</v>
      </c>
      <c r="X340" s="265">
        <v>26041.537532702758</v>
      </c>
      <c r="Y340" s="264">
        <v>28164.770652327668</v>
      </c>
      <c r="Z340" s="264"/>
      <c r="AA340" s="157"/>
      <c r="AB340" s="324"/>
      <c r="AC340" s="73"/>
      <c r="AD340" s="73"/>
    </row>
    <row r="341" spans="1:32">
      <c r="A341" s="82">
        <v>1911</v>
      </c>
      <c r="B341" s="83" t="s">
        <v>437</v>
      </c>
      <c r="C341" s="266">
        <v>68090</v>
      </c>
      <c r="D341" s="124">
        <f t="shared" si="92"/>
        <v>23254.781420765026</v>
      </c>
      <c r="E341" s="125">
        <f t="shared" si="87"/>
        <v>0.75766484822771685</v>
      </c>
      <c r="F341" s="124">
        <f t="shared" si="88"/>
        <v>4462.7523619825824</v>
      </c>
      <c r="G341" s="124">
        <f t="shared" si="93"/>
        <v>13066.938915885001</v>
      </c>
      <c r="H341" s="124">
        <f t="shared" si="89"/>
        <v>1529.0276403140799</v>
      </c>
      <c r="I341" s="123">
        <f t="shared" si="94"/>
        <v>4476.9929308396258</v>
      </c>
      <c r="J341" s="124">
        <f t="shared" si="90"/>
        <v>1169.2681314112151</v>
      </c>
      <c r="K341" s="123">
        <f t="shared" si="95"/>
        <v>3423.6170887720382</v>
      </c>
      <c r="L341" s="123">
        <f t="shared" si="96"/>
        <v>16490.556004657039</v>
      </c>
      <c r="M341" s="123">
        <f t="shared" si="97"/>
        <v>84580.556004657032</v>
      </c>
      <c r="N341" s="70">
        <f t="shared" si="98"/>
        <v>28886.801914158823</v>
      </c>
      <c r="O341" s="23">
        <f t="shared" si="91"/>
        <v>0.94116190524723708</v>
      </c>
      <c r="P341" s="284">
        <v>359.4833524372043</v>
      </c>
      <c r="Q341" s="316">
        <v>2928</v>
      </c>
      <c r="R341" s="125">
        <f t="shared" si="99"/>
        <v>5.392309932921055E-2</v>
      </c>
      <c r="S341" s="23">
        <f t="shared" si="100"/>
        <v>3.2927896247968692E-2</v>
      </c>
      <c r="T341" s="23"/>
      <c r="U341" s="266">
        <v>65886</v>
      </c>
      <c r="V341" s="125">
        <f t="shared" si="101"/>
        <v>3.3451719636948672E-2</v>
      </c>
      <c r="W341" s="260">
        <v>83506.303614217904</v>
      </c>
      <c r="X341" s="264">
        <v>22064.969859343604</v>
      </c>
      <c r="Y341" s="264">
        <v>27965.942268659714</v>
      </c>
      <c r="Z341" s="141"/>
      <c r="AA341" s="124"/>
      <c r="AB341" s="124"/>
      <c r="AC341" s="124"/>
      <c r="AD341" s="124"/>
    </row>
    <row r="342" spans="1:32">
      <c r="A342" s="82">
        <v>1913</v>
      </c>
      <c r="B342" s="83" t="s">
        <v>438</v>
      </c>
      <c r="C342" s="266">
        <v>69865</v>
      </c>
      <c r="D342" s="124">
        <f t="shared" si="92"/>
        <v>23335.003340013362</v>
      </c>
      <c r="E342" s="125">
        <f t="shared" si="87"/>
        <v>0.76027856138941319</v>
      </c>
      <c r="F342" s="124">
        <f t="shared" si="88"/>
        <v>4414.6192104335814</v>
      </c>
      <c r="G342" s="124">
        <f t="shared" si="93"/>
        <v>13217.369916038142</v>
      </c>
      <c r="H342" s="124">
        <f t="shared" si="89"/>
        <v>1500.9499685771625</v>
      </c>
      <c r="I342" s="123">
        <f t="shared" si="94"/>
        <v>4493.8442059200252</v>
      </c>
      <c r="J342" s="124">
        <f t="shared" si="90"/>
        <v>1141.1904596742977</v>
      </c>
      <c r="K342" s="123">
        <f t="shared" si="95"/>
        <v>3416.7242362648471</v>
      </c>
      <c r="L342" s="123">
        <f t="shared" si="96"/>
        <v>16634.094152302991</v>
      </c>
      <c r="M342" s="123">
        <f t="shared" si="97"/>
        <v>86499.094152302991</v>
      </c>
      <c r="N342" s="70">
        <f t="shared" si="98"/>
        <v>28890.813010121241</v>
      </c>
      <c r="O342" s="23">
        <f t="shared" si="91"/>
        <v>0.94129259090532202</v>
      </c>
      <c r="P342" s="284">
        <v>514.99025177492149</v>
      </c>
      <c r="Q342" s="316">
        <v>2994</v>
      </c>
      <c r="R342" s="125">
        <f t="shared" si="99"/>
        <v>1.042875055562111E-2</v>
      </c>
      <c r="S342" s="23">
        <f t="shared" si="100"/>
        <v>3.1173883860047436E-2</v>
      </c>
      <c r="T342" s="23"/>
      <c r="U342" s="266">
        <v>70391</v>
      </c>
      <c r="V342" s="125">
        <f t="shared" si="101"/>
        <v>-7.4725462061911328E-3</v>
      </c>
      <c r="W342" s="260">
        <v>85397.040628310831</v>
      </c>
      <c r="X342" s="264">
        <v>23094.160104986877</v>
      </c>
      <c r="Y342" s="264">
        <v>28017.401780941873</v>
      </c>
      <c r="Z342" s="141"/>
      <c r="AA342" s="124"/>
      <c r="AB342" s="124"/>
      <c r="AC342" s="124"/>
      <c r="AD342" s="124"/>
    </row>
    <row r="343" spans="1:32">
      <c r="A343" s="82">
        <v>1917</v>
      </c>
      <c r="B343" s="83" t="s">
        <v>439</v>
      </c>
      <c r="C343" s="266">
        <v>38050</v>
      </c>
      <c r="D343" s="124">
        <f t="shared" si="92"/>
        <v>27572.463768115944</v>
      </c>
      <c r="E343" s="125">
        <f t="shared" si="87"/>
        <v>0.89833940806167911</v>
      </c>
      <c r="F343" s="124">
        <f t="shared" si="88"/>
        <v>1872.1429535720322</v>
      </c>
      <c r="G343" s="124">
        <f t="shared" si="93"/>
        <v>2583.5572759294046</v>
      </c>
      <c r="H343" s="124">
        <f t="shared" si="89"/>
        <v>17.838818741258908</v>
      </c>
      <c r="I343" s="123">
        <f t="shared" si="94"/>
        <v>24.617569862937295</v>
      </c>
      <c r="J343" s="124">
        <f t="shared" si="90"/>
        <v>-341.92069016160593</v>
      </c>
      <c r="K343" s="123">
        <f t="shared" si="95"/>
        <v>-471.85055242301615</v>
      </c>
      <c r="L343" s="123">
        <f t="shared" si="96"/>
        <v>2111.7067235063882</v>
      </c>
      <c r="M343" s="123">
        <f t="shared" si="97"/>
        <v>40161.706723506388</v>
      </c>
      <c r="N343" s="70">
        <f t="shared" si="98"/>
        <v>29102.686031526369</v>
      </c>
      <c r="O343" s="23">
        <f t="shared" si="91"/>
        <v>0.9481956332389353</v>
      </c>
      <c r="P343" s="284">
        <v>155.10827879535282</v>
      </c>
      <c r="Q343" s="316">
        <v>1380</v>
      </c>
      <c r="R343" s="125">
        <f t="shared" si="99"/>
        <v>0.11208884013522445</v>
      </c>
      <c r="S343" s="23">
        <f t="shared" si="100"/>
        <v>3.559566195072808E-2</v>
      </c>
      <c r="T343" s="23"/>
      <c r="U343" s="266">
        <v>34562</v>
      </c>
      <c r="V343" s="125">
        <f t="shared" si="101"/>
        <v>0.10092008564319195</v>
      </c>
      <c r="W343" s="260">
        <v>39174.695123315389</v>
      </c>
      <c r="X343" s="264">
        <v>24793.400286944045</v>
      </c>
      <c r="Y343" s="264">
        <v>28102.363790039733</v>
      </c>
      <c r="Z343" s="141"/>
      <c r="AA343" s="124"/>
      <c r="AB343" s="124"/>
      <c r="AC343" s="124"/>
      <c r="AD343" s="124"/>
    </row>
    <row r="344" spans="1:32">
      <c r="A344" s="82">
        <v>1919</v>
      </c>
      <c r="B344" s="83" t="s">
        <v>440</v>
      </c>
      <c r="C344" s="266">
        <v>26493</v>
      </c>
      <c r="D344" s="124">
        <f t="shared" si="92"/>
        <v>23717.994628469114</v>
      </c>
      <c r="E344" s="125">
        <f t="shared" si="87"/>
        <v>0.77275681397712637</v>
      </c>
      <c r="F344" s="124">
        <f t="shared" si="88"/>
        <v>4184.8244373601301</v>
      </c>
      <c r="G344" s="124">
        <f t="shared" si="93"/>
        <v>4674.4488965312648</v>
      </c>
      <c r="H344" s="124">
        <f t="shared" si="89"/>
        <v>1366.9030176176493</v>
      </c>
      <c r="I344" s="123">
        <f t="shared" si="94"/>
        <v>1526.8306706789142</v>
      </c>
      <c r="J344" s="124">
        <f t="shared" si="90"/>
        <v>1007.1435087147845</v>
      </c>
      <c r="K344" s="123">
        <f t="shared" si="95"/>
        <v>1124.9792992344142</v>
      </c>
      <c r="L344" s="123">
        <f t="shared" si="96"/>
        <v>5799.4281957656785</v>
      </c>
      <c r="M344" s="123">
        <f t="shared" si="97"/>
        <v>32292.428195765679</v>
      </c>
      <c r="N344" s="70">
        <f t="shared" si="98"/>
        <v>28909.962574544028</v>
      </c>
      <c r="O344" s="23">
        <f t="shared" si="91"/>
        <v>0.94191650353470768</v>
      </c>
      <c r="P344" s="284">
        <v>18.731917579357287</v>
      </c>
      <c r="Q344" s="316">
        <v>1117</v>
      </c>
      <c r="R344" s="125">
        <f t="shared" si="99"/>
        <v>7.5300168992715161E-2</v>
      </c>
      <c r="S344" s="23">
        <f t="shared" si="100"/>
        <v>3.377063064348141E-2</v>
      </c>
      <c r="T344" s="23"/>
      <c r="U344" s="266">
        <v>24726</v>
      </c>
      <c r="V344" s="125">
        <f t="shared" si="101"/>
        <v>7.1463237078379038E-2</v>
      </c>
      <c r="W344" s="260">
        <v>31349.379722551326</v>
      </c>
      <c r="X344" s="264">
        <v>22057.091882247994</v>
      </c>
      <c r="Y344" s="264">
        <v>27965.548369804932</v>
      </c>
      <c r="Z344" s="141"/>
      <c r="AA344" s="124"/>
      <c r="AB344" s="124"/>
      <c r="AC344" s="124"/>
      <c r="AD344" s="124"/>
    </row>
    <row r="345" spans="1:32">
      <c r="A345" s="82">
        <v>1920</v>
      </c>
      <c r="B345" s="83" t="s">
        <v>441</v>
      </c>
      <c r="C345" s="266">
        <v>21842</v>
      </c>
      <c r="D345" s="124">
        <f t="shared" si="92"/>
        <v>20586.239396795478</v>
      </c>
      <c r="E345" s="125">
        <f t="shared" si="87"/>
        <v>0.67072098704935368</v>
      </c>
      <c r="F345" s="124">
        <f t="shared" si="88"/>
        <v>6063.8775763643116</v>
      </c>
      <c r="G345" s="124">
        <f t="shared" si="93"/>
        <v>6433.7741085225343</v>
      </c>
      <c r="H345" s="124">
        <f t="shared" si="89"/>
        <v>2463.0173487034217</v>
      </c>
      <c r="I345" s="123">
        <f t="shared" si="94"/>
        <v>2613.2614069743304</v>
      </c>
      <c r="J345" s="124">
        <f t="shared" si="90"/>
        <v>2103.2578398005567</v>
      </c>
      <c r="K345" s="123">
        <f t="shared" si="95"/>
        <v>2231.5565680283903</v>
      </c>
      <c r="L345" s="123">
        <f t="shared" si="96"/>
        <v>8665.3306765509242</v>
      </c>
      <c r="M345" s="123">
        <f t="shared" si="97"/>
        <v>30507.330676550926</v>
      </c>
      <c r="N345" s="70">
        <f t="shared" si="98"/>
        <v>28753.374812960345</v>
      </c>
      <c r="O345" s="23">
        <f t="shared" si="91"/>
        <v>0.93681471218831891</v>
      </c>
      <c r="P345" s="284">
        <v>-84.454239434471674</v>
      </c>
      <c r="Q345" s="316">
        <v>1061</v>
      </c>
      <c r="R345" s="125">
        <f t="shared" si="99"/>
        <v>0.10909240892008472</v>
      </c>
      <c r="S345" s="23">
        <f t="shared" si="100"/>
        <v>3.4637919181156135E-2</v>
      </c>
      <c r="T345" s="23"/>
      <c r="U345" s="266">
        <v>19972</v>
      </c>
      <c r="V345" s="125">
        <f t="shared" si="101"/>
        <v>9.3631083516923688E-2</v>
      </c>
      <c r="W345" s="260">
        <v>29902.858502645162</v>
      </c>
      <c r="X345" s="264">
        <v>18561.338289962827</v>
      </c>
      <c r="Y345" s="264">
        <v>27790.760690190669</v>
      </c>
      <c r="Z345" s="141"/>
      <c r="AA345" s="124"/>
      <c r="AB345" s="124"/>
      <c r="AC345" s="124"/>
      <c r="AD345" s="124"/>
    </row>
    <row r="346" spans="1:32">
      <c r="A346" s="82">
        <v>1922</v>
      </c>
      <c r="B346" s="83" t="s">
        <v>442</v>
      </c>
      <c r="C346" s="266">
        <v>120113</v>
      </c>
      <c r="D346" s="124">
        <f t="shared" si="92"/>
        <v>30186.730334254837</v>
      </c>
      <c r="E346" s="125">
        <f t="shared" si="87"/>
        <v>0.98351491864685914</v>
      </c>
      <c r="F346" s="124">
        <f t="shared" si="88"/>
        <v>303.5830138886966</v>
      </c>
      <c r="G346" s="124">
        <f t="shared" si="93"/>
        <v>1207.9568122631238</v>
      </c>
      <c r="H346" s="124">
        <f t="shared" si="89"/>
        <v>0</v>
      </c>
      <c r="I346" s="123">
        <f t="shared" si="94"/>
        <v>0</v>
      </c>
      <c r="J346" s="124">
        <f t="shared" si="90"/>
        <v>-359.75950890286487</v>
      </c>
      <c r="K346" s="123">
        <f t="shared" si="95"/>
        <v>-1431.4830859244992</v>
      </c>
      <c r="L346" s="123">
        <f t="shared" si="96"/>
        <v>-223.5262736613754</v>
      </c>
      <c r="M346" s="123">
        <f t="shared" si="97"/>
        <v>119889.47372633862</v>
      </c>
      <c r="N346" s="70">
        <f t="shared" si="98"/>
        <v>30130.553839240671</v>
      </c>
      <c r="O346" s="23">
        <f t="shared" si="91"/>
        <v>0.98168463029459507</v>
      </c>
      <c r="P346" s="284">
        <v>341.87821075513853</v>
      </c>
      <c r="Q346" s="316">
        <v>3979</v>
      </c>
      <c r="R346" s="125">
        <f t="shared" si="99"/>
        <v>4.7623938436927686E-2</v>
      </c>
      <c r="S346" s="23">
        <f t="shared" si="100"/>
        <v>3.8689851952017226E-2</v>
      </c>
      <c r="T346" s="23"/>
      <c r="U346" s="266">
        <v>115085</v>
      </c>
      <c r="V346" s="125">
        <f t="shared" si="101"/>
        <v>4.3689446930529612E-2</v>
      </c>
      <c r="W346" s="260">
        <v>115858.86952468894</v>
      </c>
      <c r="X346" s="264">
        <v>28814.471707561341</v>
      </c>
      <c r="Y346" s="264">
        <v>29008.229725760877</v>
      </c>
      <c r="Z346" s="141"/>
      <c r="AA346" s="124"/>
      <c r="AB346" s="124"/>
      <c r="AC346" s="124"/>
      <c r="AD346" s="124"/>
    </row>
    <row r="347" spans="1:32">
      <c r="A347" s="82">
        <v>1923</v>
      </c>
      <c r="B347" s="83" t="s">
        <v>443</v>
      </c>
      <c r="C347" s="266">
        <v>52604</v>
      </c>
      <c r="D347" s="124">
        <f t="shared" si="92"/>
        <v>23631.626235399821</v>
      </c>
      <c r="E347" s="125">
        <f t="shared" si="87"/>
        <v>0.76994284233652066</v>
      </c>
      <c r="F347" s="124">
        <f t="shared" si="88"/>
        <v>4236.6454732017055</v>
      </c>
      <c r="G347" s="124">
        <f t="shared" si="93"/>
        <v>9430.772823346997</v>
      </c>
      <c r="H347" s="124">
        <f t="shared" si="89"/>
        <v>1397.1319551919019</v>
      </c>
      <c r="I347" s="123">
        <f t="shared" si="94"/>
        <v>3110.0157322571736</v>
      </c>
      <c r="J347" s="124">
        <f t="shared" si="90"/>
        <v>1037.372446289037</v>
      </c>
      <c r="K347" s="123">
        <f t="shared" si="95"/>
        <v>2309.1910654393964</v>
      </c>
      <c r="L347" s="123">
        <f t="shared" si="96"/>
        <v>11739.963888786393</v>
      </c>
      <c r="M347" s="123">
        <f t="shared" si="97"/>
        <v>64343.963888786391</v>
      </c>
      <c r="N347" s="70">
        <f t="shared" si="98"/>
        <v>28905.64415489056</v>
      </c>
      <c r="O347" s="23">
        <f t="shared" si="91"/>
        <v>0.94177580495267721</v>
      </c>
      <c r="P347" s="284">
        <v>328.48724129959191</v>
      </c>
      <c r="Q347" s="316">
        <v>2226</v>
      </c>
      <c r="R347" s="125">
        <f t="shared" si="99"/>
        <v>1.1573218205769209E-2</v>
      </c>
      <c r="S347" s="23">
        <f t="shared" si="100"/>
        <v>3.1211690828316773E-2</v>
      </c>
      <c r="T347" s="23"/>
      <c r="U347" s="266">
        <v>51862</v>
      </c>
      <c r="V347" s="125">
        <f t="shared" si="101"/>
        <v>1.430719987659558E-2</v>
      </c>
      <c r="W347" s="260">
        <v>62228.280182037422</v>
      </c>
      <c r="X347" s="264">
        <v>23361.261261261261</v>
      </c>
      <c r="Y347" s="264">
        <v>28030.756838755595</v>
      </c>
      <c r="Z347" s="141"/>
      <c r="AA347" s="124"/>
      <c r="AB347" s="124"/>
      <c r="AC347" s="124"/>
      <c r="AD347" s="124"/>
    </row>
    <row r="348" spans="1:32">
      <c r="A348" s="82">
        <v>1924</v>
      </c>
      <c r="B348" s="83" t="s">
        <v>444</v>
      </c>
      <c r="C348" s="266">
        <v>184693</v>
      </c>
      <c r="D348" s="124">
        <f t="shared" si="92"/>
        <v>27168.726095910562</v>
      </c>
      <c r="E348" s="125">
        <f t="shared" si="87"/>
        <v>0.8851852168181461</v>
      </c>
      <c r="F348" s="124">
        <f t="shared" si="88"/>
        <v>2114.3855568952608</v>
      </c>
      <c r="G348" s="124">
        <f t="shared" si="93"/>
        <v>14373.593015773984</v>
      </c>
      <c r="H348" s="124">
        <f t="shared" si="89"/>
        <v>159.14700401314238</v>
      </c>
      <c r="I348" s="123">
        <f t="shared" si="94"/>
        <v>1081.881333281342</v>
      </c>
      <c r="J348" s="124">
        <f t="shared" si="90"/>
        <v>-200.61250488972249</v>
      </c>
      <c r="K348" s="123">
        <f t="shared" si="95"/>
        <v>-1363.7638082403337</v>
      </c>
      <c r="L348" s="123">
        <f t="shared" si="96"/>
        <v>13009.82920753365</v>
      </c>
      <c r="M348" s="123">
        <f t="shared" si="97"/>
        <v>197702.82920753365</v>
      </c>
      <c r="N348" s="70">
        <f t="shared" si="98"/>
        <v>29082.4991479161</v>
      </c>
      <c r="O348" s="23">
        <f t="shared" si="91"/>
        <v>0.9475379236767586</v>
      </c>
      <c r="P348" s="284">
        <v>992.96063178556324</v>
      </c>
      <c r="Q348" s="316">
        <v>6798</v>
      </c>
      <c r="R348" s="125">
        <f t="shared" si="99"/>
        <v>-1.6048560873071886E-2</v>
      </c>
      <c r="S348" s="23">
        <f t="shared" si="100"/>
        <v>1.9466185221003653E-2</v>
      </c>
      <c r="T348" s="23"/>
      <c r="U348" s="266">
        <v>187236</v>
      </c>
      <c r="V348" s="125">
        <f t="shared" si="101"/>
        <v>-1.358178982674272E-2</v>
      </c>
      <c r="W348" s="260">
        <v>193442.8327107951</v>
      </c>
      <c r="X348" s="264">
        <v>27611.856658309986</v>
      </c>
      <c r="Y348" s="264">
        <v>28527.183706060332</v>
      </c>
      <c r="Z348" s="141"/>
      <c r="AA348" s="124"/>
      <c r="AB348" s="124"/>
      <c r="AC348" s="124"/>
      <c r="AD348" s="124"/>
    </row>
    <row r="349" spans="1:32">
      <c r="A349" s="82">
        <v>1925</v>
      </c>
      <c r="B349" s="83" t="s">
        <v>445</v>
      </c>
      <c r="C349" s="266">
        <v>86393</v>
      </c>
      <c r="D349" s="124">
        <f t="shared" si="92"/>
        <v>24726.101888952489</v>
      </c>
      <c r="E349" s="125">
        <f t="shared" si="87"/>
        <v>0.80560199195112203</v>
      </c>
      <c r="F349" s="124">
        <f t="shared" si="88"/>
        <v>3579.9600810701049</v>
      </c>
      <c r="G349" s="124">
        <f t="shared" si="93"/>
        <v>12508.380523258948</v>
      </c>
      <c r="H349" s="124">
        <f t="shared" si="89"/>
        <v>1014.0654764484678</v>
      </c>
      <c r="I349" s="123">
        <f t="shared" si="94"/>
        <v>3543.1447747109469</v>
      </c>
      <c r="J349" s="124">
        <f t="shared" si="90"/>
        <v>654.30596754560293</v>
      </c>
      <c r="K349" s="123">
        <f t="shared" si="95"/>
        <v>2286.1450506043366</v>
      </c>
      <c r="L349" s="123">
        <f t="shared" si="96"/>
        <v>14794.525573863284</v>
      </c>
      <c r="M349" s="123">
        <f t="shared" si="97"/>
        <v>101187.52557386328</v>
      </c>
      <c r="N349" s="70">
        <f t="shared" si="98"/>
        <v>28960.367937568197</v>
      </c>
      <c r="O349" s="23">
        <f t="shared" si="91"/>
        <v>0.94355876243340742</v>
      </c>
      <c r="P349" s="284">
        <v>452.02736796980753</v>
      </c>
      <c r="Q349" s="316">
        <v>3494</v>
      </c>
      <c r="R349" s="125">
        <f t="shared" si="99"/>
        <v>3.0254245373020391E-2</v>
      </c>
      <c r="S349" s="23">
        <f t="shared" si="100"/>
        <v>3.1988167958886954E-2</v>
      </c>
      <c r="T349" s="23"/>
      <c r="U349" s="266">
        <v>83904</v>
      </c>
      <c r="V349" s="125">
        <f t="shared" si="101"/>
        <v>2.9664855072463768E-2</v>
      </c>
      <c r="W349" s="260">
        <v>98107.177439821098</v>
      </c>
      <c r="X349" s="264">
        <v>24000</v>
      </c>
      <c r="Y349" s="264">
        <v>28062.693775692533</v>
      </c>
      <c r="Z349" s="141"/>
      <c r="AA349" s="124"/>
      <c r="AB349" s="124"/>
      <c r="AC349" s="124"/>
      <c r="AD349" s="124"/>
    </row>
    <row r="350" spans="1:32">
      <c r="A350" s="82">
        <v>1926</v>
      </c>
      <c r="B350" s="83" t="s">
        <v>446</v>
      </c>
      <c r="C350" s="266">
        <v>25457</v>
      </c>
      <c r="D350" s="124">
        <f t="shared" si="92"/>
        <v>21851.502145922746</v>
      </c>
      <c r="E350" s="125">
        <f t="shared" si="87"/>
        <v>0.71194455700859172</v>
      </c>
      <c r="F350" s="124">
        <f t="shared" si="88"/>
        <v>5304.7199268879504</v>
      </c>
      <c r="G350" s="124">
        <f t="shared" si="93"/>
        <v>6179.9987148244627</v>
      </c>
      <c r="H350" s="124">
        <f t="shared" si="89"/>
        <v>2020.1753865088779</v>
      </c>
      <c r="I350" s="123">
        <f t="shared" si="94"/>
        <v>2353.5043252828427</v>
      </c>
      <c r="J350" s="124">
        <f t="shared" si="90"/>
        <v>1660.4158776060131</v>
      </c>
      <c r="K350" s="123">
        <f t="shared" si="95"/>
        <v>1934.3844974110052</v>
      </c>
      <c r="L350" s="123">
        <f t="shared" si="96"/>
        <v>8114.3832122354679</v>
      </c>
      <c r="M350" s="123">
        <f t="shared" si="97"/>
        <v>33571.383212235465</v>
      </c>
      <c r="N350" s="70">
        <f t="shared" si="98"/>
        <v>28816.637950416709</v>
      </c>
      <c r="O350" s="23">
        <f t="shared" si="91"/>
        <v>0.93887589068628086</v>
      </c>
      <c r="P350" s="284">
        <v>172.59148073406595</v>
      </c>
      <c r="Q350" s="316">
        <v>1165</v>
      </c>
      <c r="R350" s="125">
        <f t="shared" si="99"/>
        <v>3.6730152674897182E-2</v>
      </c>
      <c r="S350" s="23">
        <f t="shared" si="100"/>
        <v>3.2241713724022639E-2</v>
      </c>
      <c r="T350" s="23"/>
      <c r="U350" s="266">
        <v>23986</v>
      </c>
      <c r="V350" s="125">
        <f t="shared" si="101"/>
        <v>6.1327441007254228E-2</v>
      </c>
      <c r="W350" s="260">
        <v>31769.045516738101</v>
      </c>
      <c r="X350" s="264">
        <v>21077.328646748683</v>
      </c>
      <c r="Y350" s="264">
        <v>27916.560208029965</v>
      </c>
      <c r="Z350" s="141"/>
      <c r="AA350" s="124"/>
      <c r="AB350" s="124"/>
      <c r="AC350" s="124"/>
      <c r="AD350" s="124"/>
    </row>
    <row r="351" spans="1:32">
      <c r="A351" s="82">
        <v>1927</v>
      </c>
      <c r="B351" s="83" t="s">
        <v>447</v>
      </c>
      <c r="C351" s="266">
        <v>32458</v>
      </c>
      <c r="D351" s="124">
        <f t="shared" si="92"/>
        <v>21131.510416666668</v>
      </c>
      <c r="E351" s="125">
        <f t="shared" si="87"/>
        <v>0.68848648125196854</v>
      </c>
      <c r="F351" s="124">
        <f t="shared" si="88"/>
        <v>5736.7149644415977</v>
      </c>
      <c r="G351" s="124">
        <f t="shared" si="93"/>
        <v>8811.5941853822933</v>
      </c>
      <c r="H351" s="124">
        <f t="shared" si="89"/>
        <v>2272.1724917485053</v>
      </c>
      <c r="I351" s="123">
        <f t="shared" si="94"/>
        <v>3490.0569473257042</v>
      </c>
      <c r="J351" s="124">
        <f t="shared" si="90"/>
        <v>1912.4129828456405</v>
      </c>
      <c r="K351" s="123">
        <f t="shared" si="95"/>
        <v>2937.4663416509038</v>
      </c>
      <c r="L351" s="123">
        <f t="shared" si="96"/>
        <v>11749.060527033198</v>
      </c>
      <c r="M351" s="123">
        <f t="shared" si="97"/>
        <v>44207.060527033202</v>
      </c>
      <c r="N351" s="70">
        <f t="shared" si="98"/>
        <v>28780.638363953909</v>
      </c>
      <c r="O351" s="23">
        <f t="shared" si="91"/>
        <v>0.93770298689844989</v>
      </c>
      <c r="P351" s="284">
        <v>246.6560209506606</v>
      </c>
      <c r="Q351" s="316">
        <v>1536</v>
      </c>
      <c r="R351" s="125">
        <f t="shared" si="99"/>
        <v>2.6772450358637866E-2</v>
      </c>
      <c r="S351" s="23">
        <f t="shared" si="100"/>
        <v>3.1870340811249988E-2</v>
      </c>
      <c r="T351" s="23"/>
      <c r="U351" s="266">
        <v>31694</v>
      </c>
      <c r="V351" s="125">
        <f t="shared" si="101"/>
        <v>2.4105508929134854E-2</v>
      </c>
      <c r="W351" s="260">
        <v>42953.2484145665</v>
      </c>
      <c r="X351" s="264">
        <v>20580.519480519481</v>
      </c>
      <c r="Y351" s="264">
        <v>27891.719749718508</v>
      </c>
      <c r="Z351" s="141"/>
      <c r="AA351" s="124"/>
      <c r="AB351" s="124"/>
      <c r="AC351" s="124"/>
      <c r="AD351" s="124"/>
    </row>
    <row r="352" spans="1:32">
      <c r="A352" s="82">
        <v>1928</v>
      </c>
      <c r="B352" s="83" t="s">
        <v>448</v>
      </c>
      <c r="C352" s="266">
        <v>21406</v>
      </c>
      <c r="D352" s="124">
        <f t="shared" si="92"/>
        <v>22699.893955461295</v>
      </c>
      <c r="E352" s="125">
        <f t="shared" si="87"/>
        <v>0.73958604027954122</v>
      </c>
      <c r="F352" s="124">
        <f t="shared" si="88"/>
        <v>4795.6848411648216</v>
      </c>
      <c r="G352" s="124">
        <f t="shared" si="93"/>
        <v>4522.3308052184266</v>
      </c>
      <c r="H352" s="124">
        <f t="shared" si="89"/>
        <v>1723.2382531703859</v>
      </c>
      <c r="I352" s="123">
        <f t="shared" si="94"/>
        <v>1625.0136727396739</v>
      </c>
      <c r="J352" s="124">
        <f t="shared" si="90"/>
        <v>1363.4787442675211</v>
      </c>
      <c r="K352" s="123">
        <f t="shared" si="95"/>
        <v>1285.7604558442724</v>
      </c>
      <c r="L352" s="123">
        <f t="shared" si="96"/>
        <v>5808.0912610626992</v>
      </c>
      <c r="M352" s="123">
        <f t="shared" si="97"/>
        <v>27214.091261062698</v>
      </c>
      <c r="N352" s="70">
        <f t="shared" si="98"/>
        <v>28859.057540893635</v>
      </c>
      <c r="O352" s="23">
        <f t="shared" si="91"/>
        <v>0.94025796484982826</v>
      </c>
      <c r="P352" s="284">
        <v>179.19100114353751</v>
      </c>
      <c r="Q352" s="316">
        <v>943</v>
      </c>
      <c r="R352" s="125">
        <f t="shared" si="99"/>
        <v>9.1215738450851E-2</v>
      </c>
      <c r="S352" s="23">
        <f t="shared" si="100"/>
        <v>3.4270534751125889E-2</v>
      </c>
      <c r="T352" s="23"/>
      <c r="U352" s="266">
        <v>19159</v>
      </c>
      <c r="V352" s="125">
        <f t="shared" si="101"/>
        <v>0.11728169528681037</v>
      </c>
      <c r="W352" s="260">
        <v>25698.490967412821</v>
      </c>
      <c r="X352" s="264">
        <v>20802.388707926166</v>
      </c>
      <c r="Y352" s="264">
        <v>27902.81321108884</v>
      </c>
      <c r="Z352" s="141"/>
      <c r="AA352" s="124"/>
      <c r="AB352" s="124"/>
      <c r="AC352" s="124"/>
      <c r="AD352" s="124"/>
    </row>
    <row r="353" spans="1:30">
      <c r="A353" s="82">
        <v>1929</v>
      </c>
      <c r="B353" s="83" t="s">
        <v>449</v>
      </c>
      <c r="C353" s="266">
        <v>23708</v>
      </c>
      <c r="D353" s="124">
        <f t="shared" si="92"/>
        <v>26283.813747228382</v>
      </c>
      <c r="E353" s="125">
        <f t="shared" si="87"/>
        <v>0.85635385658181928</v>
      </c>
      <c r="F353" s="124">
        <f t="shared" si="88"/>
        <v>2645.3329661045696</v>
      </c>
      <c r="G353" s="124">
        <f t="shared" si="93"/>
        <v>2386.0903354263219</v>
      </c>
      <c r="H353" s="124">
        <f t="shared" si="89"/>
        <v>468.86632605190567</v>
      </c>
      <c r="I353" s="123">
        <f t="shared" si="94"/>
        <v>422.91742609881891</v>
      </c>
      <c r="J353" s="124">
        <f t="shared" si="90"/>
        <v>109.10681714904081</v>
      </c>
      <c r="K353" s="123">
        <f t="shared" si="95"/>
        <v>98.414349068434802</v>
      </c>
      <c r="L353" s="123">
        <f t="shared" si="96"/>
        <v>2484.5046844947565</v>
      </c>
      <c r="M353" s="123">
        <f t="shared" si="97"/>
        <v>26192.504684494757</v>
      </c>
      <c r="N353" s="70">
        <f t="shared" si="98"/>
        <v>29038.25353048199</v>
      </c>
      <c r="O353" s="23">
        <f t="shared" si="91"/>
        <v>0.94609635566494221</v>
      </c>
      <c r="P353" s="284">
        <v>40.010957615560073</v>
      </c>
      <c r="Q353" s="316">
        <v>902</v>
      </c>
      <c r="R353" s="125">
        <f t="shared" si="99"/>
        <v>6.3594358036336826E-2</v>
      </c>
      <c r="S353" s="23">
        <f t="shared" si="100"/>
        <v>3.3452089520839591E-2</v>
      </c>
      <c r="T353" s="23"/>
      <c r="U353" s="266">
        <v>22587</v>
      </c>
      <c r="V353" s="125">
        <f t="shared" si="101"/>
        <v>4.9630318324700051E-2</v>
      </c>
      <c r="W353" s="260">
        <v>25681.852110982974</v>
      </c>
      <c r="X353" s="264">
        <v>24712.253829321664</v>
      </c>
      <c r="Y353" s="264">
        <v>28098.306467158614</v>
      </c>
      <c r="Z353" s="141"/>
      <c r="AA353" s="124"/>
      <c r="AB353" s="124"/>
      <c r="AC353" s="124"/>
      <c r="AD353" s="124"/>
    </row>
    <row r="354" spans="1:30">
      <c r="A354" s="82">
        <v>1931</v>
      </c>
      <c r="B354" s="83" t="s">
        <v>450</v>
      </c>
      <c r="C354" s="266">
        <v>294637</v>
      </c>
      <c r="D354" s="124">
        <f t="shared" si="92"/>
        <v>25303.761593953968</v>
      </c>
      <c r="E354" s="125">
        <f t="shared" si="87"/>
        <v>0.82442274303874141</v>
      </c>
      <c r="F354" s="124">
        <f t="shared" si="88"/>
        <v>3233.3642580692176</v>
      </c>
      <c r="G354" s="124">
        <f t="shared" si="93"/>
        <v>37649.293420957969</v>
      </c>
      <c r="H354" s="124">
        <f t="shared" si="89"/>
        <v>811.88457969795036</v>
      </c>
      <c r="I354" s="123">
        <f t="shared" si="94"/>
        <v>9453.584046002934</v>
      </c>
      <c r="J354" s="124">
        <f t="shared" si="90"/>
        <v>452.12507079508549</v>
      </c>
      <c r="K354" s="123">
        <f t="shared" si="95"/>
        <v>5264.544324337975</v>
      </c>
      <c r="L354" s="123">
        <f t="shared" si="96"/>
        <v>42913.837745295947</v>
      </c>
      <c r="M354" s="123">
        <f t="shared" si="97"/>
        <v>337550.83774529595</v>
      </c>
      <c r="N354" s="70">
        <f t="shared" si="98"/>
        <v>28989.250922818272</v>
      </c>
      <c r="O354" s="23">
        <f t="shared" si="91"/>
        <v>0.94449979998778844</v>
      </c>
      <c r="P354" s="284">
        <v>585.68236194633937</v>
      </c>
      <c r="Q354" s="316">
        <v>11644</v>
      </c>
      <c r="R354" s="125">
        <f t="shared" si="99"/>
        <v>1.3689587214509039E-2</v>
      </c>
      <c r="S354" s="23">
        <f t="shared" si="100"/>
        <v>3.1249740286936549E-2</v>
      </c>
      <c r="T354" s="23"/>
      <c r="U354" s="266">
        <v>291981</v>
      </c>
      <c r="V354" s="125">
        <f t="shared" si="101"/>
        <v>9.0964823053554852E-3</v>
      </c>
      <c r="W354" s="260">
        <v>328811.97909427556</v>
      </c>
      <c r="X354" s="264">
        <v>24962.041549115158</v>
      </c>
      <c r="Y354" s="264">
        <v>28110.795853148295</v>
      </c>
      <c r="Z354" s="141"/>
      <c r="AA354" s="124"/>
      <c r="AB354" s="124"/>
      <c r="AC354" s="124"/>
      <c r="AD354" s="124"/>
    </row>
    <row r="355" spans="1:30">
      <c r="A355" s="82">
        <v>1933</v>
      </c>
      <c r="B355" s="83" t="s">
        <v>451</v>
      </c>
      <c r="C355" s="266">
        <v>123856</v>
      </c>
      <c r="D355" s="124">
        <f t="shared" si="92"/>
        <v>21909.782416416063</v>
      </c>
      <c r="E355" s="125">
        <f t="shared" si="87"/>
        <v>0.7138433885434502</v>
      </c>
      <c r="F355" s="124">
        <f t="shared" si="88"/>
        <v>5269.7517645919606</v>
      </c>
      <c r="G355" s="124">
        <f t="shared" si="93"/>
        <v>29789.906725238354</v>
      </c>
      <c r="H355" s="124">
        <f t="shared" si="89"/>
        <v>1999.777291836217</v>
      </c>
      <c r="I355" s="123">
        <f t="shared" si="94"/>
        <v>11304.741030750134</v>
      </c>
      <c r="J355" s="124">
        <f t="shared" si="90"/>
        <v>1640.0177829333522</v>
      </c>
      <c r="K355" s="123">
        <f t="shared" si="95"/>
        <v>9271.0205269222406</v>
      </c>
      <c r="L355" s="123">
        <f t="shared" si="96"/>
        <v>39060.927252160596</v>
      </c>
      <c r="M355" s="123">
        <f t="shared" si="97"/>
        <v>162916.92725216059</v>
      </c>
      <c r="N355" s="70">
        <f t="shared" si="98"/>
        <v>28819.551963941372</v>
      </c>
      <c r="O355" s="23">
        <f t="shared" si="91"/>
        <v>0.93897083226302369</v>
      </c>
      <c r="P355" s="284">
        <v>65.260635699291015</v>
      </c>
      <c r="Q355" s="316">
        <v>5653</v>
      </c>
      <c r="R355" s="125">
        <f t="shared" si="99"/>
        <v>3.4733776145787466E-2</v>
      </c>
      <c r="S355" s="23">
        <f t="shared" si="100"/>
        <v>3.2166795265051194E-2</v>
      </c>
      <c r="T355" s="23"/>
      <c r="U355" s="266">
        <v>120376</v>
      </c>
      <c r="V355" s="125">
        <f t="shared" si="101"/>
        <v>2.8909417159566689E-2</v>
      </c>
      <c r="W355" s="260">
        <v>158733.21411481203</v>
      </c>
      <c r="X355" s="264">
        <v>21174.318381706245</v>
      </c>
      <c r="Y355" s="264">
        <v>27921.409694777838</v>
      </c>
      <c r="Z355" s="141"/>
      <c r="AA355" s="124"/>
      <c r="AB355" s="124"/>
      <c r="AC355" s="124"/>
      <c r="AD355" s="124"/>
    </row>
    <row r="356" spans="1:30">
      <c r="A356" s="82">
        <v>1936</v>
      </c>
      <c r="B356" s="83" t="s">
        <v>452</v>
      </c>
      <c r="C356" s="266">
        <v>57505</v>
      </c>
      <c r="D356" s="124">
        <f t="shared" si="92"/>
        <v>25410.95890410959</v>
      </c>
      <c r="E356" s="125">
        <f t="shared" si="87"/>
        <v>0.82791534235670161</v>
      </c>
      <c r="F356" s="124">
        <f t="shared" si="88"/>
        <v>3169.0458719758449</v>
      </c>
      <c r="G356" s="124">
        <f t="shared" si="93"/>
        <v>7171.5508082813367</v>
      </c>
      <c r="H356" s="124">
        <f t="shared" si="89"/>
        <v>774.36552114348285</v>
      </c>
      <c r="I356" s="123">
        <f t="shared" si="94"/>
        <v>1752.3891743477018</v>
      </c>
      <c r="J356" s="124">
        <f t="shared" si="90"/>
        <v>414.60601224061799</v>
      </c>
      <c r="K356" s="123">
        <f t="shared" si="95"/>
        <v>938.25340570051856</v>
      </c>
      <c r="L356" s="123">
        <f t="shared" si="96"/>
        <v>8109.8042139818554</v>
      </c>
      <c r="M356" s="123">
        <f t="shared" si="97"/>
        <v>65614.804213981857</v>
      </c>
      <c r="N356" s="70">
        <f t="shared" si="98"/>
        <v>28994.610788326052</v>
      </c>
      <c r="O356" s="23">
        <f t="shared" si="91"/>
        <v>0.94467442995368645</v>
      </c>
      <c r="P356" s="284">
        <v>13.728987898016385</v>
      </c>
      <c r="Q356" s="316">
        <v>2263</v>
      </c>
      <c r="R356" s="125">
        <f t="shared" si="99"/>
        <v>8.2847948800920376E-2</v>
      </c>
      <c r="S356" s="23">
        <f t="shared" si="100"/>
        <v>3.4190921882300648E-2</v>
      </c>
      <c r="T356" s="23"/>
      <c r="U356" s="266">
        <v>53340</v>
      </c>
      <c r="V356" s="125">
        <f t="shared" si="101"/>
        <v>7.8083989501312331E-2</v>
      </c>
      <c r="W356" s="260">
        <v>63725.902952149117</v>
      </c>
      <c r="X356" s="264">
        <v>23466.783985921691</v>
      </c>
      <c r="Y356" s="264">
        <v>28036.032974988611</v>
      </c>
      <c r="Z356" s="141"/>
      <c r="AA356" s="124"/>
      <c r="AB356" s="124"/>
      <c r="AC356" s="124"/>
      <c r="AD356" s="124"/>
    </row>
    <row r="357" spans="1:30">
      <c r="A357" s="82">
        <v>1938</v>
      </c>
      <c r="B357" s="83" t="s">
        <v>453</v>
      </c>
      <c r="C357" s="266">
        <v>64289</v>
      </c>
      <c r="D357" s="124">
        <f t="shared" si="92"/>
        <v>22345.84636774418</v>
      </c>
      <c r="E357" s="125">
        <f t="shared" si="87"/>
        <v>0.7280508034196691</v>
      </c>
      <c r="F357" s="124">
        <f t="shared" si="88"/>
        <v>5008.1133937950908</v>
      </c>
      <c r="G357" s="124">
        <f t="shared" si="93"/>
        <v>14408.342233948477</v>
      </c>
      <c r="H357" s="124">
        <f t="shared" si="89"/>
        <v>1847.1549088713762</v>
      </c>
      <c r="I357" s="123">
        <f t="shared" si="94"/>
        <v>5314.2646728229493</v>
      </c>
      <c r="J357" s="124">
        <f t="shared" si="90"/>
        <v>1487.3953999685114</v>
      </c>
      <c r="K357" s="123">
        <f t="shared" si="95"/>
        <v>4279.2365657094078</v>
      </c>
      <c r="L357" s="123">
        <f t="shared" si="96"/>
        <v>18687.578799657884</v>
      </c>
      <c r="M357" s="123">
        <f t="shared" si="97"/>
        <v>82976.578799657887</v>
      </c>
      <c r="N357" s="70">
        <f t="shared" si="98"/>
        <v>28841.355161507778</v>
      </c>
      <c r="O357" s="23">
        <f t="shared" si="91"/>
        <v>0.93968120300683466</v>
      </c>
      <c r="P357" s="284">
        <v>167.98256658532046</v>
      </c>
      <c r="Q357" s="316">
        <v>2877</v>
      </c>
      <c r="R357" s="125">
        <f t="shared" si="99"/>
        <v>4.6688055532807448E-3</v>
      </c>
      <c r="S357" s="23">
        <f t="shared" si="100"/>
        <v>3.0976501538248092E-2</v>
      </c>
      <c r="T357" s="23"/>
      <c r="U357" s="266">
        <v>63968</v>
      </c>
      <c r="V357" s="125">
        <f t="shared" si="101"/>
        <v>5.0181340670335164E-3</v>
      </c>
      <c r="W357" s="260">
        <v>80455.507298891724</v>
      </c>
      <c r="X357" s="264">
        <v>22242.002781641168</v>
      </c>
      <c r="Y357" s="264">
        <v>27974.793914774589</v>
      </c>
      <c r="Z357" s="141"/>
      <c r="AA357" s="124"/>
      <c r="AB357" s="124"/>
      <c r="AC357" s="124"/>
      <c r="AD357" s="124"/>
    </row>
    <row r="358" spans="1:30">
      <c r="A358" s="82">
        <v>1939</v>
      </c>
      <c r="B358" s="83" t="s">
        <v>454</v>
      </c>
      <c r="C358" s="266">
        <v>51883</v>
      </c>
      <c r="D358" s="124">
        <f t="shared" si="92"/>
        <v>27954.202586206895</v>
      </c>
      <c r="E358" s="125">
        <f t="shared" si="87"/>
        <v>0.910776853868555</v>
      </c>
      <c r="F358" s="124">
        <f t="shared" si="88"/>
        <v>1643.0996627174616</v>
      </c>
      <c r="G358" s="124">
        <f t="shared" si="93"/>
        <v>3049.592974003609</v>
      </c>
      <c r="H358" s="124">
        <f t="shared" si="89"/>
        <v>0</v>
      </c>
      <c r="I358" s="123">
        <f t="shared" si="94"/>
        <v>0</v>
      </c>
      <c r="J358" s="124">
        <f t="shared" si="90"/>
        <v>-359.75950890286487</v>
      </c>
      <c r="K358" s="123">
        <f t="shared" si="95"/>
        <v>-667.71364852371721</v>
      </c>
      <c r="L358" s="123">
        <f t="shared" si="96"/>
        <v>2381.879325479892</v>
      </c>
      <c r="M358" s="123">
        <f t="shared" si="97"/>
        <v>54264.879325479895</v>
      </c>
      <c r="N358" s="70">
        <f t="shared" si="98"/>
        <v>29237.542740021494</v>
      </c>
      <c r="O358" s="23">
        <f t="shared" si="91"/>
        <v>0.95258940438327344</v>
      </c>
      <c r="P358" s="284">
        <v>25.794460709108535</v>
      </c>
      <c r="Q358" s="316">
        <v>1856</v>
      </c>
      <c r="R358" s="125">
        <f t="shared" si="99"/>
        <v>0.1215862711317249</v>
      </c>
      <c r="S358" s="23">
        <f t="shared" si="100"/>
        <v>4.015308747314919E-2</v>
      </c>
      <c r="T358" s="23"/>
      <c r="U358" s="266">
        <v>47106</v>
      </c>
      <c r="V358" s="125">
        <f t="shared" si="101"/>
        <v>0.10140958688914363</v>
      </c>
      <c r="W358" s="260">
        <v>53125.791236058889</v>
      </c>
      <c r="X358" s="264">
        <v>24923.809523809523</v>
      </c>
      <c r="Y358" s="264">
        <v>28108.88425188301</v>
      </c>
      <c r="Z358" s="141"/>
      <c r="AA358" s="124"/>
      <c r="AB358" s="124"/>
      <c r="AC358" s="124"/>
      <c r="AD358" s="124"/>
    </row>
    <row r="359" spans="1:30">
      <c r="A359" s="82">
        <v>1940</v>
      </c>
      <c r="B359" s="83" t="s">
        <v>455</v>
      </c>
      <c r="C359" s="266">
        <v>51110</v>
      </c>
      <c r="D359" s="124">
        <f t="shared" si="92"/>
        <v>23972.79549718574</v>
      </c>
      <c r="E359" s="125">
        <f t="shared" si="87"/>
        <v>0.78105849000802163</v>
      </c>
      <c r="F359" s="124">
        <f t="shared" si="88"/>
        <v>4031.9439161301543</v>
      </c>
      <c r="G359" s="124">
        <f t="shared" si="93"/>
        <v>8596.1044291894887</v>
      </c>
      <c r="H359" s="124">
        <f t="shared" si="89"/>
        <v>1277.7227135668302</v>
      </c>
      <c r="I359" s="123">
        <f t="shared" si="94"/>
        <v>2724.1048253244817</v>
      </c>
      <c r="J359" s="124">
        <f t="shared" si="90"/>
        <v>917.96320466396537</v>
      </c>
      <c r="K359" s="123">
        <f t="shared" si="95"/>
        <v>1957.0975523435741</v>
      </c>
      <c r="L359" s="123">
        <f t="shared" si="96"/>
        <v>10553.201981533062</v>
      </c>
      <c r="M359" s="123">
        <f t="shared" si="97"/>
        <v>61663.201981533064</v>
      </c>
      <c r="N359" s="70">
        <f t="shared" si="98"/>
        <v>28922.702617979863</v>
      </c>
      <c r="O359" s="23">
        <f t="shared" si="91"/>
        <v>0.94233158733625255</v>
      </c>
      <c r="P359" s="284">
        <v>-165.03773654503493</v>
      </c>
      <c r="Q359" s="316">
        <v>2132</v>
      </c>
      <c r="R359" s="125">
        <f t="shared" si="99"/>
        <v>4.3977367894274498E-2</v>
      </c>
      <c r="S359" s="23">
        <f t="shared" si="100"/>
        <v>3.2553880154446754E-2</v>
      </c>
      <c r="T359" s="23"/>
      <c r="U359" s="266">
        <v>48957</v>
      </c>
      <c r="V359" s="125">
        <f t="shared" si="101"/>
        <v>4.3977367894274567E-2</v>
      </c>
      <c r="W359" s="260">
        <v>59719.11312977648</v>
      </c>
      <c r="X359" s="264">
        <v>22962.945590994372</v>
      </c>
      <c r="Y359" s="264">
        <v>28010.84105524225</v>
      </c>
      <c r="Z359" s="141"/>
      <c r="AA359" s="124"/>
      <c r="AB359" s="124"/>
      <c r="AC359" s="124"/>
      <c r="AD359" s="124"/>
    </row>
    <row r="360" spans="1:30">
      <c r="A360" s="82">
        <v>1941</v>
      </c>
      <c r="B360" s="83" t="s">
        <v>456</v>
      </c>
      <c r="C360" s="266">
        <v>69371</v>
      </c>
      <c r="D360" s="124">
        <f t="shared" si="92"/>
        <v>23716.581196581195</v>
      </c>
      <c r="E360" s="125">
        <f t="shared" si="87"/>
        <v>0.7727107629032649</v>
      </c>
      <c r="F360" s="124">
        <f t="shared" si="88"/>
        <v>4185.6724964928808</v>
      </c>
      <c r="G360" s="124">
        <f t="shared" si="93"/>
        <v>12243.092052241676</v>
      </c>
      <c r="H360" s="124">
        <f t="shared" si="89"/>
        <v>1367.3977187784208</v>
      </c>
      <c r="I360" s="123">
        <f t="shared" si="94"/>
        <v>3999.6383274268806</v>
      </c>
      <c r="J360" s="124">
        <f t="shared" si="90"/>
        <v>1007.638209875556</v>
      </c>
      <c r="K360" s="123">
        <f t="shared" si="95"/>
        <v>2947.341763886001</v>
      </c>
      <c r="L360" s="123">
        <f t="shared" si="96"/>
        <v>15190.433816127677</v>
      </c>
      <c r="M360" s="123">
        <f t="shared" si="97"/>
        <v>84561.433816127683</v>
      </c>
      <c r="N360" s="70">
        <f t="shared" si="98"/>
        <v>28909.891902949636</v>
      </c>
      <c r="O360" s="23">
        <f t="shared" si="91"/>
        <v>0.94191420098101464</v>
      </c>
      <c r="P360" s="284">
        <v>229.69212974003676</v>
      </c>
      <c r="Q360" s="316">
        <v>2925</v>
      </c>
      <c r="R360" s="125">
        <f t="shared" si="99"/>
        <v>7.4136562841303308E-2</v>
      </c>
      <c r="S360" s="23">
        <f t="shared" si="100"/>
        <v>3.3726373745423928E-2</v>
      </c>
      <c r="T360" s="23"/>
      <c r="U360" s="266">
        <v>64296</v>
      </c>
      <c r="V360" s="125">
        <f t="shared" si="101"/>
        <v>7.89318153539878E-2</v>
      </c>
      <c r="W360" s="260">
        <v>81438.964274816652</v>
      </c>
      <c r="X360" s="264">
        <v>22079.670329670331</v>
      </c>
      <c r="Y360" s="264">
        <v>27966.677292176046</v>
      </c>
      <c r="Z360" s="141"/>
      <c r="AA360" s="124"/>
      <c r="AB360" s="124"/>
      <c r="AC360" s="124"/>
      <c r="AD360" s="124"/>
    </row>
    <row r="361" spans="1:30">
      <c r="A361" s="82">
        <v>1942</v>
      </c>
      <c r="B361" s="83" t="s">
        <v>457</v>
      </c>
      <c r="C361" s="266">
        <v>111919</v>
      </c>
      <c r="D361" s="124">
        <f t="shared" si="92"/>
        <v>22637.338187702266</v>
      </c>
      <c r="E361" s="125">
        <f t="shared" si="87"/>
        <v>0.73754790861847164</v>
      </c>
      <c r="F361" s="124">
        <f t="shared" si="88"/>
        <v>4833.2183018202386</v>
      </c>
      <c r="G361" s="124">
        <f t="shared" si="93"/>
        <v>23895.431284199261</v>
      </c>
      <c r="H361" s="124">
        <f t="shared" si="89"/>
        <v>1745.1327718860462</v>
      </c>
      <c r="I361" s="123">
        <f t="shared" si="94"/>
        <v>8627.9364242046122</v>
      </c>
      <c r="J361" s="124">
        <f t="shared" si="90"/>
        <v>1385.3732629831813</v>
      </c>
      <c r="K361" s="123">
        <f t="shared" si="95"/>
        <v>6849.2854121888486</v>
      </c>
      <c r="L361" s="123">
        <f t="shared" si="96"/>
        <v>30744.71669638811</v>
      </c>
      <c r="M361" s="123">
        <f t="shared" si="97"/>
        <v>142663.71669638812</v>
      </c>
      <c r="N361" s="70">
        <f t="shared" si="98"/>
        <v>28855.92975250569</v>
      </c>
      <c r="O361" s="23">
        <f t="shared" si="91"/>
        <v>0.94015605826677506</v>
      </c>
      <c r="P361" s="284">
        <v>-93.464995065049152</v>
      </c>
      <c r="Q361" s="316">
        <v>4944</v>
      </c>
      <c r="R361" s="125">
        <f t="shared" si="99"/>
        <v>1.4273828587501628E-2</v>
      </c>
      <c r="S361" s="23">
        <f t="shared" si="100"/>
        <v>3.1355992630068955E-2</v>
      </c>
      <c r="T361" s="23"/>
      <c r="U361" s="266">
        <v>109786</v>
      </c>
      <c r="V361" s="125">
        <f t="shared" si="101"/>
        <v>1.9428706756781374E-2</v>
      </c>
      <c r="W361" s="260">
        <v>137626.89068263158</v>
      </c>
      <c r="X361" s="264">
        <v>22318.763976417969</v>
      </c>
      <c r="Y361" s="264">
        <v>27978.631974513435</v>
      </c>
      <c r="Z361" s="141"/>
      <c r="AA361" s="124"/>
      <c r="AB361" s="124"/>
      <c r="AC361" s="124"/>
      <c r="AD361" s="124"/>
    </row>
    <row r="362" spans="1:30">
      <c r="A362" s="82">
        <v>1943</v>
      </c>
      <c r="B362" s="83" t="s">
        <v>458</v>
      </c>
      <c r="C362" s="266">
        <v>32637</v>
      </c>
      <c r="D362" s="124">
        <f t="shared" si="92"/>
        <v>26664.215686274511</v>
      </c>
      <c r="E362" s="125">
        <f t="shared" si="87"/>
        <v>0.86874774548569667</v>
      </c>
      <c r="F362" s="124">
        <f t="shared" si="88"/>
        <v>2417.0918026768923</v>
      </c>
      <c r="G362" s="124">
        <f t="shared" si="93"/>
        <v>2958.5203664765163</v>
      </c>
      <c r="H362" s="124">
        <f t="shared" si="89"/>
        <v>335.72564738576057</v>
      </c>
      <c r="I362" s="123">
        <f t="shared" si="94"/>
        <v>410.92819240017093</v>
      </c>
      <c r="J362" s="124">
        <f t="shared" si="90"/>
        <v>-24.033861517104299</v>
      </c>
      <c r="K362" s="123">
        <f t="shared" si="95"/>
        <v>-29.417446496935664</v>
      </c>
      <c r="L362" s="123">
        <f t="shared" si="96"/>
        <v>2929.1029199795807</v>
      </c>
      <c r="M362" s="123">
        <f t="shared" si="97"/>
        <v>35566.102919979581</v>
      </c>
      <c r="N362" s="70">
        <f t="shared" si="98"/>
        <v>29057.273627434297</v>
      </c>
      <c r="O362" s="23">
        <f t="shared" si="91"/>
        <v>0.94671605011013615</v>
      </c>
      <c r="P362" s="284">
        <v>187.06886044505927</v>
      </c>
      <c r="Q362" s="316">
        <v>1224</v>
      </c>
      <c r="R362" s="125">
        <f t="shared" si="99"/>
        <v>8.5944770971972631E-2</v>
      </c>
      <c r="S362" s="23">
        <f t="shared" si="100"/>
        <v>3.4420424973075965E-2</v>
      </c>
      <c r="T362" s="23"/>
      <c r="U362" s="266">
        <v>30275</v>
      </c>
      <c r="V362" s="125">
        <f t="shared" si="101"/>
        <v>7.8018166804293979E-2</v>
      </c>
      <c r="W362" s="260">
        <v>34635.451425428895</v>
      </c>
      <c r="X362" s="264">
        <v>24553.933495539335</v>
      </c>
      <c r="Y362" s="264">
        <v>28090.390450469502</v>
      </c>
      <c r="Z362" s="141"/>
      <c r="AA362" s="124"/>
      <c r="AB362" s="124"/>
      <c r="AC362" s="124"/>
      <c r="AD362" s="124"/>
    </row>
    <row r="363" spans="1:30" ht="25.5" customHeight="1">
      <c r="A363" s="82">
        <v>2002</v>
      </c>
      <c r="B363" s="83" t="s">
        <v>459</v>
      </c>
      <c r="C363" s="266">
        <v>46676</v>
      </c>
      <c r="D363" s="124">
        <f t="shared" si="92"/>
        <v>22121.327014218008</v>
      </c>
      <c r="E363" s="125">
        <f t="shared" si="87"/>
        <v>0.72073573049614148</v>
      </c>
      <c r="F363" s="124">
        <f t="shared" si="88"/>
        <v>5142.8250059107932</v>
      </c>
      <c r="G363" s="124">
        <f t="shared" si="93"/>
        <v>10851.360762471773</v>
      </c>
      <c r="H363" s="124">
        <f t="shared" si="89"/>
        <v>1925.7366826055363</v>
      </c>
      <c r="I363" s="123">
        <f t="shared" si="94"/>
        <v>4063.3044002976817</v>
      </c>
      <c r="J363" s="124">
        <f t="shared" si="90"/>
        <v>1565.9771737026715</v>
      </c>
      <c r="K363" s="123">
        <f t="shared" si="95"/>
        <v>3304.2118365126366</v>
      </c>
      <c r="L363" s="123">
        <f t="shared" si="96"/>
        <v>14155.57259898441</v>
      </c>
      <c r="M363" s="123">
        <f t="shared" si="97"/>
        <v>60831.572598984407</v>
      </c>
      <c r="N363" s="70">
        <f t="shared" si="98"/>
        <v>28830.129193831472</v>
      </c>
      <c r="O363" s="23">
        <f t="shared" si="91"/>
        <v>0.93931544936065836</v>
      </c>
      <c r="P363" s="284">
        <v>189.72663034239122</v>
      </c>
      <c r="Q363" s="316">
        <v>2110</v>
      </c>
      <c r="R363" s="125">
        <f t="shared" si="99"/>
        <v>-8.451810014599756E-3</v>
      </c>
      <c r="S363" s="23">
        <f t="shared" si="100"/>
        <v>3.0450189246006377E-2</v>
      </c>
      <c r="T363" s="23"/>
      <c r="U363" s="266">
        <v>46940</v>
      </c>
      <c r="V363" s="125">
        <f t="shared" si="101"/>
        <v>-5.6242011077971875E-3</v>
      </c>
      <c r="W363" s="260">
        <v>58866.107704057082</v>
      </c>
      <c r="X363" s="264">
        <v>22309.885931558936</v>
      </c>
      <c r="Y363" s="264">
        <v>27978.188072270477</v>
      </c>
      <c r="Z363" s="141"/>
      <c r="AA363" s="124"/>
      <c r="AB363" s="124"/>
      <c r="AC363" s="124"/>
      <c r="AD363" s="124"/>
    </row>
    <row r="364" spans="1:30">
      <c r="A364" s="82">
        <v>2003</v>
      </c>
      <c r="B364" s="83" t="s">
        <v>460</v>
      </c>
      <c r="C364" s="266">
        <v>152909</v>
      </c>
      <c r="D364" s="124">
        <f t="shared" si="92"/>
        <v>25345.433449361844</v>
      </c>
      <c r="E364" s="125">
        <f t="shared" si="87"/>
        <v>0.82578045521980636</v>
      </c>
      <c r="F364" s="124">
        <f t="shared" si="88"/>
        <v>3208.3611448244919</v>
      </c>
      <c r="G364" s="124">
        <f t="shared" si="93"/>
        <v>19356.042786726157</v>
      </c>
      <c r="H364" s="124">
        <f t="shared" si="89"/>
        <v>797.29943030519371</v>
      </c>
      <c r="I364" s="123">
        <f t="shared" si="94"/>
        <v>4810.1074630312332</v>
      </c>
      <c r="J364" s="124">
        <f t="shared" si="90"/>
        <v>437.53992140232884</v>
      </c>
      <c r="K364" s="123">
        <f t="shared" si="95"/>
        <v>2639.6783458202499</v>
      </c>
      <c r="L364" s="123">
        <f t="shared" si="96"/>
        <v>21995.721132546409</v>
      </c>
      <c r="M364" s="123">
        <f t="shared" si="97"/>
        <v>174904.7211325464</v>
      </c>
      <c r="N364" s="70">
        <f t="shared" si="98"/>
        <v>28991.33451558866</v>
      </c>
      <c r="O364" s="23">
        <f t="shared" si="91"/>
        <v>0.94456768559684146</v>
      </c>
      <c r="P364" s="284">
        <v>-33.7011559926068</v>
      </c>
      <c r="Q364" s="316">
        <v>6033</v>
      </c>
      <c r="R364" s="125">
        <f t="shared" si="99"/>
        <v>5.3306934315938463E-2</v>
      </c>
      <c r="S364" s="23">
        <f t="shared" si="100"/>
        <v>3.2976205230297873E-2</v>
      </c>
      <c r="T364" s="23"/>
      <c r="U364" s="266">
        <v>148082</v>
      </c>
      <c r="V364" s="125">
        <f t="shared" si="101"/>
        <v>3.259680447319728E-2</v>
      </c>
      <c r="W364" s="260">
        <v>172717.11749561183</v>
      </c>
      <c r="X364" s="264">
        <v>24062.723431914201</v>
      </c>
      <c r="Y364" s="264">
        <v>28065.829947288243</v>
      </c>
      <c r="Z364" s="141"/>
      <c r="AA364" s="124"/>
      <c r="AB364" s="124"/>
      <c r="AC364" s="124"/>
      <c r="AD364" s="124"/>
    </row>
    <row r="365" spans="1:30">
      <c r="A365" s="82">
        <v>2004</v>
      </c>
      <c r="B365" s="83" t="s">
        <v>461</v>
      </c>
      <c r="C365" s="266">
        <v>303061</v>
      </c>
      <c r="D365" s="124">
        <f t="shared" si="92"/>
        <v>28772.524446976171</v>
      </c>
      <c r="E365" s="125">
        <f t="shared" si="87"/>
        <v>0.93743862708511783</v>
      </c>
      <c r="F365" s="124">
        <f t="shared" si="88"/>
        <v>1152.1065462558959</v>
      </c>
      <c r="G365" s="124">
        <f t="shared" si="93"/>
        <v>12135.13825171335</v>
      </c>
      <c r="H365" s="124">
        <f t="shared" si="89"/>
        <v>0</v>
      </c>
      <c r="I365" s="123">
        <f t="shared" si="94"/>
        <v>0</v>
      </c>
      <c r="J365" s="124">
        <f t="shared" si="90"/>
        <v>-359.75950890286487</v>
      </c>
      <c r="K365" s="123">
        <f t="shared" si="95"/>
        <v>-3789.3469072738753</v>
      </c>
      <c r="L365" s="123">
        <f t="shared" si="96"/>
        <v>8345.7913444394744</v>
      </c>
      <c r="M365" s="123">
        <f t="shared" si="97"/>
        <v>311406.79134443949</v>
      </c>
      <c r="N365" s="70">
        <f t="shared" si="98"/>
        <v>29564.871484329204</v>
      </c>
      <c r="O365" s="23">
        <f t="shared" si="91"/>
        <v>0.96325411366989855</v>
      </c>
      <c r="P365" s="284">
        <v>1017.5336501341553</v>
      </c>
      <c r="Q365" s="316">
        <v>10533</v>
      </c>
      <c r="R365" s="125">
        <f t="shared" si="99"/>
        <v>3.3865127653688529E-2</v>
      </c>
      <c r="S365" s="23">
        <f t="shared" si="100"/>
        <v>3.3214252796882039E-2</v>
      </c>
      <c r="T365" s="23"/>
      <c r="U365" s="266">
        <v>292967</v>
      </c>
      <c r="V365" s="125">
        <f t="shared" si="101"/>
        <v>3.4454392474237712E-2</v>
      </c>
      <c r="W365" s="260">
        <v>301224.45685688546</v>
      </c>
      <c r="X365" s="264">
        <v>27830.056046356985</v>
      </c>
      <c r="Y365" s="264">
        <v>28614.463461279134</v>
      </c>
      <c r="Z365" s="141"/>
      <c r="AA365" s="124"/>
      <c r="AB365" s="124"/>
      <c r="AC365" s="124"/>
      <c r="AD365" s="124"/>
    </row>
    <row r="366" spans="1:30">
      <c r="A366" s="82">
        <v>2011</v>
      </c>
      <c r="B366" s="83" t="s">
        <v>462</v>
      </c>
      <c r="C366" s="266">
        <v>56500</v>
      </c>
      <c r="D366" s="124">
        <f t="shared" si="92"/>
        <v>19178.547182620503</v>
      </c>
      <c r="E366" s="125">
        <f t="shared" si="87"/>
        <v>0.6248569176992177</v>
      </c>
      <c r="F366" s="124">
        <f t="shared" si="88"/>
        <v>6908.4929048692966</v>
      </c>
      <c r="G366" s="124">
        <f t="shared" si="93"/>
        <v>20352.420097744951</v>
      </c>
      <c r="H366" s="124">
        <f t="shared" si="89"/>
        <v>2955.709623664663</v>
      </c>
      <c r="I366" s="123">
        <f t="shared" si="94"/>
        <v>8707.5205513160981</v>
      </c>
      <c r="J366" s="124">
        <f t="shared" si="90"/>
        <v>2595.950114761798</v>
      </c>
      <c r="K366" s="123">
        <f t="shared" si="95"/>
        <v>7647.6690380882565</v>
      </c>
      <c r="L366" s="123">
        <f t="shared" si="96"/>
        <v>28000.089135833208</v>
      </c>
      <c r="M366" s="123">
        <f t="shared" si="97"/>
        <v>84500.089135833201</v>
      </c>
      <c r="N366" s="70">
        <f t="shared" si="98"/>
        <v>28682.990202251596</v>
      </c>
      <c r="O366" s="23">
        <f t="shared" si="91"/>
        <v>0.93452150872081219</v>
      </c>
      <c r="P366" s="284">
        <v>50.4806886202241</v>
      </c>
      <c r="Q366" s="316">
        <v>2946</v>
      </c>
      <c r="R366" s="125">
        <f t="shared" si="99"/>
        <v>0.10135790196710456</v>
      </c>
      <c r="S366" s="23">
        <f t="shared" si="100"/>
        <v>3.4241026500890337E-2</v>
      </c>
      <c r="T366" s="23"/>
      <c r="U366" s="266">
        <v>51161</v>
      </c>
      <c r="V366" s="125">
        <f t="shared" si="101"/>
        <v>0.10435683430738257</v>
      </c>
      <c r="W366" s="260">
        <v>81480.644312984659</v>
      </c>
      <c r="X366" s="264">
        <v>17413.54663036079</v>
      </c>
      <c r="Y366" s="264">
        <v>27733.371107210573</v>
      </c>
      <c r="Z366" s="141"/>
      <c r="AA366" s="124"/>
      <c r="AB366" s="124"/>
      <c r="AC366" s="124"/>
      <c r="AD366" s="124"/>
    </row>
    <row r="367" spans="1:30">
      <c r="A367" s="82">
        <v>2012</v>
      </c>
      <c r="B367" s="83" t="s">
        <v>463</v>
      </c>
      <c r="C367" s="266">
        <v>542406</v>
      </c>
      <c r="D367" s="124">
        <f t="shared" si="92"/>
        <v>26285.728131814878</v>
      </c>
      <c r="E367" s="125">
        <f t="shared" si="87"/>
        <v>0.85641622921310456</v>
      </c>
      <c r="F367" s="124">
        <f t="shared" si="88"/>
        <v>2644.1843353526715</v>
      </c>
      <c r="G367" s="124">
        <f t="shared" si="93"/>
        <v>54562.743760002377</v>
      </c>
      <c r="H367" s="124">
        <f t="shared" si="89"/>
        <v>468.1962914466319</v>
      </c>
      <c r="I367" s="123">
        <f t="shared" si="94"/>
        <v>9661.2304740012496</v>
      </c>
      <c r="J367" s="124">
        <f t="shared" si="90"/>
        <v>108.43678254376704</v>
      </c>
      <c r="K367" s="123">
        <f t="shared" si="95"/>
        <v>2237.5930077906332</v>
      </c>
      <c r="L367" s="123">
        <f t="shared" si="96"/>
        <v>56800.336767793007</v>
      </c>
      <c r="M367" s="123">
        <f t="shared" si="97"/>
        <v>599206.33676779305</v>
      </c>
      <c r="N367" s="70">
        <f t="shared" si="98"/>
        <v>29038.349249711318</v>
      </c>
      <c r="O367" s="23">
        <f t="shared" si="91"/>
        <v>0.94609947429650665</v>
      </c>
      <c r="P367" s="284">
        <v>1085.5267853626283</v>
      </c>
      <c r="Q367" s="316">
        <v>20635</v>
      </c>
      <c r="R367" s="125">
        <f t="shared" si="99"/>
        <v>6.3406096608158449E-2</v>
      </c>
      <c r="S367" s="23">
        <f t="shared" si="100"/>
        <v>3.3444140032793016E-2</v>
      </c>
      <c r="T367" s="23"/>
      <c r="U367" s="266">
        <v>505393</v>
      </c>
      <c r="V367" s="125">
        <f t="shared" si="101"/>
        <v>7.3236075687633184E-2</v>
      </c>
      <c r="W367" s="260">
        <v>574504.28693780955</v>
      </c>
      <c r="X367" s="264">
        <v>24718.429032573607</v>
      </c>
      <c r="Y367" s="264">
        <v>28098.615227321217</v>
      </c>
      <c r="Z367" s="141"/>
      <c r="AA367" s="124"/>
      <c r="AB367" s="124"/>
      <c r="AC367" s="124"/>
      <c r="AD367" s="124"/>
    </row>
    <row r="368" spans="1:30">
      <c r="A368" s="82">
        <v>2014</v>
      </c>
      <c r="B368" s="83" t="s">
        <v>464</v>
      </c>
      <c r="C368" s="266">
        <v>21026</v>
      </c>
      <c r="D368" s="124">
        <f t="shared" si="92"/>
        <v>22344.314558979808</v>
      </c>
      <c r="E368" s="125">
        <f t="shared" si="87"/>
        <v>0.72800089550464842</v>
      </c>
      <c r="F368" s="124">
        <f t="shared" si="88"/>
        <v>5009.0324790537134</v>
      </c>
      <c r="G368" s="124">
        <f t="shared" si="93"/>
        <v>4713.4995627895441</v>
      </c>
      <c r="H368" s="124">
        <f t="shared" si="89"/>
        <v>1847.6910419389064</v>
      </c>
      <c r="I368" s="123">
        <f t="shared" si="94"/>
        <v>1738.6772704645109</v>
      </c>
      <c r="J368" s="124">
        <f t="shared" si="90"/>
        <v>1487.9315330360416</v>
      </c>
      <c r="K368" s="123">
        <f t="shared" si="95"/>
        <v>1400.1435725869153</v>
      </c>
      <c r="L368" s="123">
        <f t="shared" si="96"/>
        <v>6113.6431353764592</v>
      </c>
      <c r="M368" s="123">
        <f t="shared" si="97"/>
        <v>27139.64313537646</v>
      </c>
      <c r="N368" s="70">
        <f t="shared" si="98"/>
        <v>28841.278571069564</v>
      </c>
      <c r="O368" s="23">
        <f t="shared" si="91"/>
        <v>0.93967870761108374</v>
      </c>
      <c r="P368" s="284">
        <v>169.29685267876084</v>
      </c>
      <c r="Q368" s="316">
        <v>941</v>
      </c>
      <c r="R368" s="125">
        <f t="shared" si="99"/>
        <v>-2.7240994239152057E-2</v>
      </c>
      <c r="S368" s="23">
        <f t="shared" si="100"/>
        <v>2.9633962575149633E-2</v>
      </c>
      <c r="T368" s="23"/>
      <c r="U368" s="266">
        <v>22235</v>
      </c>
      <c r="V368" s="125">
        <f t="shared" si="101"/>
        <v>-5.4373735102316169E-2</v>
      </c>
      <c r="W368" s="260">
        <v>27114.837574870369</v>
      </c>
      <c r="X368" s="264">
        <v>22970.041322314049</v>
      </c>
      <c r="Y368" s="264">
        <v>28011.195841808232</v>
      </c>
      <c r="Z368" s="141"/>
      <c r="AA368" s="124"/>
      <c r="AB368" s="124"/>
      <c r="AC368" s="124"/>
      <c r="AD368" s="124"/>
    </row>
    <row r="369" spans="1:30">
      <c r="A369" s="82">
        <v>2015</v>
      </c>
      <c r="B369" s="83" t="s">
        <v>465</v>
      </c>
      <c r="C369" s="266">
        <v>22383</v>
      </c>
      <c r="D369" s="124">
        <f t="shared" si="92"/>
        <v>21901.174168297457</v>
      </c>
      <c r="E369" s="125">
        <f t="shared" si="87"/>
        <v>0.71356292290989809</v>
      </c>
      <c r="F369" s="124">
        <f t="shared" si="88"/>
        <v>5274.9167134631243</v>
      </c>
      <c r="G369" s="124">
        <f t="shared" si="93"/>
        <v>5390.9648811593133</v>
      </c>
      <c r="H369" s="124">
        <f t="shared" si="89"/>
        <v>2002.790178677729</v>
      </c>
      <c r="I369" s="123">
        <f t="shared" si="94"/>
        <v>2046.8515626086389</v>
      </c>
      <c r="J369" s="124">
        <f t="shared" si="90"/>
        <v>1643.0306697748642</v>
      </c>
      <c r="K369" s="123">
        <f t="shared" si="95"/>
        <v>1679.1773445099113</v>
      </c>
      <c r="L369" s="123">
        <f t="shared" si="96"/>
        <v>7070.1422256692249</v>
      </c>
      <c r="M369" s="123">
        <f t="shared" si="97"/>
        <v>29453.142225669224</v>
      </c>
      <c r="N369" s="70">
        <f t="shared" si="98"/>
        <v>28819.121551535445</v>
      </c>
      <c r="O369" s="23">
        <f t="shared" si="91"/>
        <v>0.93895680898134626</v>
      </c>
      <c r="P369" s="284">
        <v>83.60986550232974</v>
      </c>
      <c r="Q369" s="316">
        <v>1022</v>
      </c>
      <c r="R369" s="125">
        <f t="shared" si="99"/>
        <v>4.3488059385456634E-2</v>
      </c>
      <c r="S369" s="23">
        <f t="shared" si="100"/>
        <v>3.2495078283010487E-2</v>
      </c>
      <c r="T369" s="23"/>
      <c r="U369" s="266">
        <v>21765</v>
      </c>
      <c r="V369" s="125">
        <f t="shared" si="101"/>
        <v>2.8394210889042041E-2</v>
      </c>
      <c r="W369" s="260">
        <v>28944.863445393155</v>
      </c>
      <c r="X369" s="264">
        <v>20988.428158148505</v>
      </c>
      <c r="Y369" s="264">
        <v>27912.115183599959</v>
      </c>
      <c r="Z369" s="141"/>
      <c r="AA369" s="124"/>
      <c r="AB369" s="124"/>
      <c r="AC369" s="124"/>
      <c r="AD369" s="124"/>
    </row>
    <row r="370" spans="1:30">
      <c r="A370" s="82">
        <v>2017</v>
      </c>
      <c r="B370" s="83" t="s">
        <v>466</v>
      </c>
      <c r="C370" s="266">
        <v>24465</v>
      </c>
      <c r="D370" s="124">
        <f t="shared" si="92"/>
        <v>23821.811100292114</v>
      </c>
      <c r="E370" s="125">
        <f t="shared" si="87"/>
        <v>0.77613926208291995</v>
      </c>
      <c r="F370" s="124">
        <f t="shared" si="88"/>
        <v>4122.5345542663299</v>
      </c>
      <c r="G370" s="124">
        <f t="shared" si="93"/>
        <v>4233.842987231521</v>
      </c>
      <c r="H370" s="124">
        <f t="shared" si="89"/>
        <v>1330.5672524795991</v>
      </c>
      <c r="I370" s="123">
        <f t="shared" si="94"/>
        <v>1366.4925682965481</v>
      </c>
      <c r="J370" s="124">
        <f t="shared" si="90"/>
        <v>970.80774357673431</v>
      </c>
      <c r="K370" s="123">
        <f t="shared" si="95"/>
        <v>997.01955265330616</v>
      </c>
      <c r="L370" s="123">
        <f t="shared" si="96"/>
        <v>5230.8625398848271</v>
      </c>
      <c r="M370" s="123">
        <f t="shared" si="97"/>
        <v>29695.862539884827</v>
      </c>
      <c r="N370" s="70">
        <f t="shared" si="98"/>
        <v>28915.153398135179</v>
      </c>
      <c r="O370" s="23">
        <f t="shared" si="91"/>
        <v>0.94208562593999734</v>
      </c>
      <c r="P370" s="284">
        <v>117.84523666427958</v>
      </c>
      <c r="Q370" s="316">
        <v>1027</v>
      </c>
      <c r="R370" s="125">
        <f t="shared" si="99"/>
        <v>-1.5651404200531079E-2</v>
      </c>
      <c r="S370" s="23">
        <f t="shared" si="100"/>
        <v>3.0008859900697928E-2</v>
      </c>
      <c r="T370" s="23"/>
      <c r="U370" s="266">
        <v>24854</v>
      </c>
      <c r="V370" s="125">
        <f t="shared" si="101"/>
        <v>-1.5651404200531103E-2</v>
      </c>
      <c r="W370" s="260">
        <v>28830.68650763623</v>
      </c>
      <c r="X370" s="264">
        <v>24200.584225900682</v>
      </c>
      <c r="Y370" s="264">
        <v>28072.722986987566</v>
      </c>
      <c r="Z370" s="141"/>
      <c r="AA370" s="124"/>
      <c r="AB370" s="124"/>
      <c r="AC370" s="124"/>
      <c r="AD370" s="124"/>
    </row>
    <row r="371" spans="1:30">
      <c r="A371" s="82">
        <v>2018</v>
      </c>
      <c r="B371" s="83" t="s">
        <v>467</v>
      </c>
      <c r="C371" s="266">
        <v>34428</v>
      </c>
      <c r="D371" s="124">
        <f t="shared" si="92"/>
        <v>27967.506092607637</v>
      </c>
      <c r="E371" s="125">
        <f t="shared" si="87"/>
        <v>0.9112102958767011</v>
      </c>
      <c r="F371" s="124">
        <f t="shared" si="88"/>
        <v>1635.1175588770166</v>
      </c>
      <c r="G371" s="124">
        <f t="shared" si="93"/>
        <v>2012.8297149776074</v>
      </c>
      <c r="H371" s="124">
        <f t="shared" si="89"/>
        <v>0</v>
      </c>
      <c r="I371" s="123">
        <f t="shared" si="94"/>
        <v>0</v>
      </c>
      <c r="J371" s="124">
        <f t="shared" si="90"/>
        <v>-359.75950890286487</v>
      </c>
      <c r="K371" s="123">
        <f t="shared" si="95"/>
        <v>-442.86395545942662</v>
      </c>
      <c r="L371" s="123">
        <f t="shared" si="96"/>
        <v>1569.9657595181807</v>
      </c>
      <c r="M371" s="123">
        <f t="shared" si="97"/>
        <v>35997.965759518178</v>
      </c>
      <c r="N371" s="70">
        <f t="shared" si="98"/>
        <v>29242.864142581784</v>
      </c>
      <c r="O371" s="23">
        <f t="shared" si="91"/>
        <v>0.95276278118653157</v>
      </c>
      <c r="P371" s="284">
        <v>5.6019294897132568</v>
      </c>
      <c r="Q371" s="316">
        <v>1231</v>
      </c>
      <c r="R371" s="125">
        <f t="shared" si="99"/>
        <v>6.6441087426748868E-2</v>
      </c>
      <c r="S371" s="23">
        <f t="shared" si="100"/>
        <v>3.7939880373791021E-2</v>
      </c>
      <c r="T371" s="23"/>
      <c r="U371" s="266">
        <v>31575</v>
      </c>
      <c r="V371" s="125">
        <f t="shared" si="101"/>
        <v>9.0356294536817108E-2</v>
      </c>
      <c r="W371" s="260">
        <v>33921.43330593381</v>
      </c>
      <c r="X371" s="264">
        <v>26225.083056478405</v>
      </c>
      <c r="Y371" s="264">
        <v>28173.947928516453</v>
      </c>
      <c r="Z371" s="141"/>
      <c r="AA371" s="124"/>
      <c r="AB371" s="124"/>
      <c r="AC371" s="124"/>
      <c r="AD371" s="124"/>
    </row>
    <row r="372" spans="1:30">
      <c r="A372" s="82">
        <v>2019</v>
      </c>
      <c r="B372" s="83" t="s">
        <v>468</v>
      </c>
      <c r="C372" s="266">
        <v>87685</v>
      </c>
      <c r="D372" s="124">
        <f t="shared" si="92"/>
        <v>27071.627045384379</v>
      </c>
      <c r="E372" s="125">
        <f t="shared" si="87"/>
        <v>0.8820216292509766</v>
      </c>
      <c r="F372" s="124">
        <f t="shared" si="88"/>
        <v>2172.6449872109711</v>
      </c>
      <c r="G372" s="124">
        <f t="shared" si="93"/>
        <v>7037.1971135763351</v>
      </c>
      <c r="H372" s="124">
        <f t="shared" si="89"/>
        <v>193.13167169730659</v>
      </c>
      <c r="I372" s="123">
        <f t="shared" si="94"/>
        <v>625.55348462757604</v>
      </c>
      <c r="J372" s="124">
        <f t="shared" si="90"/>
        <v>-166.62783720555828</v>
      </c>
      <c r="K372" s="123">
        <f t="shared" si="95"/>
        <v>-539.70756470880326</v>
      </c>
      <c r="L372" s="123">
        <f t="shared" si="96"/>
        <v>6497.489548867532</v>
      </c>
      <c r="M372" s="123">
        <f t="shared" si="97"/>
        <v>94182.489548867539</v>
      </c>
      <c r="N372" s="70">
        <f t="shared" si="98"/>
        <v>29077.644195389792</v>
      </c>
      <c r="O372" s="23">
        <f t="shared" si="91"/>
        <v>0.94737974429840022</v>
      </c>
      <c r="P372" s="284">
        <v>123.42343871041885</v>
      </c>
      <c r="Q372" s="316">
        <v>3239</v>
      </c>
      <c r="R372" s="125">
        <f t="shared" si="99"/>
        <v>6.279121314055984E-2</v>
      </c>
      <c r="S372" s="23">
        <f t="shared" si="100"/>
        <v>3.3456440737723116E-2</v>
      </c>
      <c r="T372" s="23"/>
      <c r="U372" s="266">
        <v>83829</v>
      </c>
      <c r="V372" s="125">
        <f t="shared" si="101"/>
        <v>4.5998401507831417E-2</v>
      </c>
      <c r="W372" s="260">
        <v>92596.575215804129</v>
      </c>
      <c r="X372" s="264">
        <v>25472.196900638104</v>
      </c>
      <c r="Y372" s="264">
        <v>28136.30362072444</v>
      </c>
      <c r="Z372" s="141"/>
      <c r="AA372" s="124"/>
      <c r="AB372" s="124"/>
      <c r="AC372" s="124"/>
      <c r="AD372" s="124"/>
    </row>
    <row r="373" spans="1:30">
      <c r="A373" s="82">
        <v>2020</v>
      </c>
      <c r="B373" s="83" t="s">
        <v>469</v>
      </c>
      <c r="C373" s="266">
        <v>95910</v>
      </c>
      <c r="D373" s="124">
        <f t="shared" si="92"/>
        <v>24195.257315842584</v>
      </c>
      <c r="E373" s="125">
        <f t="shared" si="87"/>
        <v>0.7883065263158836</v>
      </c>
      <c r="F373" s="124">
        <f t="shared" si="88"/>
        <v>3898.4668249360479</v>
      </c>
      <c r="G373" s="124">
        <f t="shared" si="93"/>
        <v>15453.522494046494</v>
      </c>
      <c r="H373" s="124">
        <f t="shared" si="89"/>
        <v>1199.8610770369348</v>
      </c>
      <c r="I373" s="123">
        <f t="shared" si="94"/>
        <v>4756.2493093744097</v>
      </c>
      <c r="J373" s="124">
        <f t="shared" si="90"/>
        <v>840.10156813407002</v>
      </c>
      <c r="K373" s="123">
        <f t="shared" si="95"/>
        <v>3330.1626160834535</v>
      </c>
      <c r="L373" s="123">
        <f t="shared" si="96"/>
        <v>18783.685110129947</v>
      </c>
      <c r="M373" s="123">
        <f t="shared" si="97"/>
        <v>114693.68511012994</v>
      </c>
      <c r="N373" s="70">
        <f t="shared" si="98"/>
        <v>28933.8257089127</v>
      </c>
      <c r="O373" s="23">
        <f t="shared" si="91"/>
        <v>0.94269398915164548</v>
      </c>
      <c r="P373" s="284">
        <v>469.60225719299342</v>
      </c>
      <c r="Q373" s="316">
        <v>3964</v>
      </c>
      <c r="R373" s="125">
        <f t="shared" si="99"/>
        <v>4.2923927285871404E-2</v>
      </c>
      <c r="S373" s="23">
        <f t="shared" si="100"/>
        <v>3.2515094445941167E-2</v>
      </c>
      <c r="T373" s="23"/>
      <c r="U373" s="266">
        <v>92125</v>
      </c>
      <c r="V373" s="125">
        <f t="shared" si="101"/>
        <v>4.1085481682496608E-2</v>
      </c>
      <c r="W373" s="260">
        <v>111278.00698327505</v>
      </c>
      <c r="X373" s="264">
        <v>23199.445983379501</v>
      </c>
      <c r="Y373" s="264">
        <v>28022.666074861507</v>
      </c>
      <c r="Z373" s="141"/>
      <c r="AA373" s="124"/>
      <c r="AB373" s="124"/>
      <c r="AC373" s="124"/>
      <c r="AD373" s="124"/>
    </row>
    <row r="374" spans="1:30">
      <c r="A374" s="82">
        <v>2021</v>
      </c>
      <c r="B374" s="83" t="s">
        <v>470</v>
      </c>
      <c r="C374" s="266">
        <v>56961</v>
      </c>
      <c r="D374" s="124">
        <f t="shared" si="92"/>
        <v>21088.855979266937</v>
      </c>
      <c r="E374" s="125">
        <f t="shared" si="87"/>
        <v>0.68709675553260108</v>
      </c>
      <c r="F374" s="124">
        <f t="shared" si="88"/>
        <v>5762.3076268814366</v>
      </c>
      <c r="G374" s="124">
        <f t="shared" si="93"/>
        <v>15563.99290020676</v>
      </c>
      <c r="H374" s="124">
        <f t="shared" si="89"/>
        <v>2287.1015448384114</v>
      </c>
      <c r="I374" s="123">
        <f t="shared" si="94"/>
        <v>6177.4612726085497</v>
      </c>
      <c r="J374" s="124">
        <f t="shared" si="90"/>
        <v>1927.3420359355466</v>
      </c>
      <c r="K374" s="123">
        <f t="shared" si="95"/>
        <v>5205.7508390619114</v>
      </c>
      <c r="L374" s="123">
        <f t="shared" si="96"/>
        <v>20769.74373926867</v>
      </c>
      <c r="M374" s="123">
        <f t="shared" si="97"/>
        <v>77730.74373926867</v>
      </c>
      <c r="N374" s="70">
        <f t="shared" si="98"/>
        <v>28778.505642083921</v>
      </c>
      <c r="O374" s="23">
        <f t="shared" si="91"/>
        <v>0.93763350061248141</v>
      </c>
      <c r="P374" s="284">
        <v>254.89750168473256</v>
      </c>
      <c r="Q374" s="316">
        <v>2701</v>
      </c>
      <c r="R374" s="125">
        <f t="shared" si="99"/>
        <v>2.8036447339366406E-2</v>
      </c>
      <c r="S374" s="23">
        <f t="shared" si="100"/>
        <v>3.1917438923665768E-2</v>
      </c>
      <c r="T374" s="23"/>
      <c r="U374" s="266">
        <v>55305</v>
      </c>
      <c r="V374" s="125">
        <f t="shared" si="101"/>
        <v>2.9943043124491458E-2</v>
      </c>
      <c r="W374" s="260">
        <v>75187.07241926706</v>
      </c>
      <c r="X374" s="264">
        <v>20513.724035608309</v>
      </c>
      <c r="Y374" s="264">
        <v>27888.379977472945</v>
      </c>
      <c r="Z374" s="141"/>
      <c r="AA374" s="124"/>
      <c r="AB374" s="124"/>
      <c r="AC374" s="124"/>
      <c r="AD374" s="124"/>
    </row>
    <row r="375" spans="1:30">
      <c r="A375" s="82">
        <v>2022</v>
      </c>
      <c r="B375" s="83" t="s">
        <v>471</v>
      </c>
      <c r="C375" s="266">
        <v>33468</v>
      </c>
      <c r="D375" s="124">
        <f t="shared" si="92"/>
        <v>24809.488510007413</v>
      </c>
      <c r="E375" s="125">
        <f t="shared" si="87"/>
        <v>0.80831881437325781</v>
      </c>
      <c r="F375" s="124">
        <f t="shared" si="88"/>
        <v>3529.9281084371505</v>
      </c>
      <c r="G375" s="124">
        <f t="shared" si="93"/>
        <v>4761.8730182817162</v>
      </c>
      <c r="H375" s="124">
        <f t="shared" si="89"/>
        <v>984.88015907924444</v>
      </c>
      <c r="I375" s="123">
        <f t="shared" si="94"/>
        <v>1328.6033345979008</v>
      </c>
      <c r="J375" s="124">
        <f t="shared" si="90"/>
        <v>625.12065017637951</v>
      </c>
      <c r="K375" s="123">
        <f t="shared" si="95"/>
        <v>843.28775708793592</v>
      </c>
      <c r="L375" s="123">
        <f t="shared" si="96"/>
        <v>5605.1607753696517</v>
      </c>
      <c r="M375" s="123">
        <f t="shared" si="97"/>
        <v>39073.160775369652</v>
      </c>
      <c r="N375" s="70">
        <f t="shared" si="98"/>
        <v>28964.537268620941</v>
      </c>
      <c r="O375" s="23">
        <f t="shared" si="91"/>
        <v>0.94369460355451418</v>
      </c>
      <c r="P375" s="284">
        <v>140.45313949377942</v>
      </c>
      <c r="Q375" s="316">
        <v>1349</v>
      </c>
      <c r="R375" s="125">
        <f t="shared" si="99"/>
        <v>4.5984267999424989E-2</v>
      </c>
      <c r="S375" s="23">
        <f t="shared" si="100"/>
        <v>3.2654126954607024E-2</v>
      </c>
      <c r="T375" s="23"/>
      <c r="U375" s="266">
        <v>31546</v>
      </c>
      <c r="V375" s="125">
        <f t="shared" si="101"/>
        <v>6.0926900399416728E-2</v>
      </c>
      <c r="W375" s="260">
        <v>37304.682721671066</v>
      </c>
      <c r="X375" s="264">
        <v>23718.796992481202</v>
      </c>
      <c r="Y375" s="264">
        <v>28048.633625316594</v>
      </c>
      <c r="Z375" s="141"/>
      <c r="AA375" s="124"/>
      <c r="AB375" s="124"/>
      <c r="AC375" s="124"/>
      <c r="AD375" s="124"/>
    </row>
    <row r="376" spans="1:30">
      <c r="A376" s="82">
        <v>2023</v>
      </c>
      <c r="B376" s="83" t="s">
        <v>472</v>
      </c>
      <c r="C376" s="266">
        <v>26285</v>
      </c>
      <c r="D376" s="124">
        <f t="shared" si="92"/>
        <v>22797.051170858631</v>
      </c>
      <c r="E376" s="125">
        <f t="shared" si="87"/>
        <v>0.74275152291841551</v>
      </c>
      <c r="F376" s="124">
        <f t="shared" si="88"/>
        <v>4737.39051192642</v>
      </c>
      <c r="G376" s="124">
        <f t="shared" si="93"/>
        <v>5462.2112602511625</v>
      </c>
      <c r="H376" s="124">
        <f t="shared" si="89"/>
        <v>1689.2332277813184</v>
      </c>
      <c r="I376" s="123">
        <f t="shared" si="94"/>
        <v>1947.6859116318601</v>
      </c>
      <c r="J376" s="124">
        <f t="shared" si="90"/>
        <v>1329.4737188784536</v>
      </c>
      <c r="K376" s="123">
        <f t="shared" si="95"/>
        <v>1532.883197866857</v>
      </c>
      <c r="L376" s="123">
        <f t="shared" si="96"/>
        <v>6995.0944581180192</v>
      </c>
      <c r="M376" s="123">
        <f t="shared" si="97"/>
        <v>33280.094458118023</v>
      </c>
      <c r="N376" s="70">
        <f t="shared" si="98"/>
        <v>28863.915401663504</v>
      </c>
      <c r="O376" s="23">
        <f t="shared" si="91"/>
        <v>0.94041623898177207</v>
      </c>
      <c r="P376" s="284">
        <v>27.726589945387786</v>
      </c>
      <c r="Q376" s="316">
        <v>1153</v>
      </c>
      <c r="R376" s="125">
        <f t="shared" si="99"/>
        <v>2.2011165573151349E-2</v>
      </c>
      <c r="S376" s="23">
        <f t="shared" si="100"/>
        <v>3.16648182275555E-2</v>
      </c>
      <c r="T376" s="23"/>
      <c r="U376" s="266">
        <v>25362</v>
      </c>
      <c r="V376" s="125">
        <f t="shared" si="101"/>
        <v>3.6393028940935254E-2</v>
      </c>
      <c r="W376" s="260">
        <v>31810.982822962411</v>
      </c>
      <c r="X376" s="264">
        <v>22306.068601583112</v>
      </c>
      <c r="Y376" s="264">
        <v>27977.997205771688</v>
      </c>
      <c r="Z376" s="141"/>
      <c r="AA376" s="124"/>
      <c r="AB376" s="124"/>
      <c r="AC376" s="124"/>
      <c r="AD376" s="124"/>
    </row>
    <row r="377" spans="1:30">
      <c r="A377" s="82">
        <v>2024</v>
      </c>
      <c r="B377" s="83" t="s">
        <v>473</v>
      </c>
      <c r="C377" s="266">
        <v>26464</v>
      </c>
      <c r="D377" s="124">
        <f t="shared" si="92"/>
        <v>26921.668362156663</v>
      </c>
      <c r="E377" s="125">
        <f t="shared" si="87"/>
        <v>0.87713582013876101</v>
      </c>
      <c r="F377" s="124">
        <f t="shared" si="88"/>
        <v>2262.6201971476007</v>
      </c>
      <c r="G377" s="124">
        <f t="shared" si="93"/>
        <v>2224.1556537960919</v>
      </c>
      <c r="H377" s="124">
        <f t="shared" si="89"/>
        <v>245.61721082700731</v>
      </c>
      <c r="I377" s="123">
        <f t="shared" si="94"/>
        <v>241.44171824294818</v>
      </c>
      <c r="J377" s="124">
        <f t="shared" si="90"/>
        <v>-114.14229807585755</v>
      </c>
      <c r="K377" s="123">
        <f t="shared" si="95"/>
        <v>-112.20187900856799</v>
      </c>
      <c r="L377" s="123">
        <f t="shared" si="96"/>
        <v>2111.9537747875238</v>
      </c>
      <c r="M377" s="123">
        <f t="shared" si="97"/>
        <v>28575.953774787522</v>
      </c>
      <c r="N377" s="70">
        <f t="shared" si="98"/>
        <v>29070.146261228405</v>
      </c>
      <c r="O377" s="23">
        <f t="shared" si="91"/>
        <v>0.9471354538427893</v>
      </c>
      <c r="P377" s="284">
        <v>-485.52602956087003</v>
      </c>
      <c r="Q377" s="316">
        <v>983</v>
      </c>
      <c r="R377" s="125">
        <f t="shared" si="99"/>
        <v>5.6901847914164409E-2</v>
      </c>
      <c r="S377" s="23">
        <f t="shared" si="100"/>
        <v>3.3189856669653663E-2</v>
      </c>
      <c r="T377" s="23"/>
      <c r="U377" s="266">
        <v>25243</v>
      </c>
      <c r="V377" s="125">
        <f t="shared" si="101"/>
        <v>4.8369845105573822E-2</v>
      </c>
      <c r="W377" s="260">
        <v>27883.079531711301</v>
      </c>
      <c r="X377" s="264">
        <v>25472.250252270434</v>
      </c>
      <c r="Y377" s="264">
        <v>28136.306288306052</v>
      </c>
      <c r="Z377" s="141"/>
      <c r="AA377" s="124"/>
      <c r="AB377" s="124"/>
      <c r="AC377" s="124"/>
      <c r="AD377" s="124"/>
    </row>
    <row r="378" spans="1:30">
      <c r="A378" s="82">
        <v>2025</v>
      </c>
      <c r="B378" s="83" t="s">
        <v>474</v>
      </c>
      <c r="C378" s="266">
        <v>70134</v>
      </c>
      <c r="D378" s="124">
        <f t="shared" si="92"/>
        <v>24002.053388090349</v>
      </c>
      <c r="E378" s="125">
        <f t="shared" si="87"/>
        <v>0.78201174237666826</v>
      </c>
      <c r="F378" s="124">
        <f t="shared" si="88"/>
        <v>4014.3891815873885</v>
      </c>
      <c r="G378" s="124">
        <f t="shared" si="93"/>
        <v>11730.045188598349</v>
      </c>
      <c r="H378" s="124">
        <f t="shared" si="89"/>
        <v>1267.4824517502168</v>
      </c>
      <c r="I378" s="123">
        <f t="shared" si="94"/>
        <v>3703.5837240141336</v>
      </c>
      <c r="J378" s="124">
        <f t="shared" si="90"/>
        <v>907.72294284735199</v>
      </c>
      <c r="K378" s="123">
        <f t="shared" si="95"/>
        <v>2652.3664389999626</v>
      </c>
      <c r="L378" s="123">
        <f t="shared" si="96"/>
        <v>14382.411627598312</v>
      </c>
      <c r="M378" s="123">
        <f t="shared" si="97"/>
        <v>84516.411627598311</v>
      </c>
      <c r="N378" s="70">
        <f t="shared" si="98"/>
        <v>28924.165512525091</v>
      </c>
      <c r="O378" s="23">
        <f t="shared" si="91"/>
        <v>0.94237924995468481</v>
      </c>
      <c r="P378" s="284">
        <v>231.95090704286122</v>
      </c>
      <c r="Q378" s="316">
        <v>2922</v>
      </c>
      <c r="R378" s="125">
        <f t="shared" si="99"/>
        <v>3.2571415670070804E-2</v>
      </c>
      <c r="S378" s="23">
        <f t="shared" si="100"/>
        <v>3.2086601167303858E-2</v>
      </c>
      <c r="T378" s="23"/>
      <c r="U378" s="266">
        <v>67666</v>
      </c>
      <c r="V378" s="125">
        <f t="shared" si="101"/>
        <v>3.6473265746460558E-2</v>
      </c>
      <c r="W378" s="260">
        <v>81580.601581040959</v>
      </c>
      <c r="X378" s="264">
        <v>23244.933012710408</v>
      </c>
      <c r="Y378" s="264">
        <v>28024.940426328052</v>
      </c>
      <c r="Z378" s="141"/>
      <c r="AA378" s="124"/>
      <c r="AB378" s="124"/>
      <c r="AC378" s="124"/>
      <c r="AD378" s="124"/>
    </row>
    <row r="379" spans="1:30">
      <c r="A379" s="82">
        <v>2027</v>
      </c>
      <c r="B379" s="83" t="s">
        <v>475</v>
      </c>
      <c r="C379" s="266">
        <v>20492</v>
      </c>
      <c r="D379" s="124">
        <f t="shared" si="92"/>
        <v>21707.627118644068</v>
      </c>
      <c r="E379" s="125">
        <f t="shared" si="87"/>
        <v>0.7072569597039996</v>
      </c>
      <c r="F379" s="124">
        <f t="shared" si="88"/>
        <v>5391.0449432551577</v>
      </c>
      <c r="G379" s="124">
        <f t="shared" si="93"/>
        <v>5089.1464264328688</v>
      </c>
      <c r="H379" s="124">
        <f t="shared" si="89"/>
        <v>2070.5316460564154</v>
      </c>
      <c r="I379" s="123">
        <f t="shared" si="94"/>
        <v>1954.5818738772562</v>
      </c>
      <c r="J379" s="124">
        <f t="shared" si="90"/>
        <v>1710.7721371535506</v>
      </c>
      <c r="K379" s="123">
        <f t="shared" si="95"/>
        <v>1614.9688974729518</v>
      </c>
      <c r="L379" s="123">
        <f t="shared" si="96"/>
        <v>6704.1153239058203</v>
      </c>
      <c r="M379" s="123">
        <f t="shared" si="97"/>
        <v>27196.115323905819</v>
      </c>
      <c r="N379" s="70">
        <f t="shared" si="98"/>
        <v>28809.444199052774</v>
      </c>
      <c r="O379" s="23">
        <f t="shared" si="91"/>
        <v>0.93864151082105118</v>
      </c>
      <c r="P379" s="284">
        <v>-34.361924624072344</v>
      </c>
      <c r="Q379" s="316">
        <v>944</v>
      </c>
      <c r="R379" s="125">
        <f t="shared" si="99"/>
        <v>8.5552578736420484E-2</v>
      </c>
      <c r="S379" s="23">
        <f t="shared" si="100"/>
        <v>3.3984995137199783E-2</v>
      </c>
      <c r="T379" s="23"/>
      <c r="U379" s="266">
        <v>19017</v>
      </c>
      <c r="V379" s="125">
        <f t="shared" si="101"/>
        <v>7.7562181206289105E-2</v>
      </c>
      <c r="W379" s="260">
        <v>26497.271780683597</v>
      </c>
      <c r="X379" s="264">
        <v>19996.845425867508</v>
      </c>
      <c r="Y379" s="264">
        <v>27862.536046985904</v>
      </c>
      <c r="Z379" s="141"/>
      <c r="AA379" s="124"/>
      <c r="AB379" s="124"/>
      <c r="AC379" s="124"/>
      <c r="AD379" s="124"/>
    </row>
    <row r="380" spans="1:30">
      <c r="A380" s="82">
        <v>2028</v>
      </c>
      <c r="B380" s="83" t="s">
        <v>476</v>
      </c>
      <c r="C380" s="266">
        <v>61493</v>
      </c>
      <c r="D380" s="124">
        <f t="shared" si="92"/>
        <v>27173.221387538666</v>
      </c>
      <c r="E380" s="125">
        <f t="shared" si="87"/>
        <v>0.88533167807217905</v>
      </c>
      <c r="F380" s="124">
        <f t="shared" si="88"/>
        <v>2111.688381918399</v>
      </c>
      <c r="G380" s="124">
        <f t="shared" si="93"/>
        <v>4778.7508082813365</v>
      </c>
      <c r="H380" s="124">
        <f t="shared" si="89"/>
        <v>157.57365194330612</v>
      </c>
      <c r="I380" s="123">
        <f t="shared" si="94"/>
        <v>356.58917434770171</v>
      </c>
      <c r="J380" s="124">
        <f t="shared" si="90"/>
        <v>-202.18585695955875</v>
      </c>
      <c r="K380" s="123">
        <f t="shared" si="95"/>
        <v>-457.5465942994814</v>
      </c>
      <c r="L380" s="123">
        <f t="shared" si="96"/>
        <v>4321.204213981855</v>
      </c>
      <c r="M380" s="123">
        <f t="shared" si="97"/>
        <v>65814.204213981851</v>
      </c>
      <c r="N380" s="70">
        <f t="shared" si="98"/>
        <v>29082.723912497506</v>
      </c>
      <c r="O380" s="23">
        <f t="shared" si="91"/>
        <v>0.94754524673946028</v>
      </c>
      <c r="P380" s="284">
        <v>63.128987898020569</v>
      </c>
      <c r="Q380" s="316">
        <v>2263</v>
      </c>
      <c r="R380" s="125">
        <f t="shared" si="99"/>
        <v>0.11451897679747707</v>
      </c>
      <c r="S380" s="23">
        <f t="shared" si="100"/>
        <v>3.5645005132241836E-2</v>
      </c>
      <c r="T380" s="23"/>
      <c r="U380" s="266">
        <v>55272</v>
      </c>
      <c r="V380" s="125">
        <f t="shared" si="101"/>
        <v>0.11255246779562889</v>
      </c>
      <c r="W380" s="260">
        <v>63661.326789494968</v>
      </c>
      <c r="X380" s="264">
        <v>24381.120423467139</v>
      </c>
      <c r="Y380" s="264">
        <v>28081.74979686589</v>
      </c>
      <c r="Z380" s="141"/>
      <c r="AA380" s="124"/>
      <c r="AB380" s="124"/>
      <c r="AC380" s="124"/>
      <c r="AD380" s="124"/>
    </row>
    <row r="381" spans="1:30">
      <c r="A381" s="82">
        <v>2030</v>
      </c>
      <c r="B381" s="83" t="s">
        <v>477</v>
      </c>
      <c r="C381" s="266">
        <v>262229</v>
      </c>
      <c r="D381" s="124">
        <f t="shared" si="92"/>
        <v>25782.027332612328</v>
      </c>
      <c r="E381" s="125">
        <f t="shared" si="87"/>
        <v>0.84000513582655467</v>
      </c>
      <c r="F381" s="124">
        <f t="shared" si="88"/>
        <v>2946.4048148742017</v>
      </c>
      <c r="G381" s="124">
        <f t="shared" si="93"/>
        <v>29967.883372085504</v>
      </c>
      <c r="H381" s="124">
        <f t="shared" si="89"/>
        <v>644.4915711675244</v>
      </c>
      <c r="I381" s="123">
        <f t="shared" si="94"/>
        <v>6555.1237703448905</v>
      </c>
      <c r="J381" s="124">
        <f t="shared" si="90"/>
        <v>284.73206226465953</v>
      </c>
      <c r="K381" s="123">
        <f t="shared" si="95"/>
        <v>2896.009805293852</v>
      </c>
      <c r="L381" s="123">
        <f t="shared" si="96"/>
        <v>32863.893177379359</v>
      </c>
      <c r="M381" s="123">
        <f t="shared" si="97"/>
        <v>295092.89317737939</v>
      </c>
      <c r="N381" s="70">
        <f t="shared" si="98"/>
        <v>29013.16420975119</v>
      </c>
      <c r="O381" s="23">
        <f t="shared" si="91"/>
        <v>0.94527891962717914</v>
      </c>
      <c r="P381" s="284">
        <v>1154.1920176362037</v>
      </c>
      <c r="Q381" s="316">
        <v>10171</v>
      </c>
      <c r="R381" s="125">
        <f t="shared" si="99"/>
        <v>1.1030739402623474E-2</v>
      </c>
      <c r="S381" s="23">
        <f t="shared" si="100"/>
        <v>3.1112447550771721E-2</v>
      </c>
      <c r="T381" s="23"/>
      <c r="U381" s="266">
        <v>260082</v>
      </c>
      <c r="V381" s="125">
        <f t="shared" si="101"/>
        <v>8.2550887796925577E-3</v>
      </c>
      <c r="W381" s="260">
        <v>286976.71381828812</v>
      </c>
      <c r="X381" s="264">
        <v>25500.735366212375</v>
      </c>
      <c r="Y381" s="264">
        <v>28137.730544003145</v>
      </c>
      <c r="Z381" s="141"/>
      <c r="AA381" s="124"/>
      <c r="AB381" s="124"/>
      <c r="AC381" s="124"/>
      <c r="AD381" s="124"/>
    </row>
    <row r="382" spans="1:30" ht="19.5" customHeight="1">
      <c r="A382" s="302">
        <v>5001</v>
      </c>
      <c r="B382" s="303" t="s">
        <v>347</v>
      </c>
      <c r="C382" s="266">
        <v>6030359</v>
      </c>
      <c r="D382" s="266">
        <f t="shared" si="92"/>
        <v>31164.484938062335</v>
      </c>
      <c r="E382" s="125">
        <f t="shared" si="87"/>
        <v>1.0153711756502581</v>
      </c>
      <c r="F382" s="266">
        <f t="shared" si="88"/>
        <v>-283.06974839580215</v>
      </c>
      <c r="G382" s="266">
        <f t="shared" si="93"/>
        <v>-54774.279384336114</v>
      </c>
      <c r="H382" s="266">
        <f t="shared" si="89"/>
        <v>0</v>
      </c>
      <c r="I382" s="260">
        <f t="shared" si="94"/>
        <v>0</v>
      </c>
      <c r="J382" s="266">
        <f t="shared" si="90"/>
        <v>-359.75950890286487</v>
      </c>
      <c r="K382" s="260">
        <f t="shared" si="95"/>
        <v>-69613.824732213252</v>
      </c>
      <c r="L382" s="260">
        <f t="shared" si="96"/>
        <v>-124388.10411654937</v>
      </c>
      <c r="M382" s="260">
        <f t="shared" si="97"/>
        <v>5905970.8958834503</v>
      </c>
      <c r="N382" s="70">
        <f t="shared" si="98"/>
        <v>30521.655680763666</v>
      </c>
      <c r="O382" s="23">
        <f t="shared" si="91"/>
        <v>0.99442713309595454</v>
      </c>
      <c r="P382" s="284">
        <v>4476.4530935738148</v>
      </c>
      <c r="Q382" s="316">
        <v>193501</v>
      </c>
      <c r="R382" s="125">
        <f t="shared" si="99"/>
        <v>3.5237352957363334E-2</v>
      </c>
      <c r="S382" s="23">
        <f t="shared" si="100"/>
        <v>3.3793971605455921E-2</v>
      </c>
      <c r="T382" s="23"/>
      <c r="U382" s="73">
        <v>5733673</v>
      </c>
      <c r="V382" s="125">
        <f t="shared" si="101"/>
        <v>5.1744492579189637E-2</v>
      </c>
      <c r="W382" s="260">
        <v>5623244.8507637344</v>
      </c>
      <c r="X382" s="264">
        <v>30103.709887432797</v>
      </c>
      <c r="Y382" s="264">
        <v>29523.924997709462</v>
      </c>
      <c r="Z382" s="264"/>
      <c r="AA382" s="262"/>
      <c r="AB382" s="266"/>
      <c r="AC382" s="266"/>
      <c r="AD382" s="266"/>
    </row>
    <row r="383" spans="1:30">
      <c r="A383" s="302">
        <v>5004</v>
      </c>
      <c r="B383" s="303" t="s">
        <v>371</v>
      </c>
      <c r="C383" s="266">
        <v>507896</v>
      </c>
      <c r="D383" s="266">
        <f t="shared" si="92"/>
        <v>22985.87979724837</v>
      </c>
      <c r="E383" s="125">
        <f t="shared" si="87"/>
        <v>0.74890375501064577</v>
      </c>
      <c r="F383" s="266">
        <f t="shared" si="88"/>
        <v>4624.0933360925765</v>
      </c>
      <c r="G383" s="266">
        <f t="shared" si="93"/>
        <v>102173.96635430158</v>
      </c>
      <c r="H383" s="266">
        <f t="shared" si="89"/>
        <v>1623.1432085449096</v>
      </c>
      <c r="I383" s="260">
        <f t="shared" si="94"/>
        <v>35864.972336008323</v>
      </c>
      <c r="J383" s="266">
        <f t="shared" si="90"/>
        <v>1263.3836996420448</v>
      </c>
      <c r="K383" s="260">
        <f t="shared" si="95"/>
        <v>27915.726227290623</v>
      </c>
      <c r="L383" s="260">
        <f t="shared" si="96"/>
        <v>130089.6925815922</v>
      </c>
      <c r="M383" s="260">
        <f t="shared" si="97"/>
        <v>637985.69258159224</v>
      </c>
      <c r="N383" s="70">
        <f t="shared" si="98"/>
        <v>28873.356832982994</v>
      </c>
      <c r="O383" s="23">
        <f t="shared" si="91"/>
        <v>0.94072385058638375</v>
      </c>
      <c r="P383" s="284">
        <v>2656.9022388840967</v>
      </c>
      <c r="Q383" s="316">
        <v>22096</v>
      </c>
      <c r="R383" s="125">
        <f t="shared" si="99"/>
        <v>3.3785874043356139E-2</v>
      </c>
      <c r="S383" s="23">
        <f t="shared" si="100"/>
        <v>3.2133989587473398E-2</v>
      </c>
      <c r="T383" s="23"/>
      <c r="U383" s="266">
        <v>488540</v>
      </c>
      <c r="V383" s="125">
        <f t="shared" si="101"/>
        <v>3.9620092520571498E-2</v>
      </c>
      <c r="W383" s="260">
        <v>614654.10763951635</v>
      </c>
      <c r="X383" s="264">
        <v>22234.662297469506</v>
      </c>
      <c r="Y383" s="264">
        <v>27974.42689056601</v>
      </c>
      <c r="Z383" s="264"/>
      <c r="AA383" s="266"/>
      <c r="AB383" s="266"/>
      <c r="AC383" s="266"/>
      <c r="AD383" s="266"/>
    </row>
    <row r="384" spans="1:30">
      <c r="A384" s="302">
        <v>5005</v>
      </c>
      <c r="B384" s="303" t="s">
        <v>372</v>
      </c>
      <c r="C384" s="266">
        <v>318589</v>
      </c>
      <c r="D384" s="266">
        <f t="shared" si="92"/>
        <v>24360.682061477291</v>
      </c>
      <c r="E384" s="125">
        <f t="shared" si="87"/>
        <v>0.79369623574925252</v>
      </c>
      <c r="F384" s="266">
        <f t="shared" si="88"/>
        <v>3799.2119775552237</v>
      </c>
      <c r="G384" s="266">
        <f t="shared" si="93"/>
        <v>49686.094242467218</v>
      </c>
      <c r="H384" s="266">
        <f t="shared" si="89"/>
        <v>1141.9624160647872</v>
      </c>
      <c r="I384" s="260">
        <f t="shared" si="94"/>
        <v>14934.584477295288</v>
      </c>
      <c r="J384" s="266">
        <f t="shared" si="90"/>
        <v>782.20290716192244</v>
      </c>
      <c r="K384" s="260">
        <f t="shared" si="95"/>
        <v>10229.649619863621</v>
      </c>
      <c r="L384" s="260">
        <f t="shared" si="96"/>
        <v>59915.743862330841</v>
      </c>
      <c r="M384" s="260">
        <f t="shared" si="97"/>
        <v>378504.74386233086</v>
      </c>
      <c r="N384" s="70">
        <f t="shared" si="98"/>
        <v>28942.096946194437</v>
      </c>
      <c r="O384" s="23">
        <f t="shared" si="91"/>
        <v>0.94296347462331398</v>
      </c>
      <c r="P384" s="284">
        <v>2003.5368111932112</v>
      </c>
      <c r="Q384" s="316">
        <v>13078</v>
      </c>
      <c r="R384" s="125">
        <f t="shared" si="99"/>
        <v>3.1126186487186326E-2</v>
      </c>
      <c r="S384" s="23">
        <f t="shared" si="100"/>
        <v>3.2026054116309655E-2</v>
      </c>
      <c r="T384" s="23"/>
      <c r="U384" s="266">
        <v>308334</v>
      </c>
      <c r="V384" s="125">
        <f t="shared" si="101"/>
        <v>3.3259387547270168E-2</v>
      </c>
      <c r="W384" s="260">
        <v>366001.71646656323</v>
      </c>
      <c r="X384" s="264">
        <v>23625.316067734275</v>
      </c>
      <c r="Y384" s="264">
        <v>28043.959579079245</v>
      </c>
      <c r="Z384" s="264"/>
      <c r="AA384" s="266"/>
      <c r="AB384" s="266"/>
      <c r="AC384" s="266"/>
      <c r="AD384" s="266"/>
    </row>
    <row r="385" spans="1:30">
      <c r="A385" s="302">
        <v>5011</v>
      </c>
      <c r="B385" s="303" t="s">
        <v>348</v>
      </c>
      <c r="C385" s="266">
        <v>111639</v>
      </c>
      <c r="D385" s="266">
        <f t="shared" si="92"/>
        <v>26423.431952662722</v>
      </c>
      <c r="E385" s="125">
        <f t="shared" si="87"/>
        <v>0.86090276222475848</v>
      </c>
      <c r="F385" s="266">
        <f t="shared" si="88"/>
        <v>2561.5620428439652</v>
      </c>
      <c r="G385" s="266">
        <f t="shared" si="93"/>
        <v>10822.599631015753</v>
      </c>
      <c r="H385" s="266">
        <f t="shared" si="89"/>
        <v>419.99995414988643</v>
      </c>
      <c r="I385" s="260">
        <f t="shared" si="94"/>
        <v>1774.4998062832703</v>
      </c>
      <c r="J385" s="266">
        <f t="shared" si="90"/>
        <v>60.240445247021569</v>
      </c>
      <c r="K385" s="260">
        <f t="shared" si="95"/>
        <v>254.51588116866611</v>
      </c>
      <c r="L385" s="260">
        <f t="shared" si="96"/>
        <v>11077.11551218442</v>
      </c>
      <c r="M385" s="260">
        <f t="shared" si="97"/>
        <v>122716.11551218442</v>
      </c>
      <c r="N385" s="70">
        <f t="shared" si="98"/>
        <v>29045.234440753709</v>
      </c>
      <c r="O385" s="23">
        <f t="shared" si="91"/>
        <v>0.94632380094708923</v>
      </c>
      <c r="P385" s="284">
        <v>644.53863184671536</v>
      </c>
      <c r="Q385" s="316">
        <v>4225</v>
      </c>
      <c r="R385" s="125">
        <f t="shared" si="99"/>
        <v>7.7872141584285806E-2</v>
      </c>
      <c r="S385" s="23">
        <f t="shared" si="100"/>
        <v>3.4064529385228297E-2</v>
      </c>
      <c r="T385" s="23"/>
      <c r="U385" s="266">
        <v>104407</v>
      </c>
      <c r="V385" s="125">
        <f t="shared" si="101"/>
        <v>6.9267386286360116E-2</v>
      </c>
      <c r="W385" s="260">
        <v>119628.56279067449</v>
      </c>
      <c r="X385" s="264">
        <v>24514.440009391878</v>
      </c>
      <c r="Y385" s="264">
        <v>28088.415776162125</v>
      </c>
      <c r="Z385" s="264"/>
      <c r="AA385" s="266"/>
      <c r="AB385" s="266"/>
      <c r="AC385" s="266"/>
      <c r="AD385" s="266"/>
    </row>
    <row r="386" spans="1:30">
      <c r="A386" s="302">
        <v>5012</v>
      </c>
      <c r="B386" s="303" t="s">
        <v>349</v>
      </c>
      <c r="C386" s="266">
        <v>25630</v>
      </c>
      <c r="D386" s="266">
        <f t="shared" si="92"/>
        <v>25967.57852077001</v>
      </c>
      <c r="E386" s="125">
        <f t="shared" si="87"/>
        <v>0.84605058558891744</v>
      </c>
      <c r="F386" s="266">
        <f t="shared" si="88"/>
        <v>2835.0741019795923</v>
      </c>
      <c r="G386" s="266">
        <f t="shared" si="93"/>
        <v>2798.2181386538577</v>
      </c>
      <c r="H386" s="266">
        <f t="shared" si="89"/>
        <v>579.54865531233565</v>
      </c>
      <c r="I386" s="260">
        <f t="shared" si="94"/>
        <v>572.01452279327532</v>
      </c>
      <c r="J386" s="266">
        <f t="shared" si="90"/>
        <v>219.78914640947079</v>
      </c>
      <c r="K386" s="260">
        <f t="shared" si="95"/>
        <v>216.93188750614766</v>
      </c>
      <c r="L386" s="260">
        <f t="shared" si="96"/>
        <v>3015.1500261600054</v>
      </c>
      <c r="M386" s="260">
        <f t="shared" si="97"/>
        <v>28645.150026160005</v>
      </c>
      <c r="N386" s="70">
        <f t="shared" si="98"/>
        <v>29022.441769159075</v>
      </c>
      <c r="O386" s="23">
        <f t="shared" si="91"/>
        <v>0.94558119211529723</v>
      </c>
      <c r="P386" s="284">
        <v>112.81226736868894</v>
      </c>
      <c r="Q386" s="316">
        <v>987</v>
      </c>
      <c r="R386" s="125">
        <f t="shared" si="99"/>
        <v>5.5907333639592167E-2</v>
      </c>
      <c r="S386" s="23">
        <f t="shared" si="100"/>
        <v>3.3109204032369804E-2</v>
      </c>
      <c r="T386" s="23"/>
      <c r="U386" s="266">
        <v>24150</v>
      </c>
      <c r="V386" s="125">
        <f t="shared" si="101"/>
        <v>6.1283643892339541E-2</v>
      </c>
      <c r="W386" s="260">
        <v>27586.665287730066</v>
      </c>
      <c r="X386" s="264">
        <v>24592.668024439918</v>
      </c>
      <c r="Y386" s="264">
        <v>28092.327176914525</v>
      </c>
      <c r="Z386" s="264"/>
      <c r="AA386" s="266"/>
      <c r="AB386" s="266"/>
      <c r="AC386" s="266"/>
      <c r="AD386" s="266"/>
    </row>
    <row r="387" spans="1:30">
      <c r="A387" s="302">
        <v>5013</v>
      </c>
      <c r="B387" s="303" t="s">
        <v>350</v>
      </c>
      <c r="C387" s="266">
        <v>114744</v>
      </c>
      <c r="D387" s="266">
        <f t="shared" si="92"/>
        <v>24686.746987951807</v>
      </c>
      <c r="E387" s="125">
        <f t="shared" si="87"/>
        <v>0.80431976854277498</v>
      </c>
      <c r="F387" s="266">
        <f t="shared" si="88"/>
        <v>3603.5730216705147</v>
      </c>
      <c r="G387" s="266">
        <f t="shared" si="93"/>
        <v>16749.407404724552</v>
      </c>
      <c r="H387" s="266">
        <f t="shared" si="89"/>
        <v>1027.8396917987068</v>
      </c>
      <c r="I387" s="260">
        <f t="shared" si="94"/>
        <v>4777.398887480389</v>
      </c>
      <c r="J387" s="266">
        <f t="shared" si="90"/>
        <v>668.08018289584197</v>
      </c>
      <c r="K387" s="260">
        <f t="shared" si="95"/>
        <v>3105.2366900998736</v>
      </c>
      <c r="L387" s="260">
        <f t="shared" si="96"/>
        <v>19854.644094824427</v>
      </c>
      <c r="M387" s="260">
        <f t="shared" si="97"/>
        <v>134598.64409482444</v>
      </c>
      <c r="N387" s="70">
        <f t="shared" si="98"/>
        <v>28958.400192518166</v>
      </c>
      <c r="O387" s="23">
        <f t="shared" si="91"/>
        <v>0.94349465126299015</v>
      </c>
      <c r="P387" s="284">
        <v>306.10103214759874</v>
      </c>
      <c r="Q387" s="316">
        <v>4648</v>
      </c>
      <c r="R387" s="125">
        <f t="shared" si="99"/>
        <v>2.2642276688398227E-2</v>
      </c>
      <c r="S387" s="23">
        <f t="shared" si="100"/>
        <v>3.1660417490620985E-2</v>
      </c>
      <c r="T387" s="23"/>
      <c r="U387" s="266">
        <v>112469</v>
      </c>
      <c r="V387" s="125">
        <f t="shared" si="101"/>
        <v>2.0227796103815275E-2</v>
      </c>
      <c r="W387" s="260">
        <v>130776.7403009515</v>
      </c>
      <c r="X387" s="264">
        <v>24140.158832367462</v>
      </c>
      <c r="Y387" s="264">
        <v>28069.701717310902</v>
      </c>
      <c r="Z387" s="264"/>
      <c r="AA387" s="266"/>
      <c r="AB387" s="266"/>
      <c r="AC387" s="266"/>
      <c r="AD387" s="266"/>
    </row>
    <row r="388" spans="1:30">
      <c r="A388" s="302">
        <v>5014</v>
      </c>
      <c r="B388" s="303" t="s">
        <v>351</v>
      </c>
      <c r="C388" s="266">
        <v>199096</v>
      </c>
      <c r="D388" s="266">
        <f t="shared" si="92"/>
        <v>40124.143490528011</v>
      </c>
      <c r="E388" s="125">
        <f t="shared" si="87"/>
        <v>1.3072861248599914</v>
      </c>
      <c r="F388" s="266">
        <f t="shared" si="88"/>
        <v>-5658.8648798752083</v>
      </c>
      <c r="G388" s="266">
        <f t="shared" si="93"/>
        <v>-28079.287533940784</v>
      </c>
      <c r="H388" s="266">
        <f t="shared" si="89"/>
        <v>0</v>
      </c>
      <c r="I388" s="260">
        <f t="shared" si="94"/>
        <v>0</v>
      </c>
      <c r="J388" s="266">
        <f t="shared" si="90"/>
        <v>-359.75950890286487</v>
      </c>
      <c r="K388" s="260">
        <f t="shared" si="95"/>
        <v>-1785.1266831760156</v>
      </c>
      <c r="L388" s="260">
        <f t="shared" si="96"/>
        <v>-29864.414217116799</v>
      </c>
      <c r="M388" s="260">
        <f t="shared" si="97"/>
        <v>169231.58578288319</v>
      </c>
      <c r="N388" s="70">
        <f t="shared" si="98"/>
        <v>34105.519101749938</v>
      </c>
      <c r="O388" s="23">
        <f t="shared" si="91"/>
        <v>1.111193112779848</v>
      </c>
      <c r="P388" s="284">
        <v>23.573983856993436</v>
      </c>
      <c r="Q388" s="316">
        <v>4962</v>
      </c>
      <c r="R388" s="125">
        <f t="shared" si="99"/>
        <v>-0.30030942757276446</v>
      </c>
      <c r="S388" s="23">
        <f t="shared" si="100"/>
        <v>-0.15623552711404454</v>
      </c>
      <c r="T388" s="23"/>
      <c r="U388" s="266">
        <v>283115</v>
      </c>
      <c r="V388" s="125">
        <f t="shared" si="101"/>
        <v>-0.29676633170266498</v>
      </c>
      <c r="W388" s="260">
        <v>199556.81142798933</v>
      </c>
      <c r="X388" s="264">
        <v>57345.553980149889</v>
      </c>
      <c r="Y388" s="264">
        <v>40420.662634796303</v>
      </c>
      <c r="Z388" s="264"/>
      <c r="AA388" s="266"/>
      <c r="AB388" s="266"/>
      <c r="AC388" s="266"/>
      <c r="AD388" s="266"/>
    </row>
    <row r="389" spans="1:30">
      <c r="A389" s="302">
        <v>5015</v>
      </c>
      <c r="B389" s="303" t="s">
        <v>352</v>
      </c>
      <c r="C389" s="266">
        <v>140446</v>
      </c>
      <c r="D389" s="266">
        <f t="shared" si="92"/>
        <v>26246.68286301626</v>
      </c>
      <c r="E389" s="125">
        <f t="shared" si="87"/>
        <v>0.85514409394238122</v>
      </c>
      <c r="F389" s="266">
        <f t="shared" si="88"/>
        <v>2667.6114966318423</v>
      </c>
      <c r="G389" s="266">
        <f t="shared" si="93"/>
        <v>14274.389118476989</v>
      </c>
      <c r="H389" s="266">
        <f t="shared" si="89"/>
        <v>481.86213552614822</v>
      </c>
      <c r="I389" s="260">
        <f t="shared" si="94"/>
        <v>2578.4442872004192</v>
      </c>
      <c r="J389" s="266">
        <f t="shared" si="90"/>
        <v>122.10262662328336</v>
      </c>
      <c r="K389" s="260">
        <f t="shared" si="95"/>
        <v>653.37115506118926</v>
      </c>
      <c r="L389" s="260">
        <f t="shared" si="96"/>
        <v>14927.760273538179</v>
      </c>
      <c r="M389" s="260">
        <f t="shared" si="97"/>
        <v>155373.76027353818</v>
      </c>
      <c r="N389" s="70">
        <f t="shared" si="98"/>
        <v>29036.396986271382</v>
      </c>
      <c r="O389" s="23">
        <f t="shared" si="91"/>
        <v>0.94603586753297031</v>
      </c>
      <c r="P389" s="284">
        <v>787.59421751758236</v>
      </c>
      <c r="Q389" s="316">
        <v>5351</v>
      </c>
      <c r="R389" s="125">
        <f t="shared" si="99"/>
        <v>6.0077396571163837E-2</v>
      </c>
      <c r="S389" s="23">
        <f t="shared" si="100"/>
        <v>3.3299670078093528E-2</v>
      </c>
      <c r="T389" s="23"/>
      <c r="U389" s="266">
        <v>131001</v>
      </c>
      <c r="V389" s="125">
        <f t="shared" si="101"/>
        <v>7.2098686269570458E-2</v>
      </c>
      <c r="W389" s="260">
        <v>148680.5627671892</v>
      </c>
      <c r="X389" s="264">
        <v>24759.213759213759</v>
      </c>
      <c r="Y389" s="264">
        <v>28100.654463653224</v>
      </c>
      <c r="Z389" s="264"/>
      <c r="AA389" s="266"/>
      <c r="AB389" s="266"/>
      <c r="AC389" s="266"/>
      <c r="AD389" s="266"/>
    </row>
    <row r="390" spans="1:30">
      <c r="A390" s="302">
        <v>5016</v>
      </c>
      <c r="B390" s="303" t="s">
        <v>353</v>
      </c>
      <c r="C390" s="266">
        <v>36630</v>
      </c>
      <c r="D390" s="266">
        <f t="shared" si="92"/>
        <v>21751.781472684084</v>
      </c>
      <c r="E390" s="125">
        <f t="shared" si="87"/>
        <v>0.70869555425997544</v>
      </c>
      <c r="F390" s="266">
        <f t="shared" si="88"/>
        <v>5364.5523308311476</v>
      </c>
      <c r="G390" s="266">
        <f t="shared" si="93"/>
        <v>9033.9061251196526</v>
      </c>
      <c r="H390" s="266">
        <f t="shared" si="89"/>
        <v>2055.0776221424098</v>
      </c>
      <c r="I390" s="260">
        <f t="shared" si="94"/>
        <v>3460.7507156878182</v>
      </c>
      <c r="J390" s="266">
        <f t="shared" si="90"/>
        <v>1695.318113239545</v>
      </c>
      <c r="K390" s="260">
        <f t="shared" si="95"/>
        <v>2854.915702695394</v>
      </c>
      <c r="L390" s="260">
        <f t="shared" si="96"/>
        <v>11888.821827815047</v>
      </c>
      <c r="M390" s="260">
        <f t="shared" si="97"/>
        <v>48518.821827815045</v>
      </c>
      <c r="N390" s="70">
        <f t="shared" si="98"/>
        <v>28811.651916754778</v>
      </c>
      <c r="O390" s="23">
        <f t="shared" si="91"/>
        <v>0.93871344054885009</v>
      </c>
      <c r="P390" s="284">
        <v>167.52300734435266</v>
      </c>
      <c r="Q390" s="316">
        <v>1684</v>
      </c>
      <c r="R390" s="125">
        <f t="shared" si="99"/>
        <v>-2.6061461405784981E-4</v>
      </c>
      <c r="S390" s="23">
        <f t="shared" si="100"/>
        <v>3.0807445569934262E-2</v>
      </c>
      <c r="T390" s="23"/>
      <c r="U390" s="266">
        <v>37227</v>
      </c>
      <c r="V390" s="125">
        <f t="shared" si="101"/>
        <v>-1.6036747521959868E-2</v>
      </c>
      <c r="W390" s="260">
        <v>47823.419050209923</v>
      </c>
      <c r="X390" s="264">
        <v>21757.451782583285</v>
      </c>
      <c r="Y390" s="264">
        <v>27950.566364821698</v>
      </c>
      <c r="Z390" s="264"/>
      <c r="AA390" s="266"/>
      <c r="AB390" s="266"/>
      <c r="AC390" s="266"/>
      <c r="AD390" s="266"/>
    </row>
    <row r="391" spans="1:30">
      <c r="A391" s="302">
        <v>5017</v>
      </c>
      <c r="B391" s="303" t="s">
        <v>354</v>
      </c>
      <c r="C391" s="266">
        <v>111956</v>
      </c>
      <c r="D391" s="266">
        <f t="shared" si="92"/>
        <v>23017.269736842107</v>
      </c>
      <c r="E391" s="125">
        <f t="shared" ref="E391:E428" si="102">D391/D$430</f>
        <v>0.74992647173233162</v>
      </c>
      <c r="F391" s="266">
        <f t="shared" ref="F391:F428" si="103">($D$430-D391)*0.6</f>
        <v>4605.2593723363343</v>
      </c>
      <c r="G391" s="266">
        <f t="shared" si="93"/>
        <v>22399.981587043931</v>
      </c>
      <c r="H391" s="266">
        <f t="shared" ref="H391:H428" si="104">IF(D391&lt;D$430*0.9,(D$430*0.9-D391)*0.35,0)</f>
        <v>1612.1567296871017</v>
      </c>
      <c r="I391" s="260">
        <f t="shared" si="94"/>
        <v>7841.5303331980631</v>
      </c>
      <c r="J391" s="266">
        <f t="shared" ref="J391:J428" si="105">H391+I$432</f>
        <v>1252.3972207842369</v>
      </c>
      <c r="K391" s="260">
        <f t="shared" si="95"/>
        <v>6091.660081894528</v>
      </c>
      <c r="L391" s="260">
        <f t="shared" si="96"/>
        <v>28491.641668938457</v>
      </c>
      <c r="M391" s="260">
        <f t="shared" si="97"/>
        <v>140447.64166893845</v>
      </c>
      <c r="N391" s="70">
        <f t="shared" si="98"/>
        <v>28874.926329962676</v>
      </c>
      <c r="O391" s="23">
        <f t="shared" ref="O391:O428" si="106">N391/N$430</f>
        <v>0.94077498642246782</v>
      </c>
      <c r="P391" s="284">
        <v>636.519066343757</v>
      </c>
      <c r="Q391" s="316">
        <v>4864</v>
      </c>
      <c r="R391" s="125">
        <f t="shared" si="99"/>
        <v>8.4430322732761187E-2</v>
      </c>
      <c r="S391" s="23">
        <f t="shared" si="100"/>
        <v>3.4055766030940925E-2</v>
      </c>
      <c r="T391" s="23"/>
      <c r="U391" s="266">
        <v>102348</v>
      </c>
      <c r="V391" s="125">
        <f t="shared" si="101"/>
        <v>9.3875796302810025E-2</v>
      </c>
      <c r="W391" s="260">
        <v>134649.30938638939</v>
      </c>
      <c r="X391" s="264">
        <v>21225.217751970136</v>
      </c>
      <c r="Y391" s="264">
        <v>27923.954663291035</v>
      </c>
      <c r="Z391" s="264"/>
      <c r="AA391" s="266"/>
      <c r="AB391" s="266"/>
      <c r="AC391" s="266"/>
      <c r="AD391" s="266"/>
    </row>
    <row r="392" spans="1:30">
      <c r="A392" s="302">
        <v>5018</v>
      </c>
      <c r="B392" s="303" t="s">
        <v>355</v>
      </c>
      <c r="C392" s="266">
        <v>84883</v>
      </c>
      <c r="D392" s="266">
        <f t="shared" si="92"/>
        <v>25902.654867256639</v>
      </c>
      <c r="E392" s="125">
        <f t="shared" si="102"/>
        <v>0.84393530575912412</v>
      </c>
      <c r="F392" s="266">
        <f t="shared" si="103"/>
        <v>2874.0282940876154</v>
      </c>
      <c r="G392" s="266">
        <f t="shared" si="93"/>
        <v>9418.1907197251148</v>
      </c>
      <c r="H392" s="266">
        <f t="shared" si="104"/>
        <v>602.27193404201569</v>
      </c>
      <c r="I392" s="260">
        <f t="shared" si="94"/>
        <v>1973.6451278556854</v>
      </c>
      <c r="J392" s="266">
        <f t="shared" si="105"/>
        <v>242.51242513915082</v>
      </c>
      <c r="K392" s="260">
        <f t="shared" si="95"/>
        <v>794.71321718099728</v>
      </c>
      <c r="L392" s="260">
        <f t="shared" si="96"/>
        <v>10212.903936906112</v>
      </c>
      <c r="M392" s="260">
        <f t="shared" si="97"/>
        <v>95095.903936906107</v>
      </c>
      <c r="N392" s="70">
        <f t="shared" si="98"/>
        <v>29019.195586483398</v>
      </c>
      <c r="O392" s="23">
        <f t="shared" si="106"/>
        <v>0.94547542812380736</v>
      </c>
      <c r="P392" s="284">
        <v>134.71225954122747</v>
      </c>
      <c r="Q392" s="316">
        <v>3277</v>
      </c>
      <c r="R392" s="125">
        <f t="shared" si="99"/>
        <v>8.384451324483104E-2</v>
      </c>
      <c r="S392" s="23">
        <f t="shared" si="100"/>
        <v>3.4270829876425074E-2</v>
      </c>
      <c r="T392" s="23"/>
      <c r="U392" s="266">
        <v>77982</v>
      </c>
      <c r="V392" s="125">
        <f t="shared" si="101"/>
        <v>8.8494780846862089E-2</v>
      </c>
      <c r="W392" s="260">
        <v>91552.06979008473</v>
      </c>
      <c r="X392" s="264">
        <v>23898.866074164878</v>
      </c>
      <c r="Y392" s="264">
        <v>28057.637079400778</v>
      </c>
      <c r="Z392" s="264"/>
      <c r="AA392" s="266"/>
      <c r="AB392" s="266"/>
      <c r="AC392" s="266"/>
      <c r="AD392" s="266"/>
    </row>
    <row r="393" spans="1:30">
      <c r="A393" s="302">
        <v>5019</v>
      </c>
      <c r="B393" s="303" t="s">
        <v>356</v>
      </c>
      <c r="C393" s="266">
        <v>20843</v>
      </c>
      <c r="D393" s="266">
        <f t="shared" si="92"/>
        <v>21870.93389296957</v>
      </c>
      <c r="E393" s="125">
        <f t="shared" si="102"/>
        <v>0.71257766343993767</v>
      </c>
      <c r="F393" s="266">
        <f t="shared" si="103"/>
        <v>5293.0608786598568</v>
      </c>
      <c r="G393" s="266">
        <f t="shared" si="93"/>
        <v>5044.2870173628435</v>
      </c>
      <c r="H393" s="266">
        <f t="shared" si="104"/>
        <v>2013.3742750424897</v>
      </c>
      <c r="I393" s="260">
        <f t="shared" si="94"/>
        <v>1918.7456841154928</v>
      </c>
      <c r="J393" s="266">
        <f t="shared" si="105"/>
        <v>1653.6147661396249</v>
      </c>
      <c r="K393" s="260">
        <f t="shared" si="95"/>
        <v>1575.8948721310624</v>
      </c>
      <c r="L393" s="260">
        <f t="shared" si="96"/>
        <v>6620.1818894939061</v>
      </c>
      <c r="M393" s="260">
        <f t="shared" si="97"/>
        <v>27463.181889493906</v>
      </c>
      <c r="N393" s="70">
        <f t="shared" si="98"/>
        <v>28817.609537769051</v>
      </c>
      <c r="O393" s="23">
        <f t="shared" si="106"/>
        <v>0.9389075460078482</v>
      </c>
      <c r="P393" s="284">
        <v>170.71174346743646</v>
      </c>
      <c r="Q393" s="316">
        <v>953</v>
      </c>
      <c r="R393" s="125">
        <f t="shared" si="99"/>
        <v>2.8400372804992267E-2</v>
      </c>
      <c r="S393" s="23">
        <f t="shared" si="100"/>
        <v>3.1926062307787099E-2</v>
      </c>
      <c r="T393" s="23"/>
      <c r="U393" s="266">
        <v>20395</v>
      </c>
      <c r="V393" s="125">
        <f t="shared" si="101"/>
        <v>2.1966168178475118E-2</v>
      </c>
      <c r="W393" s="260">
        <v>26781.073330889139</v>
      </c>
      <c r="X393" s="264">
        <v>21266.944734098019</v>
      </c>
      <c r="Y393" s="264">
        <v>27926.041012397432</v>
      </c>
      <c r="Z393" s="264"/>
      <c r="AA393" s="266"/>
      <c r="AB393" s="266"/>
      <c r="AC393" s="266"/>
      <c r="AD393" s="266"/>
    </row>
    <row r="394" spans="1:30">
      <c r="A394" s="302">
        <v>5020</v>
      </c>
      <c r="B394" s="303" t="s">
        <v>357</v>
      </c>
      <c r="C394" s="266">
        <v>20690</v>
      </c>
      <c r="D394" s="266">
        <f t="shared" si="92"/>
        <v>21396.070320579111</v>
      </c>
      <c r="E394" s="125">
        <f t="shared" si="102"/>
        <v>0.69710611675049761</v>
      </c>
      <c r="F394" s="266">
        <f t="shared" si="103"/>
        <v>5577.9790220941322</v>
      </c>
      <c r="G394" s="266">
        <f t="shared" si="93"/>
        <v>5393.9057143650261</v>
      </c>
      <c r="H394" s="266">
        <f t="shared" si="104"/>
        <v>2179.5765253791506</v>
      </c>
      <c r="I394" s="260">
        <f t="shared" si="94"/>
        <v>2107.6505000416387</v>
      </c>
      <c r="J394" s="266">
        <f t="shared" si="105"/>
        <v>1819.8170164762857</v>
      </c>
      <c r="K394" s="260">
        <f t="shared" si="95"/>
        <v>1759.7630549325681</v>
      </c>
      <c r="L394" s="260">
        <f t="shared" si="96"/>
        <v>7153.6687692975938</v>
      </c>
      <c r="M394" s="260">
        <f t="shared" si="97"/>
        <v>27843.668769297594</v>
      </c>
      <c r="N394" s="70">
        <f t="shared" si="98"/>
        <v>28793.866359149528</v>
      </c>
      <c r="O394" s="23">
        <f t="shared" si="106"/>
        <v>0.93813396867337617</v>
      </c>
      <c r="P394" s="284">
        <v>-39.329217279105251</v>
      </c>
      <c r="Q394" s="316">
        <v>967</v>
      </c>
      <c r="R394" s="125">
        <f t="shared" si="99"/>
        <v>-3.6275191197606568E-2</v>
      </c>
      <c r="S394" s="23">
        <f t="shared" si="100"/>
        <v>2.9353587267161103E-2</v>
      </c>
      <c r="T394" s="23"/>
      <c r="U394" s="266">
        <v>21713</v>
      </c>
      <c r="V394" s="125">
        <f t="shared" si="101"/>
        <v>-4.7114631787408462E-2</v>
      </c>
      <c r="W394" s="260">
        <v>27357.364512627297</v>
      </c>
      <c r="X394" s="264">
        <v>22201.431492842537</v>
      </c>
      <c r="Y394" s="264">
        <v>27972.765350334659</v>
      </c>
      <c r="Z394" s="264"/>
      <c r="AA394" s="266"/>
      <c r="AB394" s="266"/>
      <c r="AC394" s="266"/>
      <c r="AD394" s="266"/>
    </row>
    <row r="395" spans="1:30">
      <c r="A395" s="302">
        <v>5021</v>
      </c>
      <c r="B395" s="303" t="s">
        <v>358</v>
      </c>
      <c r="C395" s="266">
        <v>174333</v>
      </c>
      <c r="D395" s="266">
        <f t="shared" si="92"/>
        <v>25011.908177905309</v>
      </c>
      <c r="E395" s="125">
        <f t="shared" si="102"/>
        <v>0.8149138566650429</v>
      </c>
      <c r="F395" s="266">
        <f t="shared" si="103"/>
        <v>3408.4763076984132</v>
      </c>
      <c r="G395" s="266">
        <f t="shared" si="93"/>
        <v>23757.079864657939</v>
      </c>
      <c r="H395" s="266">
        <f t="shared" si="104"/>
        <v>914.03327531498121</v>
      </c>
      <c r="I395" s="260">
        <f t="shared" si="94"/>
        <v>6370.8119289454198</v>
      </c>
      <c r="J395" s="266">
        <f t="shared" si="105"/>
        <v>554.2737664121164</v>
      </c>
      <c r="K395" s="260">
        <f t="shared" si="95"/>
        <v>3863.288151892451</v>
      </c>
      <c r="L395" s="260">
        <f t="shared" si="96"/>
        <v>27620.36801655039</v>
      </c>
      <c r="M395" s="260">
        <f t="shared" si="97"/>
        <v>201953.36801655038</v>
      </c>
      <c r="N395" s="70">
        <f t="shared" si="98"/>
        <v>28974.658252015834</v>
      </c>
      <c r="O395" s="23">
        <f t="shared" si="106"/>
        <v>0.94402435566910337</v>
      </c>
      <c r="P395" s="284">
        <v>-102.69260024340838</v>
      </c>
      <c r="Q395" s="316">
        <v>6970</v>
      </c>
      <c r="R395" s="125">
        <f t="shared" si="99"/>
        <v>3.3069958386102216E-2</v>
      </c>
      <c r="S395" s="23">
        <f t="shared" si="100"/>
        <v>3.2108933490148442E-2</v>
      </c>
      <c r="T395" s="23"/>
      <c r="U395" s="266">
        <v>168825</v>
      </c>
      <c r="V395" s="125">
        <f t="shared" si="101"/>
        <v>3.2625499777876502E-2</v>
      </c>
      <c r="W395" s="260">
        <v>195754.81369790403</v>
      </c>
      <c r="X395" s="264">
        <v>24211.243367273772</v>
      </c>
      <c r="Y395" s="264">
        <v>28073.255944056218</v>
      </c>
      <c r="Z395" s="264"/>
      <c r="AA395" s="266"/>
      <c r="AB395" s="266"/>
      <c r="AC395" s="266"/>
      <c r="AD395" s="266"/>
    </row>
    <row r="396" spans="1:30">
      <c r="A396" s="302">
        <v>5022</v>
      </c>
      <c r="B396" s="303" t="s">
        <v>359</v>
      </c>
      <c r="C396" s="266">
        <v>60864</v>
      </c>
      <c r="D396" s="266">
        <f t="shared" si="92"/>
        <v>23952.774498229042</v>
      </c>
      <c r="E396" s="125">
        <f t="shared" si="102"/>
        <v>0.78040618513955495</v>
      </c>
      <c r="F396" s="266">
        <f t="shared" si="103"/>
        <v>4043.9565155041728</v>
      </c>
      <c r="G396" s="266">
        <f t="shared" si="93"/>
        <v>10275.693505896103</v>
      </c>
      <c r="H396" s="266">
        <f t="shared" si="104"/>
        <v>1284.7300632016743</v>
      </c>
      <c r="I396" s="260">
        <f t="shared" si="94"/>
        <v>3264.4990905954546</v>
      </c>
      <c r="J396" s="266">
        <f t="shared" si="105"/>
        <v>924.97055429880947</v>
      </c>
      <c r="K396" s="260">
        <f t="shared" si="95"/>
        <v>2350.3501784732748</v>
      </c>
      <c r="L396" s="260">
        <f t="shared" si="96"/>
        <v>12626.043684369377</v>
      </c>
      <c r="M396" s="260">
        <f t="shared" si="97"/>
        <v>73490.043684369375</v>
      </c>
      <c r="N396" s="70">
        <f t="shared" si="98"/>
        <v>28921.701568032022</v>
      </c>
      <c r="O396" s="23">
        <f t="shared" si="106"/>
        <v>0.94229897209282898</v>
      </c>
      <c r="P396" s="284">
        <v>311.71562450236706</v>
      </c>
      <c r="Q396" s="316">
        <v>2541</v>
      </c>
      <c r="R396" s="125">
        <f t="shared" si="99"/>
        <v>4.814660967066877E-2</v>
      </c>
      <c r="S396" s="23">
        <f t="shared" si="100"/>
        <v>3.2721733955614007E-2</v>
      </c>
      <c r="T396" s="23"/>
      <c r="U396" s="266">
        <v>58411</v>
      </c>
      <c r="V396" s="125">
        <f t="shared" si="101"/>
        <v>4.1995514543493519E-2</v>
      </c>
      <c r="W396" s="260">
        <v>71581.595290670113</v>
      </c>
      <c r="X396" s="264">
        <v>22852.503912363067</v>
      </c>
      <c r="Y396" s="264">
        <v>28005.318971310684</v>
      </c>
      <c r="Z396" s="264"/>
      <c r="AA396" s="266"/>
      <c r="AB396" s="266"/>
      <c r="AC396" s="266"/>
      <c r="AD396" s="266"/>
    </row>
    <row r="397" spans="1:30">
      <c r="A397" s="302">
        <v>5023</v>
      </c>
      <c r="B397" s="303" t="s">
        <v>360</v>
      </c>
      <c r="C397" s="266">
        <v>88373</v>
      </c>
      <c r="D397" s="266">
        <f t="shared" si="92"/>
        <v>22486.768447837148</v>
      </c>
      <c r="E397" s="125">
        <f t="shared" si="102"/>
        <v>0.73264219064854375</v>
      </c>
      <c r="F397" s="266">
        <f t="shared" si="103"/>
        <v>4923.5601457393095</v>
      </c>
      <c r="G397" s="266">
        <f t="shared" si="93"/>
        <v>19349.591372755487</v>
      </c>
      <c r="H397" s="266">
        <f t="shared" si="104"/>
        <v>1797.8321808388371</v>
      </c>
      <c r="I397" s="260">
        <f t="shared" si="94"/>
        <v>7065.4804706966297</v>
      </c>
      <c r="J397" s="266">
        <f t="shared" si="105"/>
        <v>1438.0726719359723</v>
      </c>
      <c r="K397" s="260">
        <f t="shared" si="95"/>
        <v>5651.6256007083712</v>
      </c>
      <c r="L397" s="260">
        <f t="shared" si="96"/>
        <v>25001.216973463859</v>
      </c>
      <c r="M397" s="260">
        <f t="shared" si="97"/>
        <v>113374.21697346386</v>
      </c>
      <c r="N397" s="70">
        <f t="shared" si="98"/>
        <v>28848.401265512432</v>
      </c>
      <c r="O397" s="23">
        <f t="shared" si="106"/>
        <v>0.93991077236827858</v>
      </c>
      <c r="P397" s="284">
        <v>567.4017332917465</v>
      </c>
      <c r="Q397" s="316">
        <v>3930</v>
      </c>
      <c r="R397" s="125">
        <f t="shared" si="99"/>
        <v>-8.8862826009492753E-3</v>
      </c>
      <c r="S397" s="23">
        <f t="shared" si="100"/>
        <v>3.0406288637171819E-2</v>
      </c>
      <c r="T397" s="23"/>
      <c r="U397" s="266">
        <v>89846</v>
      </c>
      <c r="V397" s="125">
        <f t="shared" si="101"/>
        <v>-1.6394719853972353E-2</v>
      </c>
      <c r="W397" s="260">
        <v>110868.56735174243</v>
      </c>
      <c r="X397" s="264">
        <v>22688.383838383837</v>
      </c>
      <c r="Y397" s="264">
        <v>27997.112967611723</v>
      </c>
      <c r="Z397" s="264"/>
      <c r="AA397" s="266"/>
      <c r="AB397" s="266"/>
      <c r="AC397" s="266"/>
      <c r="AD397" s="266"/>
    </row>
    <row r="398" spans="1:30">
      <c r="A398" s="302">
        <v>5024</v>
      </c>
      <c r="B398" s="303" t="s">
        <v>361</v>
      </c>
      <c r="C398" s="266">
        <v>289138</v>
      </c>
      <c r="D398" s="266">
        <f t="shared" si="92"/>
        <v>24230.118159725131</v>
      </c>
      <c r="E398" s="125">
        <f t="shared" si="102"/>
        <v>0.7894423286918103</v>
      </c>
      <c r="F398" s="266">
        <f t="shared" si="103"/>
        <v>3877.5503186065198</v>
      </c>
      <c r="G398" s="266">
        <f t="shared" si="93"/>
        <v>46270.807951931602</v>
      </c>
      <c r="H398" s="266">
        <f t="shared" si="104"/>
        <v>1187.6597816780434</v>
      </c>
      <c r="I398" s="260">
        <f t="shared" si="94"/>
        <v>14172.344174764092</v>
      </c>
      <c r="J398" s="266">
        <f t="shared" si="105"/>
        <v>827.90027277517856</v>
      </c>
      <c r="K398" s="260">
        <f t="shared" si="95"/>
        <v>9879.3339550262062</v>
      </c>
      <c r="L398" s="260">
        <f t="shared" si="96"/>
        <v>56150.141906957811</v>
      </c>
      <c r="M398" s="260">
        <f t="shared" si="97"/>
        <v>345288.14190695784</v>
      </c>
      <c r="N398" s="70">
        <f t="shared" si="98"/>
        <v>28935.568751106835</v>
      </c>
      <c r="O398" s="23">
        <f t="shared" si="106"/>
        <v>0.94275077927044204</v>
      </c>
      <c r="P398" s="284">
        <v>993.18681510699389</v>
      </c>
      <c r="Q398" s="316">
        <v>11933</v>
      </c>
      <c r="R398" s="125">
        <f t="shared" si="99"/>
        <v>3.0572820112426954E-2</v>
      </c>
      <c r="S398" s="23">
        <f t="shared" si="100"/>
        <v>3.2003035962040433E-2</v>
      </c>
      <c r="T398" s="23"/>
      <c r="U398" s="266">
        <v>279573</v>
      </c>
      <c r="V398" s="125">
        <f t="shared" si="101"/>
        <v>3.4212888941349842E-2</v>
      </c>
      <c r="W398" s="260">
        <v>333402.94168675994</v>
      </c>
      <c r="X398" s="264">
        <v>23511.311075603397</v>
      </c>
      <c r="Y398" s="264">
        <v>28038.259329472705</v>
      </c>
      <c r="Z398" s="264"/>
      <c r="AA398" s="266"/>
      <c r="AB398" s="266"/>
      <c r="AC398" s="266"/>
      <c r="AD398" s="266"/>
    </row>
    <row r="399" spans="1:30">
      <c r="A399" s="302">
        <v>5025</v>
      </c>
      <c r="B399" s="303" t="s">
        <v>362</v>
      </c>
      <c r="C399" s="266">
        <v>150634</v>
      </c>
      <c r="D399" s="266">
        <f t="shared" si="92"/>
        <v>26599.682147271764</v>
      </c>
      <c r="E399" s="125">
        <f t="shared" si="102"/>
        <v>0.86664517599044211</v>
      </c>
      <c r="F399" s="266">
        <f t="shared" si="103"/>
        <v>2455.8119260785402</v>
      </c>
      <c r="G399" s="266">
        <f t="shared" si="93"/>
        <v>13907.262937382773</v>
      </c>
      <c r="H399" s="266">
        <f t="shared" si="104"/>
        <v>358.31238603672188</v>
      </c>
      <c r="I399" s="260">
        <f t="shared" si="94"/>
        <v>2029.1230421259559</v>
      </c>
      <c r="J399" s="266">
        <f t="shared" si="105"/>
        <v>-1.4471228661429905</v>
      </c>
      <c r="K399" s="260">
        <f t="shared" si="95"/>
        <v>-8.1950567909677563</v>
      </c>
      <c r="L399" s="260">
        <f t="shared" si="96"/>
        <v>13899.067880591805</v>
      </c>
      <c r="M399" s="260">
        <f t="shared" si="97"/>
        <v>164533.06788059181</v>
      </c>
      <c r="N399" s="70">
        <f t="shared" si="98"/>
        <v>29054.04695048416</v>
      </c>
      <c r="O399" s="23">
        <f t="shared" si="106"/>
        <v>0.94661092163537341</v>
      </c>
      <c r="P399" s="284">
        <v>755.98137802318161</v>
      </c>
      <c r="Q399" s="316">
        <v>5663</v>
      </c>
      <c r="R399" s="125">
        <f t="shared" si="99"/>
        <v>6.8319079419371584E-2</v>
      </c>
      <c r="S399" s="23">
        <f t="shared" si="100"/>
        <v>3.3671348370652908E-2</v>
      </c>
      <c r="T399" s="23"/>
      <c r="U399" s="266">
        <v>140005</v>
      </c>
      <c r="V399" s="125">
        <f t="shared" si="101"/>
        <v>7.5918717188671839E-2</v>
      </c>
      <c r="W399" s="260">
        <v>158049.1771007191</v>
      </c>
      <c r="X399" s="264">
        <v>24898.630624221947</v>
      </c>
      <c r="Y399" s="264">
        <v>28107.625306903628</v>
      </c>
      <c r="Z399" s="264"/>
      <c r="AA399" s="266"/>
      <c r="AB399" s="266"/>
      <c r="AC399" s="266"/>
      <c r="AD399" s="266"/>
    </row>
    <row r="400" spans="1:30">
      <c r="A400" s="302">
        <v>5026</v>
      </c>
      <c r="B400" s="303" t="s">
        <v>363</v>
      </c>
      <c r="C400" s="266">
        <v>42917</v>
      </c>
      <c r="D400" s="266">
        <f t="shared" si="92"/>
        <v>21162.228796844181</v>
      </c>
      <c r="E400" s="125">
        <f t="shared" si="102"/>
        <v>0.68948731787278561</v>
      </c>
      <c r="F400" s="266">
        <f t="shared" si="103"/>
        <v>5718.2839363350895</v>
      </c>
      <c r="G400" s="266">
        <f t="shared" si="93"/>
        <v>11596.679822887561</v>
      </c>
      <c r="H400" s="266">
        <f t="shared" si="104"/>
        <v>2261.4210586863755</v>
      </c>
      <c r="I400" s="260">
        <f t="shared" si="94"/>
        <v>4586.1619070159704</v>
      </c>
      <c r="J400" s="266">
        <f t="shared" si="105"/>
        <v>1901.6615497835107</v>
      </c>
      <c r="K400" s="260">
        <f t="shared" si="95"/>
        <v>3856.5696229609594</v>
      </c>
      <c r="L400" s="260">
        <f t="shared" si="96"/>
        <v>15453.24944584852</v>
      </c>
      <c r="M400" s="260">
        <f t="shared" si="97"/>
        <v>58370.249445848516</v>
      </c>
      <c r="N400" s="70">
        <f t="shared" si="98"/>
        <v>28782.17428296278</v>
      </c>
      <c r="O400" s="23">
        <f t="shared" si="106"/>
        <v>0.93775302872949051</v>
      </c>
      <c r="P400" s="284">
        <v>172.61654328642544</v>
      </c>
      <c r="Q400" s="316">
        <v>2028</v>
      </c>
      <c r="R400" s="125">
        <f t="shared" si="99"/>
        <v>3.9116831101641512E-2</v>
      </c>
      <c r="S400" s="23">
        <f t="shared" si="100"/>
        <v>3.2323151929001183E-2</v>
      </c>
      <c r="T400" s="23"/>
      <c r="U400" s="266">
        <v>41668</v>
      </c>
      <c r="V400" s="125">
        <f t="shared" si="101"/>
        <v>2.9975040798694442E-2</v>
      </c>
      <c r="W400" s="260">
        <v>57044.471465066919</v>
      </c>
      <c r="X400" s="264">
        <v>20365.591397849461</v>
      </c>
      <c r="Y400" s="264">
        <v>27880.973345585004</v>
      </c>
      <c r="Z400" s="264"/>
      <c r="AA400" s="266"/>
      <c r="AB400" s="266"/>
      <c r="AC400" s="266"/>
      <c r="AD400" s="266"/>
    </row>
    <row r="401" spans="1:30">
      <c r="A401" s="302">
        <v>5027</v>
      </c>
      <c r="B401" s="303" t="s">
        <v>364</v>
      </c>
      <c r="C401" s="266">
        <v>138350</v>
      </c>
      <c r="D401" s="266">
        <f t="shared" si="92"/>
        <v>22224.899598393575</v>
      </c>
      <c r="E401" s="125">
        <f t="shared" si="102"/>
        <v>0.7241102324899491</v>
      </c>
      <c r="F401" s="266">
        <f t="shared" si="103"/>
        <v>5080.6814554054536</v>
      </c>
      <c r="G401" s="266">
        <f t="shared" si="93"/>
        <v>31627.242059898948</v>
      </c>
      <c r="H401" s="266">
        <f t="shared" si="104"/>
        <v>1889.4862781440879</v>
      </c>
      <c r="I401" s="260">
        <f t="shared" si="94"/>
        <v>11762.052081446947</v>
      </c>
      <c r="J401" s="266">
        <f t="shared" si="105"/>
        <v>1529.7267692412231</v>
      </c>
      <c r="K401" s="260">
        <f t="shared" si="95"/>
        <v>9522.5491385266141</v>
      </c>
      <c r="L401" s="260">
        <f t="shared" si="96"/>
        <v>41149.791198425562</v>
      </c>
      <c r="M401" s="260">
        <f t="shared" si="97"/>
        <v>179499.79119842558</v>
      </c>
      <c r="N401" s="70">
        <f t="shared" si="98"/>
        <v>28835.307823040257</v>
      </c>
      <c r="O401" s="23">
        <f t="shared" si="106"/>
        <v>0.93948417446034893</v>
      </c>
      <c r="P401" s="284">
        <v>438.28709662624169</v>
      </c>
      <c r="Q401" s="316">
        <v>6225</v>
      </c>
      <c r="R401" s="125">
        <f t="shared" si="99"/>
        <v>3.1972992198055723E-2</v>
      </c>
      <c r="S401" s="23">
        <f t="shared" si="100"/>
        <v>3.2062054924758256E-2</v>
      </c>
      <c r="T401" s="23"/>
      <c r="U401" s="266">
        <v>136088</v>
      </c>
      <c r="V401" s="125">
        <f t="shared" si="101"/>
        <v>1.6621597789665512E-2</v>
      </c>
      <c r="W401" s="260">
        <v>176549.76196860112</v>
      </c>
      <c r="X401" s="264">
        <v>21536.319037822439</v>
      </c>
      <c r="Y401" s="264">
        <v>27939.509727583652</v>
      </c>
      <c r="Z401" s="264"/>
      <c r="AA401" s="266"/>
      <c r="AB401" s="266"/>
      <c r="AC401" s="266"/>
      <c r="AD401" s="266"/>
    </row>
    <row r="402" spans="1:30">
      <c r="A402" s="302">
        <v>5028</v>
      </c>
      <c r="B402" s="303" t="s">
        <v>365</v>
      </c>
      <c r="C402" s="266">
        <v>405508</v>
      </c>
      <c r="D402" s="266">
        <f t="shared" ref="D402:D428" si="107">C402*1000/Q402</f>
        <v>24689.965903555771</v>
      </c>
      <c r="E402" s="125">
        <f t="shared" si="102"/>
        <v>0.80442464414484616</v>
      </c>
      <c r="F402" s="266">
        <f t="shared" si="103"/>
        <v>3601.6416723081361</v>
      </c>
      <c r="G402" s="266">
        <f t="shared" ref="G402:G428" si="108">F402*Q402/1000</f>
        <v>59153.362825988828</v>
      </c>
      <c r="H402" s="266">
        <f t="shared" si="104"/>
        <v>1026.7130713373194</v>
      </c>
      <c r="I402" s="260">
        <f t="shared" ref="I402:I428" si="109">H402*Q402/1000</f>
        <v>16862.735483644134</v>
      </c>
      <c r="J402" s="266">
        <f t="shared" si="105"/>
        <v>666.95356243445462</v>
      </c>
      <c r="K402" s="260">
        <f t="shared" ref="K402:K428" si="110">J402*Q402/1000</f>
        <v>10954.045309423482</v>
      </c>
      <c r="L402" s="260">
        <f t="shared" ref="L402:L428" si="111">K402+G402</f>
        <v>70107.408135412305</v>
      </c>
      <c r="M402" s="260">
        <f t="shared" ref="M402:M428" si="112">L402+C402</f>
        <v>475615.40813541232</v>
      </c>
      <c r="N402" s="70">
        <f t="shared" ref="N402:N428" si="113">M402*1000/Q402</f>
        <v>28958.561138298362</v>
      </c>
      <c r="O402" s="23">
        <f t="shared" si="106"/>
        <v>0.94349989504309373</v>
      </c>
      <c r="P402" s="284">
        <v>1654.0471927693579</v>
      </c>
      <c r="Q402" s="316">
        <v>16424</v>
      </c>
      <c r="R402" s="125">
        <f t="shared" ref="R402:R428" si="114">(D402-X402)/X402</f>
        <v>4.1708630613160186E-2</v>
      </c>
      <c r="S402" s="23">
        <f t="shared" ref="S402:S428" si="115">(N402-Y402)/Y402</f>
        <v>3.2473060146270362E-2</v>
      </c>
      <c r="T402" s="23"/>
      <c r="U402" s="266">
        <v>384271</v>
      </c>
      <c r="V402" s="125">
        <f t="shared" ref="V402:V428" si="116">(C402-U402)/U402</f>
        <v>5.5265684894254312E-2</v>
      </c>
      <c r="W402" s="260">
        <v>454738.40418530302</v>
      </c>
      <c r="X402" s="264">
        <v>23701.412446801951</v>
      </c>
      <c r="Y402" s="264">
        <v>28047.764398032628</v>
      </c>
      <c r="Z402" s="264"/>
      <c r="AA402" s="266"/>
      <c r="AB402" s="266"/>
      <c r="AC402" s="266"/>
      <c r="AD402" s="266"/>
    </row>
    <row r="403" spans="1:30">
      <c r="A403" s="302">
        <v>5029</v>
      </c>
      <c r="B403" s="303" t="s">
        <v>366</v>
      </c>
      <c r="C403" s="266">
        <v>194457</v>
      </c>
      <c r="D403" s="266">
        <f t="shared" si="107"/>
        <v>23883.198231392777</v>
      </c>
      <c r="E403" s="125">
        <f t="shared" si="102"/>
        <v>0.77813931835207872</v>
      </c>
      <c r="F403" s="266">
        <f t="shared" si="103"/>
        <v>4085.7022756059323</v>
      </c>
      <c r="G403" s="266">
        <f t="shared" si="108"/>
        <v>33265.787927983503</v>
      </c>
      <c r="H403" s="266">
        <f t="shared" si="104"/>
        <v>1309.0817565943673</v>
      </c>
      <c r="I403" s="260">
        <f t="shared" si="109"/>
        <v>10658.54366219134</v>
      </c>
      <c r="J403" s="266">
        <f t="shared" si="105"/>
        <v>949.32224769150253</v>
      </c>
      <c r="K403" s="260">
        <f t="shared" si="110"/>
        <v>7729.3817407042134</v>
      </c>
      <c r="L403" s="260">
        <f t="shared" si="111"/>
        <v>40995.169668687719</v>
      </c>
      <c r="M403" s="260">
        <f t="shared" si="112"/>
        <v>235452.16966868771</v>
      </c>
      <c r="N403" s="70">
        <f t="shared" si="113"/>
        <v>28918.22275469021</v>
      </c>
      <c r="O403" s="23">
        <f t="shared" si="106"/>
        <v>0.94218562875345524</v>
      </c>
      <c r="P403" s="284">
        <v>1133.3784001174063</v>
      </c>
      <c r="Q403" s="316">
        <v>8142</v>
      </c>
      <c r="R403" s="125">
        <f t="shared" si="114"/>
        <v>3.1354204435687788E-2</v>
      </c>
      <c r="S403" s="23">
        <f t="shared" si="115"/>
        <v>3.2036227988907748E-2</v>
      </c>
      <c r="T403" s="23"/>
      <c r="U403" s="266">
        <v>185257</v>
      </c>
      <c r="V403" s="125">
        <f t="shared" si="116"/>
        <v>4.9660741564421317E-2</v>
      </c>
      <c r="W403" s="260">
        <v>224164.40020554024</v>
      </c>
      <c r="X403" s="264">
        <v>23157.125</v>
      </c>
      <c r="Y403" s="264">
        <v>28020.55002569253</v>
      </c>
      <c r="Z403" s="264"/>
      <c r="AA403" s="266"/>
      <c r="AB403" s="266"/>
      <c r="AC403" s="266"/>
      <c r="AD403" s="266"/>
    </row>
    <row r="404" spans="1:30">
      <c r="A404" s="302">
        <v>5030</v>
      </c>
      <c r="B404" s="303" t="s">
        <v>367</v>
      </c>
      <c r="C404" s="266">
        <v>151440</v>
      </c>
      <c r="D404" s="266">
        <f t="shared" si="107"/>
        <v>24850.67279291106</v>
      </c>
      <c r="E404" s="125">
        <f t="shared" si="102"/>
        <v>0.80966064093747991</v>
      </c>
      <c r="F404" s="266">
        <f t="shared" si="103"/>
        <v>3505.2175386949625</v>
      </c>
      <c r="G404" s="266">
        <f t="shared" si="108"/>
        <v>21360.795680807103</v>
      </c>
      <c r="H404" s="266">
        <f t="shared" si="104"/>
        <v>970.46566006296814</v>
      </c>
      <c r="I404" s="260">
        <f t="shared" si="109"/>
        <v>5914.0177324237275</v>
      </c>
      <c r="J404" s="266">
        <f t="shared" si="105"/>
        <v>610.70615116010322</v>
      </c>
      <c r="K404" s="260">
        <f t="shared" si="110"/>
        <v>3721.6432851696691</v>
      </c>
      <c r="L404" s="260">
        <f t="shared" si="111"/>
        <v>25082.438965976773</v>
      </c>
      <c r="M404" s="260">
        <f t="shared" si="112"/>
        <v>176522.43896597676</v>
      </c>
      <c r="N404" s="70">
        <f t="shared" si="113"/>
        <v>28966.596482766126</v>
      </c>
      <c r="O404" s="23">
        <f t="shared" si="106"/>
        <v>0.94376169488272532</v>
      </c>
      <c r="P404" s="284">
        <v>782.97037218318292</v>
      </c>
      <c r="Q404" s="316">
        <v>6094</v>
      </c>
      <c r="R404" s="125">
        <f t="shared" si="114"/>
        <v>5.2995600058300587E-3</v>
      </c>
      <c r="S404" s="23">
        <f t="shared" si="115"/>
        <v>3.0888259556740665E-2</v>
      </c>
      <c r="T404" s="23"/>
      <c r="U404" s="266">
        <v>149554</v>
      </c>
      <c r="V404" s="125">
        <f t="shared" si="116"/>
        <v>1.2610829533145218E-2</v>
      </c>
      <c r="W404" s="260">
        <v>169996.99734293981</v>
      </c>
      <c r="X404" s="264">
        <v>24719.669421487604</v>
      </c>
      <c r="Y404" s="264">
        <v>28098.677246766907</v>
      </c>
      <c r="Z404" s="264"/>
      <c r="AA404" s="266"/>
      <c r="AB404" s="266"/>
      <c r="AC404" s="266"/>
      <c r="AD404" s="266"/>
    </row>
    <row r="405" spans="1:30">
      <c r="A405" s="302">
        <v>5031</v>
      </c>
      <c r="B405" s="303" t="s">
        <v>368</v>
      </c>
      <c r="C405" s="266">
        <v>397644</v>
      </c>
      <c r="D405" s="266">
        <f t="shared" si="107"/>
        <v>28488.608683192433</v>
      </c>
      <c r="E405" s="125">
        <f t="shared" si="102"/>
        <v>0.92818835763796748</v>
      </c>
      <c r="F405" s="266">
        <f t="shared" si="103"/>
        <v>1322.4560045261387</v>
      </c>
      <c r="G405" s="266">
        <f t="shared" si="108"/>
        <v>18458.840911175845</v>
      </c>
      <c r="H405" s="266">
        <f t="shared" si="104"/>
        <v>0</v>
      </c>
      <c r="I405" s="260">
        <f t="shared" si="109"/>
        <v>0</v>
      </c>
      <c r="J405" s="266">
        <f t="shared" si="105"/>
        <v>-359.75950890286487</v>
      </c>
      <c r="K405" s="260">
        <f t="shared" si="110"/>
        <v>-5021.5232252661872</v>
      </c>
      <c r="L405" s="260">
        <f t="shared" si="111"/>
        <v>13437.317685909657</v>
      </c>
      <c r="M405" s="260">
        <f t="shared" si="112"/>
        <v>411081.31768590969</v>
      </c>
      <c r="N405" s="70">
        <f t="shared" si="113"/>
        <v>29451.30517881571</v>
      </c>
      <c r="O405" s="23">
        <f t="shared" si="106"/>
        <v>0.95955400589103845</v>
      </c>
      <c r="P405" s="284">
        <v>833.32472121645515</v>
      </c>
      <c r="Q405" s="316">
        <v>13958</v>
      </c>
      <c r="R405" s="125">
        <f t="shared" si="114"/>
        <v>6.9211578731921977E-2</v>
      </c>
      <c r="S405" s="23">
        <f t="shared" si="115"/>
        <v>4.4560737178455941E-2</v>
      </c>
      <c r="T405" s="23"/>
      <c r="U405" s="266">
        <v>368227</v>
      </c>
      <c r="V405" s="125">
        <f t="shared" si="116"/>
        <v>7.9888221124469416E-2</v>
      </c>
      <c r="W405" s="260">
        <v>389653.77798007079</v>
      </c>
      <c r="X405" s="264">
        <v>26644.500723589001</v>
      </c>
      <c r="Y405" s="264">
        <v>28194.918811871979</v>
      </c>
      <c r="Z405" s="264"/>
      <c r="AA405" s="266"/>
      <c r="AB405" s="266"/>
      <c r="AC405" s="266"/>
      <c r="AD405" s="266"/>
    </row>
    <row r="406" spans="1:30">
      <c r="A406" s="302">
        <v>5032</v>
      </c>
      <c r="B406" s="303" t="s">
        <v>369</v>
      </c>
      <c r="C406" s="266">
        <v>97338</v>
      </c>
      <c r="D406" s="266">
        <f t="shared" si="107"/>
        <v>23781.578304422183</v>
      </c>
      <c r="E406" s="125">
        <f t="shared" si="102"/>
        <v>0.77482843595107986</v>
      </c>
      <c r="F406" s="266">
        <f t="shared" si="103"/>
        <v>4146.674231788289</v>
      </c>
      <c r="G406" s="266">
        <f t="shared" si="108"/>
        <v>16972.337630709466</v>
      </c>
      <c r="H406" s="266">
        <f t="shared" si="104"/>
        <v>1344.6487310340754</v>
      </c>
      <c r="I406" s="260">
        <f t="shared" si="109"/>
        <v>5503.6472561224709</v>
      </c>
      <c r="J406" s="266">
        <f t="shared" si="105"/>
        <v>984.88922213121054</v>
      </c>
      <c r="K406" s="260">
        <f t="shared" si="110"/>
        <v>4031.1515861830444</v>
      </c>
      <c r="L406" s="260">
        <f t="shared" si="111"/>
        <v>21003.489216892511</v>
      </c>
      <c r="M406" s="260">
        <f t="shared" si="112"/>
        <v>118341.48921689251</v>
      </c>
      <c r="N406" s="70">
        <f t="shared" si="113"/>
        <v>28913.141758341684</v>
      </c>
      <c r="O406" s="23">
        <f t="shared" si="106"/>
        <v>0.94202008463340536</v>
      </c>
      <c r="P406" s="284">
        <v>599.52483317127553</v>
      </c>
      <c r="Q406" s="316">
        <v>4093</v>
      </c>
      <c r="R406" s="125">
        <f t="shared" si="114"/>
        <v>2.9960346341465095E-2</v>
      </c>
      <c r="S406" s="23">
        <f t="shared" si="115"/>
        <v>3.1978873924615445E-2</v>
      </c>
      <c r="T406" s="23"/>
      <c r="U406" s="266">
        <v>94622</v>
      </c>
      <c r="V406" s="125">
        <f t="shared" si="116"/>
        <v>2.8703684132654141E-2</v>
      </c>
      <c r="W406" s="260">
        <v>114814.419092788</v>
      </c>
      <c r="X406" s="264">
        <v>23089.799902391409</v>
      </c>
      <c r="Y406" s="264">
        <v>28017.183770812102</v>
      </c>
      <c r="Z406" s="264"/>
      <c r="AA406" s="266"/>
      <c r="AB406" s="266"/>
      <c r="AC406" s="266"/>
      <c r="AD406" s="266"/>
    </row>
    <row r="407" spans="1:30">
      <c r="A407" s="302">
        <v>5033</v>
      </c>
      <c r="B407" s="303" t="s">
        <v>370</v>
      </c>
      <c r="C407" s="266">
        <v>34850</v>
      </c>
      <c r="D407" s="266">
        <f t="shared" si="107"/>
        <v>41786.570743405275</v>
      </c>
      <c r="E407" s="125">
        <f t="shared" si="102"/>
        <v>1.3614497254310192</v>
      </c>
      <c r="F407" s="266">
        <f t="shared" si="103"/>
        <v>-6656.3212316015661</v>
      </c>
      <c r="G407" s="266">
        <f t="shared" si="108"/>
        <v>-5551.3719071557061</v>
      </c>
      <c r="H407" s="266">
        <f t="shared" si="104"/>
        <v>0</v>
      </c>
      <c r="I407" s="260">
        <f t="shared" si="109"/>
        <v>0</v>
      </c>
      <c r="J407" s="266">
        <f t="shared" si="105"/>
        <v>-359.75950890286487</v>
      </c>
      <c r="K407" s="260">
        <f t="shared" si="110"/>
        <v>-300.03943042498929</v>
      </c>
      <c r="L407" s="260">
        <f t="shared" si="111"/>
        <v>-5851.4113375806955</v>
      </c>
      <c r="M407" s="260">
        <f t="shared" si="112"/>
        <v>28998.588662419304</v>
      </c>
      <c r="N407" s="70">
        <f t="shared" si="113"/>
        <v>34770.490002900842</v>
      </c>
      <c r="O407" s="23">
        <f t="shared" si="106"/>
        <v>1.1328585530082589</v>
      </c>
      <c r="P407" s="284">
        <v>80.606993659156615</v>
      </c>
      <c r="Q407" s="316">
        <v>834</v>
      </c>
      <c r="R407" s="125">
        <f t="shared" si="114"/>
        <v>8.6266640804080308E-2</v>
      </c>
      <c r="S407" s="23">
        <f t="shared" si="115"/>
        <v>5.7829150087254429E-2</v>
      </c>
      <c r="T407" s="23"/>
      <c r="U407" s="266">
        <v>33121</v>
      </c>
      <c r="V407" s="125">
        <f t="shared" si="116"/>
        <v>5.2202530116844295E-2</v>
      </c>
      <c r="W407" s="260">
        <v>28300.781737795991</v>
      </c>
      <c r="X407" s="264">
        <v>38468.060394889661</v>
      </c>
      <c r="Y407" s="264">
        <v>32869.665200692209</v>
      </c>
      <c r="Z407" s="264"/>
      <c r="AA407" s="266"/>
      <c r="AB407" s="266"/>
      <c r="AC407" s="266"/>
      <c r="AD407" s="266"/>
    </row>
    <row r="408" spans="1:30">
      <c r="A408" s="302">
        <v>5034</v>
      </c>
      <c r="B408" s="303" t="s">
        <v>373</v>
      </c>
      <c r="C408" s="266">
        <v>57823</v>
      </c>
      <c r="D408" s="266">
        <f t="shared" si="107"/>
        <v>23419.603078169301</v>
      </c>
      <c r="E408" s="125">
        <f t="shared" si="102"/>
        <v>0.76303490842232014</v>
      </c>
      <c r="F408" s="266">
        <f t="shared" si="103"/>
        <v>4363.859367540018</v>
      </c>
      <c r="G408" s="266">
        <f t="shared" si="108"/>
        <v>10774.368778456304</v>
      </c>
      <c r="H408" s="266">
        <f t="shared" si="104"/>
        <v>1471.3400602225838</v>
      </c>
      <c r="I408" s="260">
        <f t="shared" si="109"/>
        <v>3632.7386086895594</v>
      </c>
      <c r="J408" s="266">
        <f t="shared" si="105"/>
        <v>1111.580551319719</v>
      </c>
      <c r="K408" s="260">
        <f t="shared" si="110"/>
        <v>2744.4923812083862</v>
      </c>
      <c r="L408" s="260">
        <f t="shared" si="111"/>
        <v>13518.861159664692</v>
      </c>
      <c r="M408" s="260">
        <f t="shared" si="112"/>
        <v>71341.861159664695</v>
      </c>
      <c r="N408" s="70">
        <f t="shared" si="113"/>
        <v>28895.042997029035</v>
      </c>
      <c r="O408" s="23">
        <f t="shared" si="106"/>
        <v>0.94143040825696722</v>
      </c>
      <c r="P408" s="284">
        <v>385.87627977030388</v>
      </c>
      <c r="Q408" s="316">
        <v>2469</v>
      </c>
      <c r="R408" s="125">
        <f t="shared" si="114"/>
        <v>7.9375278314655545E-2</v>
      </c>
      <c r="S408" s="23">
        <f t="shared" si="115"/>
        <v>3.3902091123862617E-2</v>
      </c>
      <c r="T408" s="23"/>
      <c r="U408" s="266">
        <v>54417</v>
      </c>
      <c r="V408" s="125">
        <f t="shared" si="116"/>
        <v>6.2590734513111715E-2</v>
      </c>
      <c r="W408" s="260">
        <v>70092.485989436871</v>
      </c>
      <c r="X408" s="264">
        <v>21697.36842105263</v>
      </c>
      <c r="Y408" s="264">
        <v>27947.562196745163</v>
      </c>
      <c r="Z408" s="264"/>
      <c r="AA408" s="266"/>
      <c r="AB408" s="266"/>
      <c r="AC408" s="266"/>
      <c r="AD408" s="266"/>
    </row>
    <row r="409" spans="1:30">
      <c r="A409" s="302">
        <v>5035</v>
      </c>
      <c r="B409" s="303" t="s">
        <v>374</v>
      </c>
      <c r="C409" s="266">
        <v>597732</v>
      </c>
      <c r="D409" s="266">
        <f t="shared" si="107"/>
        <v>24942.914371557337</v>
      </c>
      <c r="E409" s="125">
        <f t="shared" si="102"/>
        <v>0.81266596704314309</v>
      </c>
      <c r="F409" s="266">
        <f t="shared" si="103"/>
        <v>3449.8725915071959</v>
      </c>
      <c r="G409" s="266">
        <f t="shared" si="108"/>
        <v>82672.746782878443</v>
      </c>
      <c r="H409" s="266">
        <f t="shared" si="104"/>
        <v>938.18110753677115</v>
      </c>
      <c r="I409" s="260">
        <f t="shared" si="109"/>
        <v>22482.572061011186</v>
      </c>
      <c r="J409" s="266">
        <f t="shared" si="105"/>
        <v>578.42159863390634</v>
      </c>
      <c r="K409" s="260">
        <f t="shared" si="110"/>
        <v>13861.295189662931</v>
      </c>
      <c r="L409" s="260">
        <f t="shared" si="111"/>
        <v>96534.041972541367</v>
      </c>
      <c r="M409" s="260">
        <f t="shared" si="112"/>
        <v>694266.04197254137</v>
      </c>
      <c r="N409" s="70">
        <f t="shared" si="113"/>
        <v>28971.208561698437</v>
      </c>
      <c r="O409" s="23">
        <f t="shared" si="106"/>
        <v>0.94391196118800835</v>
      </c>
      <c r="P409" s="284">
        <v>1262.7869049880537</v>
      </c>
      <c r="Q409" s="316">
        <v>23964</v>
      </c>
      <c r="R409" s="125">
        <f t="shared" si="114"/>
        <v>4.3942572931947185E-2</v>
      </c>
      <c r="S409" s="23">
        <f t="shared" si="115"/>
        <v>3.2571332000595581E-2</v>
      </c>
      <c r="T409" s="23"/>
      <c r="U409" s="266">
        <v>564472</v>
      </c>
      <c r="V409" s="125">
        <f t="shared" si="116"/>
        <v>5.8922320327669045E-2</v>
      </c>
      <c r="W409" s="260">
        <v>662854.74045073602</v>
      </c>
      <c r="X409" s="264">
        <v>23892.994708994709</v>
      </c>
      <c r="Y409" s="264">
        <v>28057.343511142266</v>
      </c>
      <c r="Z409" s="264"/>
      <c r="AA409" s="266"/>
      <c r="AB409" s="266"/>
      <c r="AC409" s="266"/>
      <c r="AD409" s="266"/>
    </row>
    <row r="410" spans="1:30">
      <c r="A410" s="302">
        <v>5036</v>
      </c>
      <c r="B410" s="303" t="s">
        <v>375</v>
      </c>
      <c r="C410" s="266">
        <v>57821</v>
      </c>
      <c r="D410" s="266">
        <f t="shared" si="107"/>
        <v>22102.828746177369</v>
      </c>
      <c r="E410" s="125">
        <f t="shared" si="102"/>
        <v>0.72013303777700144</v>
      </c>
      <c r="F410" s="266">
        <f t="shared" si="103"/>
        <v>5153.9239667351767</v>
      </c>
      <c r="G410" s="266">
        <f t="shared" si="108"/>
        <v>13482.665096979221</v>
      </c>
      <c r="H410" s="266">
        <f t="shared" si="104"/>
        <v>1932.21107641976</v>
      </c>
      <c r="I410" s="260">
        <f t="shared" si="109"/>
        <v>5054.6641759140921</v>
      </c>
      <c r="J410" s="266">
        <f t="shared" si="105"/>
        <v>1572.4515675168952</v>
      </c>
      <c r="K410" s="260">
        <f t="shared" si="110"/>
        <v>4113.5333006241981</v>
      </c>
      <c r="L410" s="260">
        <f t="shared" si="111"/>
        <v>17596.198397603417</v>
      </c>
      <c r="M410" s="260">
        <f t="shared" si="112"/>
        <v>75417.19839760341</v>
      </c>
      <c r="N410" s="70">
        <f t="shared" si="113"/>
        <v>28829.204280429436</v>
      </c>
      <c r="O410" s="23">
        <f t="shared" si="106"/>
        <v>0.93928531472470123</v>
      </c>
      <c r="P410" s="284">
        <v>160.24619193159742</v>
      </c>
      <c r="Q410" s="316">
        <v>2616</v>
      </c>
      <c r="R410" s="125">
        <f t="shared" si="114"/>
        <v>4.8075140675870494E-2</v>
      </c>
      <c r="S410" s="23">
        <f t="shared" si="115"/>
        <v>3.2670314926956164E-2</v>
      </c>
      <c r="T410" s="23"/>
      <c r="U410" s="266">
        <v>55464</v>
      </c>
      <c r="V410" s="125">
        <f t="shared" si="116"/>
        <v>4.2496033463147266E-2</v>
      </c>
      <c r="W410" s="260">
        <v>73422.08463007136</v>
      </c>
      <c r="X410" s="264">
        <v>21088.973384030418</v>
      </c>
      <c r="Y410" s="264">
        <v>27917.142444894052</v>
      </c>
      <c r="Z410" s="264"/>
      <c r="AA410" s="266"/>
      <c r="AB410" s="266"/>
      <c r="AC410" s="266"/>
      <c r="AD410" s="266"/>
    </row>
    <row r="411" spans="1:30">
      <c r="A411" s="302">
        <v>5037</v>
      </c>
      <c r="B411" s="303" t="s">
        <v>376</v>
      </c>
      <c r="C411" s="73">
        <v>490350</v>
      </c>
      <c r="D411" s="266">
        <f t="shared" si="107"/>
        <v>24377.330350484714</v>
      </c>
      <c r="E411" s="125">
        <f t="shared" si="102"/>
        <v>0.79423865423669515</v>
      </c>
      <c r="F411" s="266">
        <f t="shared" si="103"/>
        <v>3789.2230041507701</v>
      </c>
      <c r="G411" s="266">
        <f t="shared" si="108"/>
        <v>76220.220728492743</v>
      </c>
      <c r="H411" s="266">
        <f t="shared" si="104"/>
        <v>1136.1355149121894</v>
      </c>
      <c r="I411" s="260">
        <f t="shared" si="109"/>
        <v>22853.365882458689</v>
      </c>
      <c r="J411" s="266">
        <f t="shared" si="105"/>
        <v>776.37600600932456</v>
      </c>
      <c r="K411" s="260">
        <f t="shared" si="110"/>
        <v>15616.803360877564</v>
      </c>
      <c r="L411" s="260">
        <f t="shared" si="111"/>
        <v>91837.024089370301</v>
      </c>
      <c r="M411" s="260">
        <f t="shared" si="112"/>
        <v>582187.02408937027</v>
      </c>
      <c r="N411" s="70">
        <f t="shared" si="113"/>
        <v>28942.929360644805</v>
      </c>
      <c r="O411" s="23">
        <f t="shared" si="106"/>
        <v>0.94299059554768594</v>
      </c>
      <c r="P411" s="284">
        <v>1529.2981845198956</v>
      </c>
      <c r="Q411" s="316">
        <v>20115</v>
      </c>
      <c r="R411" s="125">
        <f t="shared" si="114"/>
        <v>3.7637308793327898E-2</v>
      </c>
      <c r="S411" s="23">
        <f t="shared" si="115"/>
        <v>3.2299056913423219E-2</v>
      </c>
      <c r="T411" s="23"/>
      <c r="U411" s="73">
        <v>467325</v>
      </c>
      <c r="V411" s="125">
        <f t="shared" si="116"/>
        <v>4.9269780131600063E-2</v>
      </c>
      <c r="W411" s="311">
        <v>557718.95458607585</v>
      </c>
      <c r="X411" s="157">
        <v>23493.112809169514</v>
      </c>
      <c r="Y411" s="157">
        <v>28037.34941615101</v>
      </c>
      <c r="Z411" s="264"/>
      <c r="AA411" s="266"/>
      <c r="AB411" s="266"/>
      <c r="AC411" s="266"/>
      <c r="AD411" s="266"/>
    </row>
    <row r="412" spans="1:30">
      <c r="A412" s="302">
        <v>5038</v>
      </c>
      <c r="B412" s="303" t="s">
        <v>377</v>
      </c>
      <c r="C412" s="266">
        <v>334369</v>
      </c>
      <c r="D412" s="266">
        <f t="shared" si="107"/>
        <v>22376.296593722815</v>
      </c>
      <c r="E412" s="125">
        <f t="shared" si="102"/>
        <v>0.72904290329913735</v>
      </c>
      <c r="F412" s="266">
        <f t="shared" si="103"/>
        <v>4989.8432582079095</v>
      </c>
      <c r="G412" s="266">
        <f t="shared" si="108"/>
        <v>74563.227807400792</v>
      </c>
      <c r="H412" s="266">
        <f t="shared" si="104"/>
        <v>1836.497329778854</v>
      </c>
      <c r="I412" s="260">
        <f t="shared" si="109"/>
        <v>27442.779598885416</v>
      </c>
      <c r="J412" s="266">
        <f t="shared" si="105"/>
        <v>1476.7378208759892</v>
      </c>
      <c r="K412" s="260">
        <f t="shared" si="110"/>
        <v>22066.893257349908</v>
      </c>
      <c r="L412" s="260">
        <f t="shared" si="111"/>
        <v>96630.121064750696</v>
      </c>
      <c r="M412" s="260">
        <f t="shared" si="112"/>
        <v>430999.12106475071</v>
      </c>
      <c r="N412" s="70">
        <f t="shared" si="113"/>
        <v>28842.877672806713</v>
      </c>
      <c r="O412" s="23">
        <f t="shared" si="106"/>
        <v>0.93973080800080822</v>
      </c>
      <c r="P412" s="284">
        <v>1901.7802546001039</v>
      </c>
      <c r="Q412" s="316">
        <v>14943</v>
      </c>
      <c r="R412" s="125">
        <f t="shared" si="114"/>
        <v>4.1552390583963122E-2</v>
      </c>
      <c r="S412" s="23">
        <f t="shared" si="115"/>
        <v>3.2430393692035535E-2</v>
      </c>
      <c r="T412" s="23"/>
      <c r="U412" s="266">
        <v>319010</v>
      </c>
      <c r="V412" s="125">
        <f t="shared" si="116"/>
        <v>4.8145826149650482E-2</v>
      </c>
      <c r="W412" s="260">
        <v>414834.63987525844</v>
      </c>
      <c r="X412" s="264">
        <v>21483.601589332615</v>
      </c>
      <c r="Y412" s="264">
        <v>27936.873855159167</v>
      </c>
      <c r="Z412" s="264"/>
      <c r="AA412" s="266"/>
      <c r="AB412" s="266"/>
      <c r="AC412" s="266"/>
      <c r="AD412" s="266"/>
    </row>
    <row r="413" spans="1:30">
      <c r="A413" s="302">
        <v>5039</v>
      </c>
      <c r="B413" s="303" t="s">
        <v>378</v>
      </c>
      <c r="C413" s="266">
        <v>50171</v>
      </c>
      <c r="D413" s="266">
        <f t="shared" si="107"/>
        <v>20287.505054589568</v>
      </c>
      <c r="E413" s="125">
        <f t="shared" si="102"/>
        <v>0.66098791297944481</v>
      </c>
      <c r="F413" s="266">
        <f t="shared" si="103"/>
        <v>6243.118181687857</v>
      </c>
      <c r="G413" s="266">
        <f t="shared" si="108"/>
        <v>15439.23126331407</v>
      </c>
      <c r="H413" s="266">
        <f t="shared" si="104"/>
        <v>2567.5743684754902</v>
      </c>
      <c r="I413" s="260">
        <f t="shared" si="109"/>
        <v>6349.611413239887</v>
      </c>
      <c r="J413" s="266">
        <f t="shared" si="105"/>
        <v>2207.8148595726252</v>
      </c>
      <c r="K413" s="260">
        <f t="shared" si="110"/>
        <v>5459.9261477231021</v>
      </c>
      <c r="L413" s="260">
        <f t="shared" si="111"/>
        <v>20899.157411037173</v>
      </c>
      <c r="M413" s="260">
        <f t="shared" si="112"/>
        <v>71070.157411037173</v>
      </c>
      <c r="N413" s="70">
        <f t="shared" si="113"/>
        <v>28738.438095850051</v>
      </c>
      <c r="O413" s="23">
        <f t="shared" si="106"/>
        <v>0.93632805848482359</v>
      </c>
      <c r="P413" s="284">
        <v>399.96457669986921</v>
      </c>
      <c r="Q413" s="316">
        <v>2473</v>
      </c>
      <c r="R413" s="125">
        <f t="shared" si="114"/>
        <v>6.5889724295321944E-2</v>
      </c>
      <c r="S413" s="23">
        <f t="shared" si="115"/>
        <v>3.3222918494590588E-2</v>
      </c>
      <c r="T413" s="23"/>
      <c r="U413" s="266">
        <v>47869</v>
      </c>
      <c r="V413" s="125">
        <f t="shared" si="116"/>
        <v>4.8089577806095803E-2</v>
      </c>
      <c r="W413" s="260">
        <v>69953.124845866725</v>
      </c>
      <c r="X413" s="264">
        <v>19033.399602385685</v>
      </c>
      <c r="Y413" s="264">
        <v>27814.363755811821</v>
      </c>
      <c r="Z413" s="264"/>
      <c r="AA413" s="266"/>
      <c r="AB413" s="266"/>
      <c r="AC413" s="266"/>
      <c r="AD413" s="266"/>
    </row>
    <row r="414" spans="1:30">
      <c r="A414" s="302">
        <v>5040</v>
      </c>
      <c r="B414" s="303" t="s">
        <v>379</v>
      </c>
      <c r="C414" s="266">
        <v>32121</v>
      </c>
      <c r="D414" s="266">
        <f t="shared" si="107"/>
        <v>20265.615141955837</v>
      </c>
      <c r="E414" s="125">
        <f t="shared" si="102"/>
        <v>0.66027471696898721</v>
      </c>
      <c r="F414" s="266">
        <f t="shared" si="103"/>
        <v>6256.2521292680958</v>
      </c>
      <c r="G414" s="266">
        <f t="shared" si="108"/>
        <v>9916.1596248899332</v>
      </c>
      <c r="H414" s="266">
        <f t="shared" si="104"/>
        <v>2575.2358378972958</v>
      </c>
      <c r="I414" s="260">
        <f t="shared" si="109"/>
        <v>4081.7488030672139</v>
      </c>
      <c r="J414" s="266">
        <f t="shared" si="105"/>
        <v>2215.4763289944308</v>
      </c>
      <c r="K414" s="260">
        <f t="shared" si="110"/>
        <v>3511.5299814561727</v>
      </c>
      <c r="L414" s="260">
        <f t="shared" si="111"/>
        <v>13427.689606346106</v>
      </c>
      <c r="M414" s="260">
        <f t="shared" si="112"/>
        <v>45548.689606346103</v>
      </c>
      <c r="N414" s="70">
        <f t="shared" si="113"/>
        <v>28737.343600218359</v>
      </c>
      <c r="O414" s="23">
        <f t="shared" si="106"/>
        <v>0.93629239868430048</v>
      </c>
      <c r="P414" s="284">
        <v>213.56265833775979</v>
      </c>
      <c r="Q414" s="316">
        <v>1585</v>
      </c>
      <c r="R414" s="125">
        <f t="shared" si="114"/>
        <v>3.7675578449283126E-2</v>
      </c>
      <c r="S414" s="23">
        <f t="shared" si="115"/>
        <v>3.2262400547514648E-2</v>
      </c>
      <c r="T414" s="23"/>
      <c r="U414" s="266">
        <v>31111</v>
      </c>
      <c r="V414" s="125">
        <f t="shared" si="116"/>
        <v>3.2464401658577349E-2</v>
      </c>
      <c r="W414" s="260">
        <v>44347.821184678207</v>
      </c>
      <c r="X414" s="264">
        <v>19529.817953546768</v>
      </c>
      <c r="Y414" s="264">
        <v>27839.184673369869</v>
      </c>
      <c r="Z414" s="264"/>
      <c r="AA414" s="266"/>
      <c r="AB414" s="266"/>
      <c r="AC414" s="266"/>
      <c r="AD414" s="266"/>
    </row>
    <row r="415" spans="1:30">
      <c r="A415" s="302">
        <v>5041</v>
      </c>
      <c r="B415" s="303" t="s">
        <v>380</v>
      </c>
      <c r="C415" s="266">
        <v>43014</v>
      </c>
      <c r="D415" s="266">
        <f t="shared" si="107"/>
        <v>20541.547277936963</v>
      </c>
      <c r="E415" s="125">
        <f t="shared" si="102"/>
        <v>0.66926487155898506</v>
      </c>
      <c r="F415" s="266">
        <f t="shared" si="103"/>
        <v>6090.692847679421</v>
      </c>
      <c r="G415" s="266">
        <f t="shared" si="108"/>
        <v>12753.910823040707</v>
      </c>
      <c r="H415" s="266">
        <f t="shared" si="104"/>
        <v>2478.659590303902</v>
      </c>
      <c r="I415" s="260">
        <f t="shared" si="109"/>
        <v>5190.3131820963708</v>
      </c>
      <c r="J415" s="266">
        <f t="shared" si="105"/>
        <v>2118.9000814010369</v>
      </c>
      <c r="K415" s="260">
        <f t="shared" si="110"/>
        <v>4436.9767704537717</v>
      </c>
      <c r="L415" s="260">
        <f t="shared" si="111"/>
        <v>17190.887593494481</v>
      </c>
      <c r="M415" s="260">
        <f t="shared" si="112"/>
        <v>60204.887593494481</v>
      </c>
      <c r="N415" s="70">
        <f t="shared" si="113"/>
        <v>28751.140207017423</v>
      </c>
      <c r="O415" s="23">
        <f t="shared" si="106"/>
        <v>0.93674190641380062</v>
      </c>
      <c r="P415" s="284">
        <v>235.023442624155</v>
      </c>
      <c r="Q415" s="316">
        <v>2094</v>
      </c>
      <c r="R415" s="125">
        <f t="shared" si="114"/>
        <v>2.1353244278612248E-2</v>
      </c>
      <c r="S415" s="23">
        <f t="shared" si="115"/>
        <v>3.1679077702661644E-2</v>
      </c>
      <c r="T415" s="23"/>
      <c r="U415" s="266">
        <v>43422</v>
      </c>
      <c r="V415" s="125">
        <f t="shared" si="116"/>
        <v>-9.396158629266271E-3</v>
      </c>
      <c r="W415" s="260">
        <v>60167.655861720174</v>
      </c>
      <c r="X415" s="264">
        <v>20112.088930060214</v>
      </c>
      <c r="Y415" s="264">
        <v>27868.298222195543</v>
      </c>
      <c r="Z415" s="264"/>
      <c r="AA415" s="266"/>
      <c r="AB415" s="266"/>
      <c r="AC415" s="266"/>
      <c r="AD415" s="266"/>
    </row>
    <row r="416" spans="1:30">
      <c r="A416" s="302">
        <v>5042</v>
      </c>
      <c r="B416" s="303" t="s">
        <v>381</v>
      </c>
      <c r="C416" s="266">
        <v>31031</v>
      </c>
      <c r="D416" s="266">
        <f t="shared" si="107"/>
        <v>22502.538071065988</v>
      </c>
      <c r="E416" s="125">
        <f t="shared" si="102"/>
        <v>0.73315598129546933</v>
      </c>
      <c r="F416" s="266">
        <f t="shared" si="103"/>
        <v>4914.0983718020052</v>
      </c>
      <c r="G416" s="266">
        <f t="shared" si="108"/>
        <v>6776.5416547149653</v>
      </c>
      <c r="H416" s="266">
        <f t="shared" si="104"/>
        <v>1792.3128127087432</v>
      </c>
      <c r="I416" s="260">
        <f t="shared" si="109"/>
        <v>2471.5993687253567</v>
      </c>
      <c r="J416" s="266">
        <f t="shared" si="105"/>
        <v>1432.5533038058784</v>
      </c>
      <c r="K416" s="260">
        <f t="shared" si="110"/>
        <v>1975.4910059483063</v>
      </c>
      <c r="L416" s="260">
        <f t="shared" si="111"/>
        <v>8752.0326606632716</v>
      </c>
      <c r="M416" s="260">
        <f t="shared" si="112"/>
        <v>39783.032660663273</v>
      </c>
      <c r="N416" s="70">
        <f t="shared" si="113"/>
        <v>28849.189746673877</v>
      </c>
      <c r="O416" s="23">
        <f t="shared" si="106"/>
        <v>0.93993646190062496</v>
      </c>
      <c r="P416" s="284">
        <v>155.86536646547574</v>
      </c>
      <c r="Q416" s="316">
        <v>1379</v>
      </c>
      <c r="R416" s="125">
        <f t="shared" si="114"/>
        <v>2.3210966075577315E-2</v>
      </c>
      <c r="S416" s="23">
        <f t="shared" si="115"/>
        <v>3.1717419842017432E-2</v>
      </c>
      <c r="T416" s="23"/>
      <c r="U416" s="266">
        <v>30547</v>
      </c>
      <c r="V416" s="125">
        <f t="shared" si="116"/>
        <v>1.5844436442203819E-2</v>
      </c>
      <c r="W416" s="260">
        <v>38839.631654436933</v>
      </c>
      <c r="X416" s="264">
        <v>21992.080633549314</v>
      </c>
      <c r="Y416" s="264">
        <v>27962.29780737</v>
      </c>
      <c r="Z416" s="264"/>
      <c r="AA416" s="266"/>
      <c r="AB416" s="266"/>
      <c r="AC416" s="266"/>
      <c r="AD416" s="266"/>
    </row>
    <row r="417" spans="1:30">
      <c r="A417" s="302">
        <v>5043</v>
      </c>
      <c r="B417" s="303" t="s">
        <v>382</v>
      </c>
      <c r="C417" s="266">
        <v>13341</v>
      </c>
      <c r="D417" s="266">
        <f t="shared" si="107"/>
        <v>28145.569620253165</v>
      </c>
      <c r="E417" s="125">
        <f t="shared" si="102"/>
        <v>0.91701178990957866</v>
      </c>
      <c r="F417" s="266">
        <f t="shared" si="103"/>
        <v>1528.2794422896993</v>
      </c>
      <c r="G417" s="266">
        <f t="shared" si="108"/>
        <v>724.4044556453174</v>
      </c>
      <c r="H417" s="266">
        <f t="shared" si="104"/>
        <v>0</v>
      </c>
      <c r="I417" s="260">
        <f t="shared" si="109"/>
        <v>0</v>
      </c>
      <c r="J417" s="266">
        <f t="shared" si="105"/>
        <v>-359.75950890286487</v>
      </c>
      <c r="K417" s="260">
        <f t="shared" si="110"/>
        <v>-170.52600721995793</v>
      </c>
      <c r="L417" s="260">
        <f t="shared" si="111"/>
        <v>553.87844842535947</v>
      </c>
      <c r="M417" s="260">
        <f t="shared" si="112"/>
        <v>13894.878448425359</v>
      </c>
      <c r="N417" s="70">
        <f t="shared" si="113"/>
        <v>29314.089553639998</v>
      </c>
      <c r="O417" s="23">
        <f t="shared" si="106"/>
        <v>0.95508337879968275</v>
      </c>
      <c r="P417" s="284">
        <v>47.452895676786056</v>
      </c>
      <c r="Q417" s="316">
        <v>474</v>
      </c>
      <c r="R417" s="125">
        <f t="shared" si="114"/>
        <v>6.6430130222874029E-2</v>
      </c>
      <c r="S417" s="23">
        <f t="shared" si="115"/>
        <v>4.0159219526164684E-2</v>
      </c>
      <c r="T417" s="23"/>
      <c r="U417" s="266">
        <v>12378</v>
      </c>
      <c r="V417" s="125">
        <f t="shared" si="116"/>
        <v>7.7799321376635963E-2</v>
      </c>
      <c r="W417" s="260">
        <v>13217.503380799797</v>
      </c>
      <c r="X417" s="264">
        <v>26392.324093816631</v>
      </c>
      <c r="Y417" s="264">
        <v>28182.309980383361</v>
      </c>
      <c r="Z417" s="264"/>
      <c r="AA417" s="266"/>
      <c r="AB417" s="266"/>
      <c r="AC417" s="266"/>
      <c r="AD417" s="266"/>
    </row>
    <row r="418" spans="1:30">
      <c r="A418" s="302">
        <v>5044</v>
      </c>
      <c r="B418" s="303" t="s">
        <v>383</v>
      </c>
      <c r="C418" s="266">
        <v>29002</v>
      </c>
      <c r="D418" s="266">
        <f t="shared" si="107"/>
        <v>32152.993348115298</v>
      </c>
      <c r="E418" s="125">
        <f t="shared" si="102"/>
        <v>1.0475778027917126</v>
      </c>
      <c r="F418" s="266">
        <f t="shared" si="103"/>
        <v>-876.17479442758042</v>
      </c>
      <c r="G418" s="266">
        <f t="shared" si="108"/>
        <v>-790.30966457367754</v>
      </c>
      <c r="H418" s="266">
        <f t="shared" si="104"/>
        <v>0</v>
      </c>
      <c r="I418" s="260">
        <f t="shared" si="109"/>
        <v>0</v>
      </c>
      <c r="J418" s="266">
        <f t="shared" si="105"/>
        <v>-359.75950890286487</v>
      </c>
      <c r="K418" s="260">
        <f t="shared" si="110"/>
        <v>-324.50307703038408</v>
      </c>
      <c r="L418" s="260">
        <f t="shared" si="111"/>
        <v>-1114.8127416040616</v>
      </c>
      <c r="M418" s="260">
        <f t="shared" si="112"/>
        <v>27887.187258395938</v>
      </c>
      <c r="N418" s="70">
        <f t="shared" si="113"/>
        <v>30917.059044784852</v>
      </c>
      <c r="O418" s="23">
        <f t="shared" si="106"/>
        <v>1.0073097839525362</v>
      </c>
      <c r="P418" s="284">
        <v>84.336101055826475</v>
      </c>
      <c r="Q418" s="316">
        <v>902</v>
      </c>
      <c r="R418" s="125">
        <f t="shared" si="114"/>
        <v>3.594165427803323E-3</v>
      </c>
      <c r="S418" s="23">
        <f t="shared" si="115"/>
        <v>2.044653120218895E-2</v>
      </c>
      <c r="T418" s="23"/>
      <c r="U418" s="266">
        <v>27937</v>
      </c>
      <c r="V418" s="125">
        <f t="shared" si="116"/>
        <v>3.8121487632888286E-2</v>
      </c>
      <c r="W418" s="260">
        <v>26419.48858926609</v>
      </c>
      <c r="X418" s="264">
        <v>32037.844036697246</v>
      </c>
      <c r="Y418" s="264">
        <v>30297.578657415237</v>
      </c>
      <c r="Z418" s="264"/>
      <c r="AA418" s="266"/>
      <c r="AB418" s="266"/>
      <c r="AC418" s="266"/>
      <c r="AD418" s="266"/>
    </row>
    <row r="419" spans="1:30">
      <c r="A419" s="302">
        <v>5045</v>
      </c>
      <c r="B419" s="303" t="s">
        <v>384</v>
      </c>
      <c r="C419" s="266">
        <v>62432</v>
      </c>
      <c r="D419" s="266">
        <f t="shared" si="107"/>
        <v>26013.333333333332</v>
      </c>
      <c r="E419" s="125">
        <f t="shared" si="102"/>
        <v>0.84754132474011512</v>
      </c>
      <c r="F419" s="266">
        <f t="shared" si="103"/>
        <v>2807.621214441599</v>
      </c>
      <c r="G419" s="266">
        <f t="shared" si="108"/>
        <v>6738.2909146598377</v>
      </c>
      <c r="H419" s="266">
        <f t="shared" si="104"/>
        <v>563.53447091517296</v>
      </c>
      <c r="I419" s="260">
        <f t="shared" si="109"/>
        <v>1352.4827301964151</v>
      </c>
      <c r="J419" s="266">
        <f t="shared" si="105"/>
        <v>203.77496201230809</v>
      </c>
      <c r="K419" s="260">
        <f t="shared" si="110"/>
        <v>489.05990882953944</v>
      </c>
      <c r="L419" s="260">
        <f t="shared" si="111"/>
        <v>7227.350823489377</v>
      </c>
      <c r="M419" s="260">
        <f t="shared" si="112"/>
        <v>69659.350823489382</v>
      </c>
      <c r="N419" s="70">
        <f t="shared" si="113"/>
        <v>29024.729509787241</v>
      </c>
      <c r="O419" s="23">
        <f t="shared" si="106"/>
        <v>0.94565572907285711</v>
      </c>
      <c r="P419" s="284">
        <v>369.42815773541952</v>
      </c>
      <c r="Q419" s="316">
        <v>2400</v>
      </c>
      <c r="R419" s="125">
        <f t="shared" si="114"/>
        <v>6.1514048784791144E-2</v>
      </c>
      <c r="S419" s="23">
        <f t="shared" si="115"/>
        <v>3.3350265828881467E-2</v>
      </c>
      <c r="T419" s="23"/>
      <c r="U419" s="266">
        <v>60456</v>
      </c>
      <c r="V419" s="125">
        <f t="shared" si="116"/>
        <v>3.2684927881434435E-2</v>
      </c>
      <c r="W419" s="260">
        <v>69293.065544633486</v>
      </c>
      <c r="X419" s="264">
        <v>24505.877584110254</v>
      </c>
      <c r="Y419" s="264">
        <v>28087.98765489805</v>
      </c>
      <c r="Z419" s="264"/>
      <c r="AA419" s="266"/>
      <c r="AB419" s="266"/>
      <c r="AC419" s="266"/>
      <c r="AD419" s="266"/>
    </row>
    <row r="420" spans="1:30">
      <c r="A420" s="302">
        <v>5046</v>
      </c>
      <c r="B420" s="303" t="s">
        <v>385</v>
      </c>
      <c r="C420" s="266">
        <v>26225</v>
      </c>
      <c r="D420" s="266">
        <f t="shared" si="107"/>
        <v>20682.17665615142</v>
      </c>
      <c r="E420" s="125">
        <f t="shared" si="102"/>
        <v>0.67384672225770081</v>
      </c>
      <c r="F420" s="266">
        <f t="shared" si="103"/>
        <v>6006.3152207507464</v>
      </c>
      <c r="G420" s="266">
        <f t="shared" si="108"/>
        <v>7616.0076999119465</v>
      </c>
      <c r="H420" s="266">
        <f t="shared" si="104"/>
        <v>2429.439307928842</v>
      </c>
      <c r="I420" s="260">
        <f t="shared" si="109"/>
        <v>3080.5290424537716</v>
      </c>
      <c r="J420" s="266">
        <f t="shared" si="105"/>
        <v>2069.679799025977</v>
      </c>
      <c r="K420" s="260">
        <f t="shared" si="110"/>
        <v>2624.3539851649389</v>
      </c>
      <c r="L420" s="260">
        <f t="shared" si="111"/>
        <v>10240.361685076885</v>
      </c>
      <c r="M420" s="260">
        <f t="shared" si="112"/>
        <v>36465.361685076889</v>
      </c>
      <c r="N420" s="70">
        <f t="shared" si="113"/>
        <v>28758.171675928144</v>
      </c>
      <c r="O420" s="23">
        <f t="shared" si="106"/>
        <v>0.93697099894873637</v>
      </c>
      <c r="P420" s="284">
        <v>60.840126670209429</v>
      </c>
      <c r="Q420" s="316">
        <v>1268</v>
      </c>
      <c r="R420" s="125">
        <f t="shared" si="114"/>
        <v>-5.446067370604047E-2</v>
      </c>
      <c r="S420" s="23">
        <f t="shared" si="115"/>
        <v>2.8680660874915925E-2</v>
      </c>
      <c r="T420" s="23"/>
      <c r="U420" s="266">
        <v>27648</v>
      </c>
      <c r="V420" s="125">
        <f t="shared" si="116"/>
        <v>-5.1468460648148147E-2</v>
      </c>
      <c r="W420" s="260">
        <v>35336.84493247536</v>
      </c>
      <c r="X420" s="264">
        <v>21873.417721518988</v>
      </c>
      <c r="Y420" s="264">
        <v>27956.364661768479</v>
      </c>
      <c r="Z420" s="264"/>
      <c r="AA420" s="266"/>
      <c r="AB420" s="266"/>
      <c r="AC420" s="266"/>
      <c r="AD420" s="266"/>
    </row>
    <row r="421" spans="1:30">
      <c r="A421" s="302">
        <v>5047</v>
      </c>
      <c r="B421" s="303" t="s">
        <v>386</v>
      </c>
      <c r="C421" s="266">
        <v>93345</v>
      </c>
      <c r="D421" s="266">
        <f t="shared" si="107"/>
        <v>24276.983094928477</v>
      </c>
      <c r="E421" s="125">
        <f t="shared" si="102"/>
        <v>0.79096923678763686</v>
      </c>
      <c r="F421" s="266">
        <f t="shared" si="103"/>
        <v>3849.4313574845123</v>
      </c>
      <c r="G421" s="266">
        <f t="shared" si="108"/>
        <v>14801.063569527951</v>
      </c>
      <c r="H421" s="266">
        <f t="shared" si="104"/>
        <v>1171.2570543568722</v>
      </c>
      <c r="I421" s="260">
        <f t="shared" si="109"/>
        <v>4503.4833740021732</v>
      </c>
      <c r="J421" s="266">
        <f t="shared" si="105"/>
        <v>811.49754545400742</v>
      </c>
      <c r="K421" s="260">
        <f t="shared" si="110"/>
        <v>3120.2080622706585</v>
      </c>
      <c r="L421" s="260">
        <f t="shared" si="111"/>
        <v>17921.271631798609</v>
      </c>
      <c r="M421" s="260">
        <f t="shared" si="112"/>
        <v>111266.27163179861</v>
      </c>
      <c r="N421" s="70">
        <f t="shared" si="113"/>
        <v>28937.911997866999</v>
      </c>
      <c r="O421" s="23">
        <f t="shared" si="106"/>
        <v>0.94282712467523322</v>
      </c>
      <c r="P421" s="284">
        <v>312.20042353861936</v>
      </c>
      <c r="Q421" s="316">
        <v>3845</v>
      </c>
      <c r="R421" s="125">
        <f t="shared" si="114"/>
        <v>4.3867322291059462E-2</v>
      </c>
      <c r="S421" s="23">
        <f t="shared" si="115"/>
        <v>3.2555302435510358E-2</v>
      </c>
      <c r="T421" s="23"/>
      <c r="U421" s="266">
        <v>89306</v>
      </c>
      <c r="V421" s="125">
        <f t="shared" si="116"/>
        <v>4.522652453362596E-2</v>
      </c>
      <c r="W421" s="260">
        <v>107618.04409865933</v>
      </c>
      <c r="X421" s="264">
        <v>23256.770833333332</v>
      </c>
      <c r="Y421" s="264">
        <v>28025.532317359201</v>
      </c>
      <c r="Z421" s="264"/>
      <c r="AA421" s="266"/>
      <c r="AB421" s="266"/>
      <c r="AC421" s="266"/>
      <c r="AD421" s="266"/>
    </row>
    <row r="422" spans="1:30">
      <c r="A422" s="302">
        <v>5048</v>
      </c>
      <c r="B422" s="303" t="s">
        <v>387</v>
      </c>
      <c r="C422" s="266">
        <v>12474</v>
      </c>
      <c r="D422" s="266">
        <f t="shared" si="107"/>
        <v>20184.466019417476</v>
      </c>
      <c r="E422" s="125">
        <f t="shared" si="102"/>
        <v>0.65763079456441287</v>
      </c>
      <c r="F422" s="266">
        <f t="shared" si="103"/>
        <v>6304.9416027911129</v>
      </c>
      <c r="G422" s="266">
        <f t="shared" si="108"/>
        <v>3896.4539105249078</v>
      </c>
      <c r="H422" s="266">
        <f t="shared" si="104"/>
        <v>2603.6380307857225</v>
      </c>
      <c r="I422" s="260">
        <f t="shared" si="109"/>
        <v>1609.0483030255766</v>
      </c>
      <c r="J422" s="266">
        <f t="shared" si="105"/>
        <v>2243.8785218828575</v>
      </c>
      <c r="K422" s="260">
        <f t="shared" si="110"/>
        <v>1386.7169265236059</v>
      </c>
      <c r="L422" s="260">
        <f t="shared" si="111"/>
        <v>5283.1708370485139</v>
      </c>
      <c r="M422" s="260">
        <f t="shared" si="112"/>
        <v>17757.170837048514</v>
      </c>
      <c r="N422" s="70">
        <f t="shared" si="113"/>
        <v>28733.286144091449</v>
      </c>
      <c r="O422" s="23">
        <f t="shared" si="106"/>
        <v>0.93616020256407206</v>
      </c>
      <c r="P422" s="284">
        <v>77.141875616869584</v>
      </c>
      <c r="Q422" s="316">
        <v>618</v>
      </c>
      <c r="R422" s="125">
        <f t="shared" si="114"/>
        <v>8.5074872469968796E-2</v>
      </c>
      <c r="S422" s="23">
        <f t="shared" si="115"/>
        <v>3.383959833132668E-2</v>
      </c>
      <c r="T422" s="23"/>
      <c r="U422" s="266">
        <v>11682</v>
      </c>
      <c r="V422" s="125">
        <f t="shared" si="116"/>
        <v>6.7796610169491525E-2</v>
      </c>
      <c r="W422" s="260">
        <v>17453.871691134911</v>
      </c>
      <c r="X422" s="264">
        <v>18601.910828025477</v>
      </c>
      <c r="Y422" s="264">
        <v>27792.789317093808</v>
      </c>
      <c r="Z422" s="264"/>
      <c r="AA422" s="266"/>
      <c r="AB422" s="266"/>
      <c r="AC422" s="266"/>
      <c r="AD422" s="266"/>
    </row>
    <row r="423" spans="1:30">
      <c r="A423" s="302">
        <v>5049</v>
      </c>
      <c r="B423" s="303" t="s">
        <v>388</v>
      </c>
      <c r="C423" s="266">
        <v>29062</v>
      </c>
      <c r="D423" s="266">
        <f t="shared" si="107"/>
        <v>26300.452488687784</v>
      </c>
      <c r="E423" s="125">
        <f t="shared" si="102"/>
        <v>0.85689596400026535</v>
      </c>
      <c r="F423" s="266">
        <f t="shared" si="103"/>
        <v>2635.349721228928</v>
      </c>
      <c r="G423" s="266">
        <f t="shared" si="108"/>
        <v>2912.0614419579656</v>
      </c>
      <c r="H423" s="266">
        <f t="shared" si="104"/>
        <v>463.0427665411147</v>
      </c>
      <c r="I423" s="260">
        <f t="shared" si="109"/>
        <v>511.66225702793173</v>
      </c>
      <c r="J423" s="266">
        <f t="shared" si="105"/>
        <v>103.28325763824984</v>
      </c>
      <c r="K423" s="260">
        <f t="shared" si="110"/>
        <v>114.12799969026607</v>
      </c>
      <c r="L423" s="260">
        <f t="shared" si="111"/>
        <v>3026.1894416482319</v>
      </c>
      <c r="M423" s="260">
        <f t="shared" si="112"/>
        <v>32088.189441648232</v>
      </c>
      <c r="N423" s="70">
        <f t="shared" si="113"/>
        <v>29039.085467554964</v>
      </c>
      <c r="O423" s="23">
        <f t="shared" si="106"/>
        <v>0.94612346103586464</v>
      </c>
      <c r="P423" s="284">
        <v>161.71702679068039</v>
      </c>
      <c r="Q423" s="316">
        <v>1105</v>
      </c>
      <c r="R423" s="125">
        <f t="shared" si="114"/>
        <v>8.6877965296848783E-2</v>
      </c>
      <c r="S423" s="23">
        <f t="shared" si="115"/>
        <v>3.4427996160108956E-2</v>
      </c>
      <c r="T423" s="23"/>
      <c r="U423" s="266">
        <v>26376</v>
      </c>
      <c r="V423" s="125">
        <f t="shared" si="116"/>
        <v>0.10183500151653017</v>
      </c>
      <c r="W423" s="260">
        <v>30599.136215504859</v>
      </c>
      <c r="X423" s="264">
        <v>24198.16513761468</v>
      </c>
      <c r="Y423" s="264">
        <v>28072.602032573264</v>
      </c>
      <c r="Z423" s="264"/>
      <c r="AA423" s="266"/>
      <c r="AB423" s="266"/>
      <c r="AC423" s="266"/>
      <c r="AD423" s="266"/>
    </row>
    <row r="424" spans="1:30">
      <c r="A424" s="302">
        <v>5050</v>
      </c>
      <c r="B424" s="303" t="s">
        <v>389</v>
      </c>
      <c r="C424" s="266">
        <v>127124</v>
      </c>
      <c r="D424" s="266">
        <f t="shared" si="107"/>
        <v>28300.089047195015</v>
      </c>
      <c r="E424" s="125">
        <f t="shared" si="102"/>
        <v>0.9220461927725353</v>
      </c>
      <c r="F424" s="266">
        <f t="shared" si="103"/>
        <v>1435.5677861245895</v>
      </c>
      <c r="G424" s="266">
        <f t="shared" si="108"/>
        <v>6448.570495271656</v>
      </c>
      <c r="H424" s="266">
        <f t="shared" si="104"/>
        <v>0</v>
      </c>
      <c r="I424" s="260">
        <f t="shared" si="109"/>
        <v>0</v>
      </c>
      <c r="J424" s="266">
        <f t="shared" si="105"/>
        <v>-359.75950890286487</v>
      </c>
      <c r="K424" s="260">
        <f t="shared" si="110"/>
        <v>-1616.039713991669</v>
      </c>
      <c r="L424" s="260">
        <f t="shared" si="111"/>
        <v>4832.5307812799874</v>
      </c>
      <c r="M424" s="260">
        <f t="shared" si="112"/>
        <v>131956.53078127999</v>
      </c>
      <c r="N424" s="70">
        <f t="shared" si="113"/>
        <v>29375.897324416736</v>
      </c>
      <c r="O424" s="23">
        <f t="shared" si="106"/>
        <v>0.95709713994486534</v>
      </c>
      <c r="P424" s="284">
        <v>-95.977199619993371</v>
      </c>
      <c r="Q424" s="316">
        <v>4492</v>
      </c>
      <c r="R424" s="125">
        <f t="shared" si="114"/>
        <v>7.1047435328498304E-2</v>
      </c>
      <c r="S424" s="23">
        <f t="shared" si="115"/>
        <v>4.2295974962412608E-2</v>
      </c>
      <c r="T424" s="23"/>
      <c r="U424" s="266">
        <v>116736</v>
      </c>
      <c r="V424" s="125">
        <f t="shared" si="116"/>
        <v>8.8987116228070179E-2</v>
      </c>
      <c r="W424" s="260">
        <v>124516.18110100961</v>
      </c>
      <c r="X424" s="264">
        <v>26422.815753734722</v>
      </c>
      <c r="Y424" s="264">
        <v>28183.834563379267</v>
      </c>
      <c r="Z424" s="264"/>
      <c r="AA424" s="266"/>
      <c r="AB424" s="266"/>
      <c r="AC424" s="266"/>
      <c r="AD424" s="266"/>
    </row>
    <row r="425" spans="1:30">
      <c r="A425" s="302">
        <v>5051</v>
      </c>
      <c r="B425" s="303" t="s">
        <v>390</v>
      </c>
      <c r="C425" s="266">
        <v>125626</v>
      </c>
      <c r="D425" s="266">
        <f t="shared" si="107"/>
        <v>24550.713308579245</v>
      </c>
      <c r="E425" s="125">
        <f t="shared" si="102"/>
        <v>0.79988765046904253</v>
      </c>
      <c r="F425" s="266">
        <f t="shared" si="103"/>
        <v>3685.1932292940514</v>
      </c>
      <c r="G425" s="266">
        <f t="shared" si="108"/>
        <v>18857.133754297662</v>
      </c>
      <c r="H425" s="266">
        <f t="shared" si="104"/>
        <v>1075.4514795791035</v>
      </c>
      <c r="I425" s="260">
        <f t="shared" si="109"/>
        <v>5503.0852210062721</v>
      </c>
      <c r="J425" s="266">
        <f t="shared" si="105"/>
        <v>715.69197067623872</v>
      </c>
      <c r="K425" s="260">
        <f t="shared" si="110"/>
        <v>3662.1958139503135</v>
      </c>
      <c r="L425" s="260">
        <f t="shared" si="111"/>
        <v>22519.329568247977</v>
      </c>
      <c r="M425" s="260">
        <f t="shared" si="112"/>
        <v>148145.32956824798</v>
      </c>
      <c r="N425" s="70">
        <f t="shared" si="113"/>
        <v>28951.598508549534</v>
      </c>
      <c r="O425" s="23">
        <f t="shared" si="106"/>
        <v>0.94327304535930345</v>
      </c>
      <c r="P425" s="284">
        <v>440.32884713838575</v>
      </c>
      <c r="Q425" s="316">
        <v>5117</v>
      </c>
      <c r="R425" s="125">
        <f t="shared" si="114"/>
        <v>9.6825948032973549E-2</v>
      </c>
      <c r="S425" s="23">
        <f t="shared" si="115"/>
        <v>3.465579799815946E-2</v>
      </c>
      <c r="T425" s="23"/>
      <c r="U425" s="266">
        <v>115006</v>
      </c>
      <c r="V425" s="125">
        <f t="shared" si="116"/>
        <v>9.2343008190876999E-2</v>
      </c>
      <c r="W425" s="260">
        <v>143770.82061950822</v>
      </c>
      <c r="X425" s="264">
        <v>22383.417672246011</v>
      </c>
      <c r="Y425" s="264">
        <v>27981.864659304829</v>
      </c>
      <c r="Z425" s="264"/>
      <c r="AA425" s="266"/>
      <c r="AB425" s="266"/>
      <c r="AC425" s="266"/>
      <c r="AD425" s="266"/>
    </row>
    <row r="426" spans="1:30">
      <c r="A426" s="302">
        <v>5052</v>
      </c>
      <c r="B426" s="303" t="s">
        <v>391</v>
      </c>
      <c r="C426" s="266">
        <v>13678</v>
      </c>
      <c r="D426" s="266">
        <f t="shared" si="107"/>
        <v>23501.718213058419</v>
      </c>
      <c r="E426" s="125">
        <f t="shared" si="102"/>
        <v>0.76571030450913979</v>
      </c>
      <c r="F426" s="266">
        <f t="shared" si="103"/>
        <v>4314.5902866065471</v>
      </c>
      <c r="G426" s="266">
        <f t="shared" si="108"/>
        <v>2511.0915468050107</v>
      </c>
      <c r="H426" s="266">
        <f t="shared" si="104"/>
        <v>1442.5997630113925</v>
      </c>
      <c r="I426" s="260">
        <f t="shared" si="109"/>
        <v>839.59306207263035</v>
      </c>
      <c r="J426" s="266">
        <f t="shared" si="105"/>
        <v>1082.8402541085277</v>
      </c>
      <c r="K426" s="260">
        <f t="shared" si="110"/>
        <v>630.21302789116316</v>
      </c>
      <c r="L426" s="260">
        <f t="shared" si="111"/>
        <v>3141.3045746961739</v>
      </c>
      <c r="M426" s="260">
        <f t="shared" si="112"/>
        <v>16819.304574696172</v>
      </c>
      <c r="N426" s="70">
        <f t="shared" si="113"/>
        <v>28899.14875377349</v>
      </c>
      <c r="O426" s="23">
        <f t="shared" si="106"/>
        <v>0.94156417806130821</v>
      </c>
      <c r="P426" s="284">
        <v>0.69720325083790158</v>
      </c>
      <c r="Q426" s="316">
        <v>582</v>
      </c>
      <c r="R426" s="125">
        <f t="shared" si="114"/>
        <v>5.9763990149495606E-2</v>
      </c>
      <c r="S426" s="23">
        <f t="shared" si="115"/>
        <v>3.3163615753573017E-2</v>
      </c>
      <c r="T426" s="23"/>
      <c r="U426" s="266">
        <v>12951</v>
      </c>
      <c r="V426" s="125">
        <f t="shared" si="116"/>
        <v>5.6134661416106867E-2</v>
      </c>
      <c r="W426" s="260">
        <v>16335.363165004441</v>
      </c>
      <c r="X426" s="264">
        <v>22176.369863013697</v>
      </c>
      <c r="Y426" s="264">
        <v>27971.51226884322</v>
      </c>
      <c r="Z426" s="264"/>
      <c r="AA426" s="266"/>
      <c r="AB426" s="266"/>
      <c r="AC426" s="266"/>
      <c r="AD426" s="266"/>
    </row>
    <row r="427" spans="1:30">
      <c r="A427" s="302">
        <v>5053</v>
      </c>
      <c r="B427" s="303" t="s">
        <v>392</v>
      </c>
      <c r="C427" s="266">
        <v>157899</v>
      </c>
      <c r="D427" s="266">
        <f t="shared" si="107"/>
        <v>23271.775976418572</v>
      </c>
      <c r="E427" s="125">
        <f t="shared" si="102"/>
        <v>0.75821854844088865</v>
      </c>
      <c r="F427" s="266">
        <f t="shared" si="103"/>
        <v>4452.5556285904549</v>
      </c>
      <c r="G427" s="266">
        <f t="shared" si="108"/>
        <v>30210.589939986236</v>
      </c>
      <c r="H427" s="266">
        <f t="shared" si="104"/>
        <v>1523.0795458353389</v>
      </c>
      <c r="I427" s="260">
        <f t="shared" si="109"/>
        <v>10334.094718492774</v>
      </c>
      <c r="J427" s="266">
        <f t="shared" si="105"/>
        <v>1163.3200369324741</v>
      </c>
      <c r="K427" s="260">
        <f t="shared" si="110"/>
        <v>7893.1264505868367</v>
      </c>
      <c r="L427" s="260">
        <f t="shared" si="111"/>
        <v>38103.71639057307</v>
      </c>
      <c r="M427" s="260">
        <f t="shared" si="112"/>
        <v>196002.71639057307</v>
      </c>
      <c r="N427" s="70">
        <f t="shared" si="113"/>
        <v>28887.651641941502</v>
      </c>
      <c r="O427" s="23">
        <f t="shared" si="106"/>
        <v>0.94118959025789573</v>
      </c>
      <c r="P427" s="284">
        <v>821.29866676447273</v>
      </c>
      <c r="Q427" s="316">
        <v>6785</v>
      </c>
      <c r="R427" s="125">
        <f t="shared" si="114"/>
        <v>3.0744076908748245E-2</v>
      </c>
      <c r="S427" s="23">
        <f t="shared" si="115"/>
        <v>3.2012327894289566E-2</v>
      </c>
      <c r="T427" s="23"/>
      <c r="U427" s="266">
        <v>153528</v>
      </c>
      <c r="V427" s="125">
        <f t="shared" si="116"/>
        <v>2.8470376739096453E-2</v>
      </c>
      <c r="W427" s="260">
        <v>190342.71767470922</v>
      </c>
      <c r="X427" s="264">
        <v>22577.647058823528</v>
      </c>
      <c r="Y427" s="264">
        <v>27991.576128633711</v>
      </c>
      <c r="Z427" s="264"/>
      <c r="AA427" s="266"/>
      <c r="AB427" s="266"/>
      <c r="AC427" s="266"/>
      <c r="AD427" s="266"/>
    </row>
    <row r="428" spans="1:30">
      <c r="A428" s="304">
        <v>5054</v>
      </c>
      <c r="B428" s="305" t="s">
        <v>518</v>
      </c>
      <c r="C428" s="266">
        <v>227993</v>
      </c>
      <c r="D428" s="266">
        <f t="shared" si="107"/>
        <v>22595.936570862239</v>
      </c>
      <c r="E428" s="125">
        <f t="shared" si="102"/>
        <v>0.73619900108965386</v>
      </c>
      <c r="F428" s="266">
        <f t="shared" si="103"/>
        <v>4858.059271924255</v>
      </c>
      <c r="G428" s="266">
        <f t="shared" si="108"/>
        <v>49017.818053715739</v>
      </c>
      <c r="H428" s="266">
        <f t="shared" si="104"/>
        <v>1759.6233377800554</v>
      </c>
      <c r="I428" s="260">
        <f t="shared" si="109"/>
        <v>17754.599478200758</v>
      </c>
      <c r="J428" s="266">
        <f t="shared" si="105"/>
        <v>1399.8638288771906</v>
      </c>
      <c r="K428" s="260">
        <f t="shared" si="110"/>
        <v>14124.626033370852</v>
      </c>
      <c r="L428" s="260">
        <f t="shared" si="111"/>
        <v>63142.444087086595</v>
      </c>
      <c r="M428" s="260">
        <f t="shared" si="112"/>
        <v>291135.44408708659</v>
      </c>
      <c r="N428" s="70">
        <f t="shared" si="113"/>
        <v>28853.859671663689</v>
      </c>
      <c r="O428" s="23">
        <f t="shared" si="106"/>
        <v>0.94008861289033419</v>
      </c>
      <c r="P428" s="284">
        <v>901.67900481265679</v>
      </c>
      <c r="Q428" s="316">
        <v>10090</v>
      </c>
      <c r="R428" s="125">
        <f t="shared" si="114"/>
        <v>5.5563793093884886E-2</v>
      </c>
      <c r="S428" s="23">
        <f t="shared" si="115"/>
        <v>3.2966017837899306E-2</v>
      </c>
      <c r="T428" s="23"/>
      <c r="U428" s="309">
        <v>216377</v>
      </c>
      <c r="V428" s="125">
        <f t="shared" si="116"/>
        <v>5.3684079176622282E-2</v>
      </c>
      <c r="W428" s="312">
        <v>282346.95868470013</v>
      </c>
      <c r="X428" s="314">
        <v>21406.509695290857</v>
      </c>
      <c r="Y428" s="314">
        <v>27933.019260457077</v>
      </c>
      <c r="Z428" s="264"/>
      <c r="AA428" s="266"/>
      <c r="AB428" s="266"/>
      <c r="AC428" s="266"/>
      <c r="AD428" s="266"/>
    </row>
    <row r="429" spans="1:30">
      <c r="A429" s="82"/>
      <c r="C429" s="124"/>
      <c r="D429" s="124"/>
      <c r="E429" s="125"/>
      <c r="F429" s="125"/>
      <c r="G429" s="125"/>
      <c r="H429" s="126"/>
      <c r="I429" s="123"/>
      <c r="J429" s="127"/>
      <c r="K429" s="127"/>
      <c r="L429" s="128"/>
      <c r="M429" s="123"/>
      <c r="N429" s="70"/>
      <c r="O429" s="23"/>
      <c r="P429" s="23"/>
      <c r="Q429" s="173"/>
      <c r="R429" s="125"/>
      <c r="S429" s="23"/>
      <c r="T429" s="23"/>
      <c r="U429" s="123"/>
      <c r="V429" s="125"/>
      <c r="W429" s="124"/>
      <c r="X429" s="141"/>
      <c r="Y429" s="141"/>
      <c r="Z429" s="123"/>
    </row>
    <row r="430" spans="1:30">
      <c r="A430" s="90" t="s">
        <v>52</v>
      </c>
      <c r="B430" s="91"/>
      <c r="C430" s="129">
        <f>SUM(C7:C428)</f>
        <v>162536856</v>
      </c>
      <c r="D430" s="129">
        <f>C430*1000/Q430</f>
        <v>30692.702024069331</v>
      </c>
      <c r="E430" s="130">
        <f>D430/D$430</f>
        <v>1</v>
      </c>
      <c r="F430" s="130"/>
      <c r="G430" s="129">
        <f>SUM(G7:G428)</f>
        <v>5.5078999139368534E-9</v>
      </c>
      <c r="H430" s="131"/>
      <c r="I430" s="129">
        <f>SUM(I7:I428)</f>
        <v>1905149.2907766802</v>
      </c>
      <c r="J430" s="132"/>
      <c r="K430" s="129">
        <f>SUM(K7:K428)</f>
        <v>-1.5879777492955327E-9</v>
      </c>
      <c r="L430" s="129">
        <f>SUM(L7:L428)</f>
        <v>-1.7171259969472885E-9</v>
      </c>
      <c r="M430" s="131">
        <f>K430+C430</f>
        <v>162536856</v>
      </c>
      <c r="N430" s="132">
        <f>M430*1000/Q430</f>
        <v>30692.702024069331</v>
      </c>
      <c r="O430" s="130">
        <f>N430/N$430</f>
        <v>1</v>
      </c>
      <c r="P430" s="129">
        <f>SUM(P7:P428)</f>
        <v>6.1386344896163791E-9</v>
      </c>
      <c r="Q430" s="174">
        <f>SUM(Q7:Q429)</f>
        <v>5295619</v>
      </c>
      <c r="R430" s="130">
        <f>(D430-X430)/X430</f>
        <v>3.0697297058317186E-2</v>
      </c>
      <c r="S430" s="130">
        <f>(N430-Y430)/Y430</f>
        <v>3.0697297058317186E-2</v>
      </c>
      <c r="T430" s="130"/>
      <c r="U430" s="131">
        <f>SUM(U7:U428)</f>
        <v>156585214</v>
      </c>
      <c r="V430" s="130">
        <f>(C430-U430)/U430</f>
        <v>3.800896552084413E-2</v>
      </c>
      <c r="W430" s="129">
        <f>SUM(W7:W428)</f>
        <v>156585213.99999985</v>
      </c>
      <c r="X430" s="146">
        <v>29778.58010462283</v>
      </c>
      <c r="Y430" s="146">
        <v>29778.58010462283</v>
      </c>
      <c r="Z430" s="153"/>
      <c r="AA430" s="124"/>
      <c r="AC430" s="124"/>
    </row>
    <row r="431" spans="1:30">
      <c r="C431" s="126"/>
      <c r="D431" s="126"/>
      <c r="E431" s="126"/>
      <c r="F431" s="126"/>
      <c r="G431" s="126"/>
      <c r="H431" s="126"/>
      <c r="I431" s="126"/>
      <c r="J431" s="127"/>
      <c r="K431" s="127"/>
      <c r="L431" s="128"/>
      <c r="M431" s="127"/>
      <c r="N431" s="127"/>
      <c r="O431" s="127"/>
      <c r="P431" s="127"/>
      <c r="Q431" s="126"/>
      <c r="R431" s="126"/>
      <c r="S431" s="127"/>
      <c r="T431" s="127"/>
      <c r="U431" s="133"/>
      <c r="V431" s="133"/>
      <c r="W431" s="134"/>
    </row>
    <row r="432" spans="1:30">
      <c r="A432" s="320" t="s">
        <v>528</v>
      </c>
      <c r="B432" s="148" t="s">
        <v>527</v>
      </c>
      <c r="C432" s="150"/>
      <c r="D432" s="150"/>
      <c r="E432" s="150"/>
      <c r="F432" s="150"/>
      <c r="G432" s="150"/>
      <c r="H432" s="150"/>
      <c r="I432" s="151">
        <f>-I430*1000/Q430</f>
        <v>-359.75950890286487</v>
      </c>
      <c r="J432" s="150"/>
      <c r="K432" s="150"/>
      <c r="L432" s="150"/>
      <c r="M432" s="150"/>
      <c r="N432" s="74"/>
      <c r="O432" s="192"/>
      <c r="P432" s="192"/>
      <c r="Q432" s="74"/>
      <c r="R432" s="74"/>
      <c r="S432" s="135"/>
      <c r="T432" s="135"/>
      <c r="W432" s="136"/>
      <c r="X432" s="259"/>
    </row>
    <row r="433" spans="1:24" ht="13">
      <c r="A433" s="321"/>
      <c r="B433" s="148" t="s">
        <v>53</v>
      </c>
      <c r="C433" s="150"/>
      <c r="D433" s="150"/>
      <c r="E433" s="150"/>
      <c r="F433" s="150"/>
      <c r="G433" s="150"/>
      <c r="H433" s="150"/>
      <c r="I433" s="151"/>
      <c r="J433" s="150"/>
      <c r="K433" s="150"/>
      <c r="L433" s="150"/>
      <c r="M433" s="150"/>
      <c r="N433" s="74"/>
      <c r="O433" s="192"/>
      <c r="P433" s="192"/>
      <c r="Q433" s="74"/>
      <c r="R433" s="74"/>
      <c r="S433" s="135"/>
      <c r="T433" s="135"/>
      <c r="X433" s="259"/>
    </row>
    <row r="434" spans="1:24" ht="13">
      <c r="A434" s="321"/>
      <c r="B434" s="149" t="s">
        <v>526</v>
      </c>
      <c r="C434" s="149"/>
      <c r="D434" s="149"/>
      <c r="E434" s="149"/>
      <c r="F434" s="152"/>
      <c r="G434" s="152"/>
      <c r="H434" s="152"/>
      <c r="I434" s="322">
        <f>I430/C430</f>
        <v>1.1721337164148667E-2</v>
      </c>
      <c r="J434" s="256"/>
      <c r="K434" s="256"/>
      <c r="L434" s="257"/>
      <c r="M434" s="256"/>
      <c r="N434" s="193"/>
      <c r="O434" s="193"/>
      <c r="P434" s="193"/>
      <c r="Q434" s="62"/>
      <c r="R434" s="62"/>
      <c r="X434" s="259"/>
    </row>
    <row r="435" spans="1:24" ht="13">
      <c r="A435" s="321" t="s">
        <v>529</v>
      </c>
      <c r="B435" s="149" t="s">
        <v>534</v>
      </c>
      <c r="C435" s="149"/>
      <c r="D435" s="149"/>
      <c r="E435" s="149"/>
      <c r="F435" s="152"/>
      <c r="G435" s="152"/>
      <c r="H435" s="152"/>
      <c r="I435" s="152"/>
      <c r="J435" s="256"/>
      <c r="K435" s="256"/>
      <c r="L435" s="257"/>
      <c r="M435" s="256"/>
      <c r="N435" s="193"/>
      <c r="O435" s="193"/>
      <c r="P435" s="193"/>
      <c r="Q435" s="62"/>
      <c r="R435" s="62"/>
    </row>
    <row r="436" spans="1:24" ht="13">
      <c r="A436" s="149"/>
      <c r="B436" s="149"/>
      <c r="C436" s="149"/>
      <c r="D436" s="149"/>
      <c r="E436" s="149"/>
      <c r="F436" s="152"/>
      <c r="G436" s="152"/>
      <c r="H436" s="152"/>
      <c r="I436" s="152"/>
      <c r="J436" s="256"/>
      <c r="K436" s="256"/>
      <c r="L436" s="257"/>
      <c r="M436" s="256"/>
      <c r="N436" s="193"/>
      <c r="O436" s="193"/>
      <c r="P436" s="193"/>
      <c r="Q436" s="62"/>
      <c r="R436" s="62"/>
    </row>
    <row r="437" spans="1:24" ht="19.5" customHeight="1">
      <c r="B437" s="83" t="s">
        <v>533</v>
      </c>
      <c r="I437" s="138"/>
    </row>
    <row r="438" spans="1:24">
      <c r="B438" s="83" t="s">
        <v>535</v>
      </c>
      <c r="I438" s="126"/>
    </row>
  </sheetData>
  <sheetProtection sheet="1" objects="1" scenarios="1"/>
  <mergeCells count="11">
    <mergeCell ref="C2:E2"/>
    <mergeCell ref="F2:G2"/>
    <mergeCell ref="M2:O2"/>
    <mergeCell ref="U2:V2"/>
    <mergeCell ref="F3:G3"/>
    <mergeCell ref="U1:V1"/>
    <mergeCell ref="C1:E1"/>
    <mergeCell ref="F1:G1"/>
    <mergeCell ref="H1:K1"/>
    <mergeCell ref="M1:O1"/>
    <mergeCell ref="R1:S1"/>
  </mergeCells>
  <printOptions gridLines="1"/>
  <pageMargins left="0.15748031496062992" right="0.15748031496062992" top="0.78740157480314965" bottom="0.43307086614173229" header="0.27559055118110237" footer="0.19685039370078741"/>
  <pageSetup paperSize="9" scale="95" orientation="landscape" horizontalDpi="4294967292" verticalDpi="4294967292" r:id="rId1"/>
  <headerFooter alignWithMargins="0">
    <oddHeader>&amp;LForeløpig beregning&amp;CInntektsutjevnende tilskudd januar-mars</oddHeader>
    <oddFooter>&amp;LKS&amp;C&amp;P&amp;R&amp;F</oddFooter>
  </headerFooter>
  <ignoredErrors>
    <ignoredError sqref="V4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N33" sqref="N33"/>
    </sheetView>
  </sheetViews>
  <sheetFormatPr baseColWidth="10" defaultRowHeight="12.5"/>
  <cols>
    <col min="1" max="1" width="8.26953125" customWidth="1"/>
    <col min="2" max="2" width="13.7265625" customWidth="1"/>
    <col min="20" max="20" width="12.7265625" customWidth="1"/>
    <col min="22" max="22" width="14.453125" customWidth="1"/>
  </cols>
  <sheetData>
    <row r="1" spans="1:24" ht="36" customHeight="1">
      <c r="A1" s="286" t="s">
        <v>18</v>
      </c>
      <c r="B1" s="287" t="s">
        <v>19</v>
      </c>
      <c r="C1" s="341" t="s">
        <v>512</v>
      </c>
      <c r="D1" s="341"/>
      <c r="E1" s="341"/>
      <c r="F1" s="288"/>
      <c r="G1" s="342" t="s">
        <v>501</v>
      </c>
      <c r="H1" s="342"/>
      <c r="I1" s="342" t="s">
        <v>524</v>
      </c>
      <c r="J1" s="342"/>
      <c r="K1" s="342"/>
      <c r="L1" s="33"/>
      <c r="M1" s="34" t="s">
        <v>500</v>
      </c>
      <c r="N1" s="289" t="s">
        <v>21</v>
      </c>
      <c r="O1" s="296"/>
      <c r="P1" s="336" t="s">
        <v>497</v>
      </c>
      <c r="Q1" s="336"/>
    </row>
    <row r="2" spans="1:24" ht="13">
      <c r="A2" s="290"/>
      <c r="B2" s="291"/>
      <c r="C2" s="343" t="s">
        <v>536</v>
      </c>
      <c r="D2" s="343"/>
      <c r="E2" s="343"/>
      <c r="F2" s="177" t="s">
        <v>488</v>
      </c>
      <c r="G2" s="344" t="str">
        <f>C2</f>
        <v>Januar-desember</v>
      </c>
      <c r="H2" s="344"/>
      <c r="I2" s="344" t="str">
        <f>C2</f>
        <v>Januar-desember</v>
      </c>
      <c r="J2" s="345"/>
      <c r="K2" s="345"/>
      <c r="L2" s="177" t="s">
        <v>488</v>
      </c>
      <c r="M2" s="34" t="s">
        <v>23</v>
      </c>
      <c r="N2" s="292" t="s">
        <v>24</v>
      </c>
      <c r="O2" s="296"/>
      <c r="P2" s="337" t="str">
        <f>C2</f>
        <v>Januar-desember</v>
      </c>
      <c r="Q2" s="337"/>
      <c r="S2" s="337" t="str">
        <f>C2</f>
        <v>Januar-desember</v>
      </c>
      <c r="T2" s="337"/>
      <c r="U2" s="337" t="str">
        <f>C2</f>
        <v>Januar-desember</v>
      </c>
      <c r="V2" s="337"/>
    </row>
    <row r="3" spans="1:24" ht="18.75" customHeight="1">
      <c r="A3" s="45"/>
      <c r="B3" s="293"/>
      <c r="C3" s="338"/>
      <c r="D3" s="339"/>
      <c r="E3" s="273" t="s">
        <v>25</v>
      </c>
      <c r="F3" s="177" t="s">
        <v>489</v>
      </c>
      <c r="G3" s="46"/>
      <c r="H3" s="46"/>
      <c r="I3" s="340"/>
      <c r="J3" s="340"/>
      <c r="K3" s="190" t="s">
        <v>28</v>
      </c>
      <c r="L3" s="177" t="s">
        <v>489</v>
      </c>
      <c r="M3" s="49" t="s">
        <v>532</v>
      </c>
      <c r="N3" s="294" t="s">
        <v>510</v>
      </c>
      <c r="O3" s="296"/>
      <c r="P3" s="177" t="s">
        <v>498</v>
      </c>
      <c r="Q3" s="177" t="s">
        <v>499</v>
      </c>
      <c r="S3" s="177" t="s">
        <v>522</v>
      </c>
      <c r="T3" s="177"/>
      <c r="U3" s="315" t="s">
        <v>523</v>
      </c>
      <c r="V3" s="177"/>
    </row>
    <row r="4" spans="1:24" ht="13">
      <c r="A4" s="290"/>
      <c r="B4" s="45"/>
      <c r="C4" s="190" t="s">
        <v>29</v>
      </c>
      <c r="D4" s="190" t="s">
        <v>14</v>
      </c>
      <c r="E4" s="190" t="s">
        <v>30</v>
      </c>
      <c r="F4" s="295" t="s">
        <v>490</v>
      </c>
      <c r="G4" s="190" t="s">
        <v>14</v>
      </c>
      <c r="H4" s="190" t="s">
        <v>29</v>
      </c>
      <c r="I4" s="190" t="s">
        <v>29</v>
      </c>
      <c r="J4" s="190" t="s">
        <v>14</v>
      </c>
      <c r="K4" s="190" t="s">
        <v>32</v>
      </c>
      <c r="L4" s="295" t="s">
        <v>490</v>
      </c>
      <c r="M4" s="34" t="s">
        <v>509</v>
      </c>
      <c r="N4" s="231"/>
      <c r="O4" s="296"/>
      <c r="P4" s="297" t="s">
        <v>492</v>
      </c>
      <c r="Q4" s="297" t="s">
        <v>492</v>
      </c>
      <c r="S4" s="297" t="s">
        <v>492</v>
      </c>
      <c r="T4" s="297" t="s">
        <v>493</v>
      </c>
      <c r="U4" s="297" t="s">
        <v>492</v>
      </c>
      <c r="V4" s="297" t="s">
        <v>493</v>
      </c>
    </row>
    <row r="5" spans="1:24">
      <c r="A5" s="55"/>
      <c r="B5" s="55"/>
      <c r="C5" s="56">
        <v>1</v>
      </c>
      <c r="D5" s="56">
        <v>2</v>
      </c>
      <c r="E5" s="56">
        <v>3</v>
      </c>
      <c r="F5" s="178"/>
      <c r="G5" s="56"/>
      <c r="H5" s="56"/>
      <c r="I5" s="56"/>
      <c r="J5" s="56"/>
      <c r="K5" s="56"/>
      <c r="L5" s="178"/>
      <c r="M5" s="56"/>
      <c r="N5" s="232"/>
      <c r="P5" s="56"/>
      <c r="Q5" s="56"/>
      <c r="S5" s="56"/>
      <c r="T5" s="56"/>
      <c r="U5" s="56"/>
      <c r="V5" s="56"/>
    </row>
    <row r="6" spans="1:24" ht="13">
      <c r="A6" s="59"/>
      <c r="B6" s="60"/>
      <c r="C6" s="61"/>
      <c r="D6" s="61"/>
      <c r="E6" s="61"/>
      <c r="F6" s="179"/>
      <c r="G6" s="61"/>
      <c r="H6" s="61"/>
      <c r="I6" s="61"/>
      <c r="J6" s="61"/>
      <c r="K6" s="61"/>
      <c r="L6" s="179"/>
      <c r="M6" s="180"/>
      <c r="N6" s="233"/>
      <c r="S6" s="10"/>
      <c r="T6" s="10"/>
      <c r="U6" s="10"/>
      <c r="V6" s="10"/>
    </row>
    <row r="7" spans="1:24" ht="13">
      <c r="A7" s="65">
        <v>1</v>
      </c>
      <c r="B7" s="66" t="s">
        <v>33</v>
      </c>
      <c r="C7" s="325">
        <v>1610451</v>
      </c>
      <c r="D7" s="67">
        <f t="shared" ref="D7:D23" si="0">C7*1000/N7</f>
        <v>5451.3946246022615</v>
      </c>
      <c r="E7" s="68">
        <f t="shared" ref="E7:E23" si="1">D7/D$26</f>
        <v>0.86303008054461428</v>
      </c>
      <c r="F7" s="181">
        <f>(D7-T7)/T7</f>
        <v>4.1662122163229294E-2</v>
      </c>
      <c r="G7" s="182">
        <f t="shared" ref="G7:G23" si="2">($D$26-D7)*0.875</f>
        <v>757.03322751808582</v>
      </c>
      <c r="H7" s="67">
        <f t="shared" ref="H7:H23" si="3">(G7*N7)/1000</f>
        <v>223642.75607339293</v>
      </c>
      <c r="I7" s="67">
        <f t="shared" ref="I7:I23" si="4">H7+C7</f>
        <v>1834093.7560733929</v>
      </c>
      <c r="J7" s="69">
        <f t="shared" ref="J7:J23" si="5">I7*1000/N7</f>
        <v>6208.4278521203469</v>
      </c>
      <c r="K7" s="68">
        <f t="shared" ref="K7:K23" si="6">J7/J$26</f>
        <v>0.98287876006807662</v>
      </c>
      <c r="L7" s="181">
        <f t="shared" ref="L7:L23" si="7">(J7-V7)/V7</f>
        <v>2.8419140546637706E-2</v>
      </c>
      <c r="M7" s="267">
        <v>1487.1849664316978</v>
      </c>
      <c r="N7" s="317">
        <v>295420</v>
      </c>
      <c r="P7" s="68">
        <f>(C7-S7)/S7</f>
        <v>5.0649295577091823E-2</v>
      </c>
      <c r="Q7" s="68">
        <f>(I7-U7)/U7</f>
        <v>3.7292057168616881E-2</v>
      </c>
      <c r="S7" s="268">
        <v>1532815</v>
      </c>
      <c r="T7" s="268">
        <v>5233.3616713270712</v>
      </c>
      <c r="U7" s="268">
        <v>1768155.596486219</v>
      </c>
      <c r="V7" s="268">
        <v>6036.865327905477</v>
      </c>
      <c r="X7" s="16"/>
    </row>
    <row r="8" spans="1:24" ht="13">
      <c r="A8" s="65">
        <v>2</v>
      </c>
      <c r="B8" s="66" t="s">
        <v>34</v>
      </c>
      <c r="C8" s="325">
        <v>4594150</v>
      </c>
      <c r="D8" s="67">
        <f t="shared" si="0"/>
        <v>7482.0121623514315</v>
      </c>
      <c r="E8" s="68">
        <f t="shared" si="1"/>
        <v>1.1845045174254032</v>
      </c>
      <c r="F8" s="181">
        <f t="shared" ref="F8:F26" si="8">(D8-T8)/T8</f>
        <v>2.1055376915995884E-2</v>
      </c>
      <c r="G8" s="182">
        <f t="shared" si="2"/>
        <v>-1019.7571180124379</v>
      </c>
      <c r="H8" s="67">
        <f t="shared" si="3"/>
        <v>-626157.38414470514</v>
      </c>
      <c r="I8" s="67">
        <f t="shared" si="4"/>
        <v>3967992.6158552947</v>
      </c>
      <c r="J8" s="69">
        <f t="shared" si="5"/>
        <v>6462.2550443389937</v>
      </c>
      <c r="K8" s="68">
        <f t="shared" si="6"/>
        <v>1.0230630646781753</v>
      </c>
      <c r="L8" s="181">
        <f t="shared" si="7"/>
        <v>2.5972887522071532E-2</v>
      </c>
      <c r="M8" s="267">
        <v>-7797.4809857211076</v>
      </c>
      <c r="N8" s="317">
        <v>614026</v>
      </c>
      <c r="P8" s="68">
        <f t="shared" ref="P8:P26" si="9">(C8-S8)/S8</f>
        <v>3.7372178649798291E-2</v>
      </c>
      <c r="Q8" s="68">
        <f t="shared" ref="Q8:Q26" si="10">(I8-U8)/U8</f>
        <v>4.2368272697474896E-2</v>
      </c>
      <c r="S8" s="268">
        <v>4428642</v>
      </c>
      <c r="T8" s="268">
        <v>7327.7241680565485</v>
      </c>
      <c r="U8" s="268">
        <v>3806708.9336735019</v>
      </c>
      <c r="V8" s="268">
        <v>6298.6606399966613</v>
      </c>
      <c r="X8" s="16"/>
    </row>
    <row r="9" spans="1:24" ht="13">
      <c r="A9" s="80">
        <v>3</v>
      </c>
      <c r="B9" s="80" t="s">
        <v>35</v>
      </c>
      <c r="C9" s="325">
        <v>5397003</v>
      </c>
      <c r="D9" s="67">
        <f t="shared" si="0"/>
        <v>8013.7363412421355</v>
      </c>
      <c r="E9" s="68">
        <f t="shared" si="1"/>
        <v>1.2686837032184415</v>
      </c>
      <c r="F9" s="181">
        <f t="shared" si="8"/>
        <v>6.2437579330814228E-3</v>
      </c>
      <c r="G9" s="182">
        <f t="shared" si="2"/>
        <v>-1485.0157745418039</v>
      </c>
      <c r="H9" s="67">
        <f t="shared" si="3"/>
        <v>-1000112.0886648941</v>
      </c>
      <c r="I9" s="67">
        <f t="shared" si="4"/>
        <v>4396890.911335106</v>
      </c>
      <c r="J9" s="69">
        <f t="shared" si="5"/>
        <v>6528.7205667003318</v>
      </c>
      <c r="K9" s="68">
        <f t="shared" si="6"/>
        <v>1.0335854629023051</v>
      </c>
      <c r="L9" s="181">
        <f t="shared" si="7"/>
        <v>2.3599786371984604E-2</v>
      </c>
      <c r="M9" s="267">
        <v>-39067.887050951482</v>
      </c>
      <c r="N9" s="317">
        <v>673469</v>
      </c>
      <c r="P9" s="68">
        <f t="shared" si="9"/>
        <v>1.637019884461164E-2</v>
      </c>
      <c r="Q9" s="68">
        <f t="shared" si="10"/>
        <v>3.3900891518755784E-2</v>
      </c>
      <c r="S9" s="268">
        <v>5310076</v>
      </c>
      <c r="T9" s="268">
        <v>7964.0109844786493</v>
      </c>
      <c r="U9" s="268">
        <v>4252719.9148423821</v>
      </c>
      <c r="V9" s="268">
        <v>6378.1964920494238</v>
      </c>
      <c r="X9" s="16"/>
    </row>
    <row r="10" spans="1:24" ht="13">
      <c r="A10" s="80">
        <v>4</v>
      </c>
      <c r="B10" s="80" t="s">
        <v>36</v>
      </c>
      <c r="C10" s="325">
        <v>1028830</v>
      </c>
      <c r="D10" s="67">
        <f t="shared" si="0"/>
        <v>5223.3888082207086</v>
      </c>
      <c r="E10" s="68">
        <f t="shared" si="1"/>
        <v>0.82693365171732691</v>
      </c>
      <c r="F10" s="181">
        <f t="shared" si="8"/>
        <v>4.2447172302520833E-2</v>
      </c>
      <c r="G10" s="182">
        <f t="shared" si="2"/>
        <v>956.53831685194461</v>
      </c>
      <c r="H10" s="67">
        <f t="shared" si="3"/>
        <v>188405.52611706013</v>
      </c>
      <c r="I10" s="67">
        <f t="shared" si="4"/>
        <v>1217235.5261170601</v>
      </c>
      <c r="J10" s="69">
        <f t="shared" si="5"/>
        <v>6179.9271250726533</v>
      </c>
      <c r="K10" s="68">
        <f t="shared" si="6"/>
        <v>0.97836670646466573</v>
      </c>
      <c r="L10" s="181">
        <f t="shared" si="7"/>
        <v>2.8439629070739703E-2</v>
      </c>
      <c r="M10" s="267">
        <v>2685.6585965683335</v>
      </c>
      <c r="N10" s="317">
        <v>196966</v>
      </c>
      <c r="P10" s="68">
        <f t="shared" si="9"/>
        <v>4.6570415106469767E-2</v>
      </c>
      <c r="Q10" s="68">
        <f t="shared" si="10"/>
        <v>3.2507467146884725E-2</v>
      </c>
      <c r="S10" s="268">
        <v>983049</v>
      </c>
      <c r="T10" s="268">
        <v>5010.6988123757583</v>
      </c>
      <c r="U10" s="268">
        <v>1178912.0803945682</v>
      </c>
      <c r="V10" s="268">
        <v>6009.0324705365629</v>
      </c>
      <c r="X10" s="16"/>
    </row>
    <row r="11" spans="1:24" ht="13">
      <c r="A11" s="80">
        <v>5</v>
      </c>
      <c r="B11" s="80" t="s">
        <v>37</v>
      </c>
      <c r="C11" s="325">
        <v>1031013</v>
      </c>
      <c r="D11" s="67">
        <f t="shared" si="0"/>
        <v>5430.099541791752</v>
      </c>
      <c r="E11" s="68">
        <f t="shared" si="1"/>
        <v>0.85965877864872564</v>
      </c>
      <c r="F11" s="181">
        <f t="shared" si="8"/>
        <v>4.8770321289523556E-2</v>
      </c>
      <c r="G11" s="182">
        <f t="shared" si="2"/>
        <v>775.66642497728162</v>
      </c>
      <c r="H11" s="67">
        <f t="shared" si="3"/>
        <v>147275.78411043648</v>
      </c>
      <c r="I11" s="67">
        <f t="shared" si="4"/>
        <v>1178288.7841104364</v>
      </c>
      <c r="J11" s="69">
        <f t="shared" si="5"/>
        <v>6205.7659667690341</v>
      </c>
      <c r="K11" s="68">
        <f t="shared" si="6"/>
        <v>0.98245734733109069</v>
      </c>
      <c r="L11" s="181">
        <f t="shared" si="7"/>
        <v>2.9166763529873109E-2</v>
      </c>
      <c r="M11" s="267">
        <v>3011.6816975032852</v>
      </c>
      <c r="N11" s="317">
        <v>189870</v>
      </c>
      <c r="P11" s="68">
        <f t="shared" si="9"/>
        <v>5.0934514659892932E-2</v>
      </c>
      <c r="Q11" s="68">
        <f t="shared" si="10"/>
        <v>3.1290503915563123E-2</v>
      </c>
      <c r="S11" s="268">
        <v>981044</v>
      </c>
      <c r="T11" s="268">
        <v>5177.5869621435622</v>
      </c>
      <c r="U11" s="268">
        <v>1142538.1884510291</v>
      </c>
      <c r="V11" s="268">
        <v>6029.893489257538</v>
      </c>
      <c r="X11" s="16"/>
    </row>
    <row r="12" spans="1:24" ht="13">
      <c r="A12" s="80">
        <v>6</v>
      </c>
      <c r="B12" s="80" t="s">
        <v>38</v>
      </c>
      <c r="C12" s="325">
        <v>1741372</v>
      </c>
      <c r="D12" s="67">
        <f t="shared" si="0"/>
        <v>6180.1404696755144</v>
      </c>
      <c r="E12" s="68">
        <f t="shared" si="1"/>
        <v>0.97840048182353645</v>
      </c>
      <c r="F12" s="181">
        <f t="shared" si="8"/>
        <v>1.6706088711253422E-2</v>
      </c>
      <c r="G12" s="182">
        <f t="shared" si="2"/>
        <v>119.38061307898954</v>
      </c>
      <c r="H12" s="67">
        <f t="shared" si="3"/>
        <v>33637.7559666538</v>
      </c>
      <c r="I12" s="67">
        <f t="shared" si="4"/>
        <v>1775009.7559666538</v>
      </c>
      <c r="J12" s="69">
        <f t="shared" si="5"/>
        <v>6299.5210827545043</v>
      </c>
      <c r="K12" s="68">
        <f t="shared" si="6"/>
        <v>0.99730006022794193</v>
      </c>
      <c r="L12" s="181">
        <f t="shared" si="7"/>
        <v>2.555988679588022E-2</v>
      </c>
      <c r="M12" s="267">
        <v>2256.5806260798236</v>
      </c>
      <c r="N12" s="317">
        <v>281769</v>
      </c>
      <c r="P12" s="68">
        <f t="shared" si="9"/>
        <v>2.4175614771091834E-2</v>
      </c>
      <c r="Q12" s="68">
        <f t="shared" si="10"/>
        <v>3.3094459850376963E-2</v>
      </c>
      <c r="S12" s="268">
        <v>1700267</v>
      </c>
      <c r="T12" s="268">
        <v>6078.5909893677117</v>
      </c>
      <c r="U12" s="268">
        <v>1718148.5575130549</v>
      </c>
      <c r="V12" s="268">
        <v>6142.5189926605563</v>
      </c>
      <c r="X12" s="16"/>
    </row>
    <row r="13" spans="1:24" ht="13">
      <c r="A13" s="80">
        <v>7</v>
      </c>
      <c r="B13" s="80" t="s">
        <v>39</v>
      </c>
      <c r="C13" s="325">
        <v>1429221</v>
      </c>
      <c r="D13" s="67">
        <f t="shared" si="0"/>
        <v>5738.5066932200534</v>
      </c>
      <c r="E13" s="68">
        <f t="shared" si="1"/>
        <v>0.9084838348162787</v>
      </c>
      <c r="F13" s="181">
        <f t="shared" si="8"/>
        <v>1.9737213276941272E-2</v>
      </c>
      <c r="G13" s="182">
        <f t="shared" si="2"/>
        <v>505.81016747751789</v>
      </c>
      <c r="H13" s="67">
        <f t="shared" si="3"/>
        <v>125976.06869161566</v>
      </c>
      <c r="I13" s="67">
        <f t="shared" si="4"/>
        <v>1555197.0686916157</v>
      </c>
      <c r="J13" s="69">
        <f t="shared" si="5"/>
        <v>6244.3168606975714</v>
      </c>
      <c r="K13" s="68">
        <f t="shared" si="6"/>
        <v>0.98856047935203473</v>
      </c>
      <c r="L13" s="181">
        <f t="shared" si="7"/>
        <v>2.5992261483433768E-2</v>
      </c>
      <c r="M13" s="267">
        <v>2340.1679858153657</v>
      </c>
      <c r="N13" s="317">
        <v>249058</v>
      </c>
      <c r="P13" s="68">
        <f t="shared" si="9"/>
        <v>2.8033867363137628E-2</v>
      </c>
      <c r="Q13" s="68">
        <f t="shared" si="10"/>
        <v>3.4339807084214607E-2</v>
      </c>
      <c r="S13" s="268">
        <v>1390247</v>
      </c>
      <c r="T13" s="268">
        <v>5627.4367734205498</v>
      </c>
      <c r="U13" s="268">
        <v>1503564.9387561409</v>
      </c>
      <c r="V13" s="268">
        <v>6086.1247156671616</v>
      </c>
      <c r="X13" s="16"/>
    </row>
    <row r="14" spans="1:24" ht="13">
      <c r="A14" s="80">
        <v>8</v>
      </c>
      <c r="B14" s="80" t="s">
        <v>40</v>
      </c>
      <c r="C14" s="325">
        <v>976412</v>
      </c>
      <c r="D14" s="67">
        <f t="shared" si="0"/>
        <v>5631.2726727454137</v>
      </c>
      <c r="E14" s="68">
        <f t="shared" si="1"/>
        <v>0.89150722759916623</v>
      </c>
      <c r="F14" s="181">
        <f t="shared" si="8"/>
        <v>3.7596042743432319E-2</v>
      </c>
      <c r="G14" s="182">
        <f t="shared" si="2"/>
        <v>599.63993539282762</v>
      </c>
      <c r="H14" s="67">
        <f t="shared" si="3"/>
        <v>103972.16803769777</v>
      </c>
      <c r="I14" s="67">
        <f t="shared" si="4"/>
        <v>1080384.1680376977</v>
      </c>
      <c r="J14" s="69">
        <f t="shared" si="5"/>
        <v>6230.912608138241</v>
      </c>
      <c r="K14" s="68">
        <f t="shared" si="6"/>
        <v>0.98643840344989553</v>
      </c>
      <c r="L14" s="181">
        <f t="shared" si="7"/>
        <v>2.8016982639029301E-2</v>
      </c>
      <c r="M14" s="267">
        <v>2988.9590270278277</v>
      </c>
      <c r="N14" s="317">
        <v>173391</v>
      </c>
      <c r="P14" s="68">
        <f t="shared" si="9"/>
        <v>3.8098954152610581E-2</v>
      </c>
      <c r="Q14" s="68">
        <f t="shared" si="10"/>
        <v>2.8515251182952402E-2</v>
      </c>
      <c r="S14" s="268">
        <v>940577</v>
      </c>
      <c r="T14" s="268">
        <v>5427.2302907557114</v>
      </c>
      <c r="U14" s="268">
        <v>1050430.8679867294</v>
      </c>
      <c r="V14" s="268">
        <v>6061.0989053340572</v>
      </c>
      <c r="X14" s="16"/>
    </row>
    <row r="15" spans="1:24" ht="13">
      <c r="A15" s="80">
        <v>9</v>
      </c>
      <c r="B15" s="80" t="s">
        <v>41</v>
      </c>
      <c r="C15" s="325">
        <v>633653</v>
      </c>
      <c r="D15" s="67">
        <f t="shared" si="0"/>
        <v>5405.5808636604052</v>
      </c>
      <c r="E15" s="68">
        <f t="shared" si="1"/>
        <v>0.85577713767064523</v>
      </c>
      <c r="F15" s="181">
        <f t="shared" si="8"/>
        <v>-1.8669555904339895E-3</v>
      </c>
      <c r="G15" s="182">
        <f t="shared" si="2"/>
        <v>797.12026834221012</v>
      </c>
      <c r="H15" s="67">
        <f t="shared" si="3"/>
        <v>93440.032095610557</v>
      </c>
      <c r="I15" s="67">
        <f t="shared" si="4"/>
        <v>727093.03209561051</v>
      </c>
      <c r="J15" s="69">
        <f t="shared" si="5"/>
        <v>6202.7011320026149</v>
      </c>
      <c r="K15" s="68">
        <f t="shared" si="6"/>
        <v>0.98197214220883045</v>
      </c>
      <c r="L15" s="181">
        <f t="shared" si="7"/>
        <v>2.3606048640301275E-2</v>
      </c>
      <c r="M15" s="267">
        <v>1347.0991491268651</v>
      </c>
      <c r="N15" s="317">
        <v>117222</v>
      </c>
      <c r="P15" s="68">
        <f t="shared" si="9"/>
        <v>2.8297183733867201E-3</v>
      </c>
      <c r="Q15" s="68">
        <f t="shared" si="10"/>
        <v>2.8422584777226808E-2</v>
      </c>
      <c r="S15" s="268">
        <v>631865</v>
      </c>
      <c r="T15" s="268">
        <v>5415.6917195923652</v>
      </c>
      <c r="U15" s="268">
        <v>706998.31261787273</v>
      </c>
      <c r="V15" s="268">
        <v>6059.6565839386376</v>
      </c>
      <c r="X15" s="16"/>
    </row>
    <row r="16" spans="1:24" ht="13">
      <c r="A16" s="80">
        <v>10</v>
      </c>
      <c r="B16" s="80" t="s">
        <v>42</v>
      </c>
      <c r="C16" s="325">
        <v>1024838</v>
      </c>
      <c r="D16" s="67">
        <f t="shared" si="0"/>
        <v>5494.1672206377461</v>
      </c>
      <c r="E16" s="68">
        <f t="shared" si="1"/>
        <v>0.86980156555782773</v>
      </c>
      <c r="F16" s="181">
        <f t="shared" si="8"/>
        <v>3.4599448720705715E-2</v>
      </c>
      <c r="G16" s="182">
        <f t="shared" si="2"/>
        <v>719.60720598703676</v>
      </c>
      <c r="H16" s="67">
        <f t="shared" si="3"/>
        <v>134229.77134717393</v>
      </c>
      <c r="I16" s="67">
        <f t="shared" si="4"/>
        <v>1159067.771347174</v>
      </c>
      <c r="J16" s="69">
        <f t="shared" si="5"/>
        <v>6213.7744266247828</v>
      </c>
      <c r="K16" s="68">
        <f t="shared" si="6"/>
        <v>0.98372519569472827</v>
      </c>
      <c r="L16" s="181">
        <f t="shared" si="7"/>
        <v>2.7664877125939923E-2</v>
      </c>
      <c r="M16" s="267">
        <v>2770.2230744650005</v>
      </c>
      <c r="N16" s="317">
        <v>186532</v>
      </c>
      <c r="P16" s="68">
        <f t="shared" si="9"/>
        <v>4.8175630411103211E-2</v>
      </c>
      <c r="Q16" s="68">
        <f t="shared" si="10"/>
        <v>4.1150062243671487E-2</v>
      </c>
      <c r="S16" s="268">
        <v>977735</v>
      </c>
      <c r="T16" s="268">
        <v>5310.4292945751595</v>
      </c>
      <c r="U16" s="268">
        <v>1113257.1695278878</v>
      </c>
      <c r="V16" s="268">
        <v>6046.4987808114874</v>
      </c>
      <c r="X16" s="16"/>
    </row>
    <row r="17" spans="1:24" ht="13">
      <c r="A17" s="80">
        <v>11</v>
      </c>
      <c r="B17" s="80" t="s">
        <v>43</v>
      </c>
      <c r="C17" s="325">
        <v>3132138</v>
      </c>
      <c r="D17" s="67">
        <f t="shared" si="0"/>
        <v>6614.5005765258929</v>
      </c>
      <c r="E17" s="68">
        <f t="shared" si="1"/>
        <v>1.047165607780236</v>
      </c>
      <c r="F17" s="181">
        <f t="shared" si="8"/>
        <v>1.7094354983261718E-2</v>
      </c>
      <c r="G17" s="182">
        <f t="shared" si="2"/>
        <v>-260.68448041509168</v>
      </c>
      <c r="H17" s="67">
        <f t="shared" si="3"/>
        <v>-123440.8792730367</v>
      </c>
      <c r="I17" s="67">
        <f t="shared" si="4"/>
        <v>3008697.1207269635</v>
      </c>
      <c r="J17" s="69">
        <f t="shared" si="5"/>
        <v>6353.8160961108015</v>
      </c>
      <c r="K17" s="68">
        <f t="shared" si="6"/>
        <v>1.0058957009725293</v>
      </c>
      <c r="L17" s="181">
        <f t="shared" si="7"/>
        <v>2.5534959219467915E-2</v>
      </c>
      <c r="M17" s="267">
        <v>1200.9089073677751</v>
      </c>
      <c r="N17" s="317">
        <v>473526</v>
      </c>
      <c r="P17" s="68">
        <f t="shared" si="9"/>
        <v>2.0330791522897143E-2</v>
      </c>
      <c r="Q17" s="68">
        <f t="shared" si="10"/>
        <v>2.8798254112837027E-2</v>
      </c>
      <c r="S17" s="268">
        <v>3069728</v>
      </c>
      <c r="T17" s="268">
        <v>6503.3303391352983</v>
      </c>
      <c r="U17" s="268">
        <v>2924477.2808459434</v>
      </c>
      <c r="V17" s="268">
        <v>6195.6114113815047</v>
      </c>
      <c r="X17" s="16"/>
    </row>
    <row r="18" spans="1:24" ht="13">
      <c r="A18" s="80">
        <v>12</v>
      </c>
      <c r="B18" s="80" t="s">
        <v>44</v>
      </c>
      <c r="C18" s="325">
        <v>3249313</v>
      </c>
      <c r="D18" s="67">
        <f t="shared" si="0"/>
        <v>6218.3167189434662</v>
      </c>
      <c r="E18" s="68">
        <f t="shared" si="1"/>
        <v>0.98444430248768722</v>
      </c>
      <c r="F18" s="181">
        <f t="shared" si="8"/>
        <v>2.7672026771071393E-2</v>
      </c>
      <c r="G18" s="182">
        <f t="shared" si="2"/>
        <v>85.976394969531725</v>
      </c>
      <c r="H18" s="67">
        <f t="shared" si="3"/>
        <v>44926.019450984139</v>
      </c>
      <c r="I18" s="67">
        <f t="shared" si="4"/>
        <v>3294239.019450984</v>
      </c>
      <c r="J18" s="69">
        <f t="shared" si="5"/>
        <v>6304.2931139129978</v>
      </c>
      <c r="K18" s="68">
        <f t="shared" si="6"/>
        <v>0.99805553781096079</v>
      </c>
      <c r="L18" s="181">
        <f t="shared" si="7"/>
        <v>2.6915936688814757E-2</v>
      </c>
      <c r="M18" s="267">
        <v>6724.9797929198612</v>
      </c>
      <c r="N18" s="317">
        <v>522539</v>
      </c>
      <c r="P18" s="68">
        <f t="shared" si="9"/>
        <v>3.2763318153270327E-2</v>
      </c>
      <c r="Q18" s="68">
        <f t="shared" si="10"/>
        <v>3.2003482250538243E-2</v>
      </c>
      <c r="S18" s="268">
        <v>3146232</v>
      </c>
      <c r="T18" s="268">
        <v>6050.8766969957478</v>
      </c>
      <c r="U18" s="268">
        <v>3192081.3021551855</v>
      </c>
      <c r="V18" s="268">
        <v>6139.0547061140614</v>
      </c>
      <c r="X18" s="16"/>
    </row>
    <row r="19" spans="1:24" ht="13">
      <c r="A19" s="80">
        <v>14</v>
      </c>
      <c r="B19" s="80" t="s">
        <v>45</v>
      </c>
      <c r="C19" s="325">
        <v>646737</v>
      </c>
      <c r="D19" s="67">
        <f t="shared" si="0"/>
        <v>5867.1595754331847</v>
      </c>
      <c r="E19" s="68">
        <f t="shared" si="1"/>
        <v>0.92885133982088963</v>
      </c>
      <c r="F19" s="181">
        <f t="shared" si="8"/>
        <v>4.1653733902530049E-2</v>
      </c>
      <c r="G19" s="182">
        <f t="shared" si="2"/>
        <v>393.238895541028</v>
      </c>
      <c r="H19" s="67">
        <f t="shared" si="3"/>
        <v>43346.723455487518</v>
      </c>
      <c r="I19" s="67">
        <f t="shared" si="4"/>
        <v>690083.72345548752</v>
      </c>
      <c r="J19" s="69">
        <f t="shared" si="5"/>
        <v>6260.3984709742126</v>
      </c>
      <c r="K19" s="68">
        <f t="shared" si="6"/>
        <v>0.99110641747761108</v>
      </c>
      <c r="L19" s="181">
        <f t="shared" si="7"/>
        <v>2.8526732738454835E-2</v>
      </c>
      <c r="M19" s="267">
        <v>1687.8465450876465</v>
      </c>
      <c r="N19" s="317">
        <v>110230</v>
      </c>
      <c r="P19" s="68">
        <f t="shared" si="9"/>
        <v>4.1313651425424827E-2</v>
      </c>
      <c r="Q19" s="68">
        <f t="shared" si="10"/>
        <v>2.8190936007109053E-2</v>
      </c>
      <c r="S19" s="268">
        <v>621078</v>
      </c>
      <c r="T19" s="268">
        <v>5632.5431229934884</v>
      </c>
      <c r="U19" s="268">
        <v>671163.00999050646</v>
      </c>
      <c r="V19" s="268">
        <v>6086.763009363779</v>
      </c>
      <c r="X19" s="16"/>
    </row>
    <row r="20" spans="1:24" ht="13">
      <c r="A20" s="80">
        <v>15</v>
      </c>
      <c r="B20" s="80" t="s">
        <v>46</v>
      </c>
      <c r="C20" s="325">
        <v>1539257</v>
      </c>
      <c r="D20" s="67">
        <f t="shared" si="0"/>
        <v>5768.1183859459779</v>
      </c>
      <c r="E20" s="68">
        <f t="shared" si="1"/>
        <v>0.913171769430842</v>
      </c>
      <c r="F20" s="181">
        <f t="shared" si="8"/>
        <v>4.7095045812969138E-2</v>
      </c>
      <c r="G20" s="182">
        <f t="shared" si="2"/>
        <v>479.89993634233394</v>
      </c>
      <c r="H20" s="67">
        <f t="shared" si="3"/>
        <v>128064.17741256987</v>
      </c>
      <c r="I20" s="67">
        <f t="shared" si="4"/>
        <v>1667321.17741257</v>
      </c>
      <c r="J20" s="69">
        <f t="shared" si="5"/>
        <v>6248.0183222883124</v>
      </c>
      <c r="K20" s="68">
        <f t="shared" si="6"/>
        <v>0.98914647117885524</v>
      </c>
      <c r="L20" s="181">
        <f t="shared" si="7"/>
        <v>2.9110394911337996E-2</v>
      </c>
      <c r="M20" s="267">
        <v>3063.9660903195036</v>
      </c>
      <c r="N20" s="317">
        <v>266856</v>
      </c>
      <c r="P20" s="68">
        <f t="shared" si="9"/>
        <v>4.9383700794916892E-2</v>
      </c>
      <c r="Q20" s="68">
        <f t="shared" si="10"/>
        <v>3.1359740509625464E-2</v>
      </c>
      <c r="S20" s="268">
        <v>1466820</v>
      </c>
      <c r="T20" s="268">
        <v>5508.6865409315214</v>
      </c>
      <c r="U20" s="268">
        <v>1616624.2601138349</v>
      </c>
      <c r="V20" s="268">
        <v>6071.2809366060328</v>
      </c>
      <c r="X20" s="16"/>
    </row>
    <row r="21" spans="1:24" ht="13">
      <c r="A21" s="80">
        <v>18</v>
      </c>
      <c r="B21" s="80" t="s">
        <v>49</v>
      </c>
      <c r="C21" s="325">
        <v>1384174</v>
      </c>
      <c r="D21" s="67">
        <f t="shared" si="0"/>
        <v>5688.3473400867115</v>
      </c>
      <c r="E21" s="68">
        <f t="shared" si="1"/>
        <v>0.90054292546083237</v>
      </c>
      <c r="F21" s="181">
        <f t="shared" si="8"/>
        <v>5.3310433633732765E-2</v>
      </c>
      <c r="G21" s="182">
        <f t="shared" si="2"/>
        <v>549.69960146919209</v>
      </c>
      <c r="H21" s="67">
        <f t="shared" si="3"/>
        <v>133761.15252350585</v>
      </c>
      <c r="I21" s="67">
        <f t="shared" si="4"/>
        <v>1517935.152523506</v>
      </c>
      <c r="J21" s="69">
        <f t="shared" si="5"/>
        <v>6238.0469415559037</v>
      </c>
      <c r="K21" s="68">
        <f t="shared" si="6"/>
        <v>0.98756786568260391</v>
      </c>
      <c r="L21" s="181">
        <f t="shared" si="7"/>
        <v>2.9762848807921839E-2</v>
      </c>
      <c r="M21" s="267">
        <v>3906.7099047346564</v>
      </c>
      <c r="N21" s="317">
        <v>243335</v>
      </c>
      <c r="P21" s="68">
        <f t="shared" si="9"/>
        <v>5.5344487776240195E-2</v>
      </c>
      <c r="Q21" s="68">
        <f t="shared" si="10"/>
        <v>3.1751430067097436E-2</v>
      </c>
      <c r="S21" s="268">
        <v>1311585</v>
      </c>
      <c r="T21" s="268">
        <v>5400.4471601623936</v>
      </c>
      <c r="U21" s="268">
        <v>1471221.7577685264</v>
      </c>
      <c r="V21" s="268">
        <v>6057.7510140098921</v>
      </c>
      <c r="X21" s="16"/>
    </row>
    <row r="22" spans="1:24" ht="13">
      <c r="A22" s="80">
        <v>19</v>
      </c>
      <c r="B22" s="80" t="s">
        <v>50</v>
      </c>
      <c r="C22" s="325">
        <v>973644</v>
      </c>
      <c r="D22" s="67">
        <f t="shared" si="0"/>
        <v>5847.7468333143142</v>
      </c>
      <c r="E22" s="68">
        <f t="shared" si="1"/>
        <v>0.92577803811588544</v>
      </c>
      <c r="F22" s="181">
        <f t="shared" si="8"/>
        <v>3.6563221774957806E-2</v>
      </c>
      <c r="G22" s="182">
        <f t="shared" si="2"/>
        <v>410.22504489503967</v>
      </c>
      <c r="H22" s="67">
        <f t="shared" si="3"/>
        <v>68302.059749979206</v>
      </c>
      <c r="I22" s="67">
        <f t="shared" si="4"/>
        <v>1041946.0597499792</v>
      </c>
      <c r="J22" s="69">
        <f t="shared" si="5"/>
        <v>6257.9718782093532</v>
      </c>
      <c r="K22" s="68">
        <f t="shared" si="6"/>
        <v>0.99072225476448539</v>
      </c>
      <c r="L22" s="181">
        <f t="shared" si="7"/>
        <v>2.7939485218737476E-2</v>
      </c>
      <c r="M22" s="267">
        <v>2836.7682451288056</v>
      </c>
      <c r="N22" s="317">
        <v>166499</v>
      </c>
      <c r="P22" s="68">
        <f t="shared" si="9"/>
        <v>4.1989107553544541E-2</v>
      </c>
      <c r="Q22" s="68">
        <f t="shared" si="10"/>
        <v>3.3320230084974936E-2</v>
      </c>
      <c r="S22" s="268">
        <v>934409</v>
      </c>
      <c r="T22" s="268">
        <v>5641.4762847758884</v>
      </c>
      <c r="U22" s="268">
        <v>1008347.6829484843</v>
      </c>
      <c r="V22" s="268">
        <v>6087.8796545865789</v>
      </c>
      <c r="X22" s="16"/>
    </row>
    <row r="23" spans="1:24" ht="13">
      <c r="A23" s="80">
        <v>20</v>
      </c>
      <c r="B23" s="80" t="s">
        <v>51</v>
      </c>
      <c r="C23" s="325">
        <v>420066</v>
      </c>
      <c r="D23" s="67">
        <f t="shared" si="0"/>
        <v>5515.0655795817083</v>
      </c>
      <c r="E23" s="68">
        <f t="shared" si="1"/>
        <v>0.87311006065764329</v>
      </c>
      <c r="F23" s="181">
        <f t="shared" si="8"/>
        <v>4.3014672453954718E-2</v>
      </c>
      <c r="G23" s="182">
        <f t="shared" si="2"/>
        <v>701.32114191106984</v>
      </c>
      <c r="H23" s="67">
        <f t="shared" si="3"/>
        <v>53417.527415940458</v>
      </c>
      <c r="I23" s="67">
        <f t="shared" si="4"/>
        <v>473483.52741594048</v>
      </c>
      <c r="J23" s="69">
        <f t="shared" si="5"/>
        <v>6216.3867214927786</v>
      </c>
      <c r="K23" s="68">
        <f t="shared" si="6"/>
        <v>0.98413875758220537</v>
      </c>
      <c r="L23" s="181">
        <f t="shared" si="7"/>
        <v>2.8581921353442924E-2</v>
      </c>
      <c r="M23" s="267">
        <v>1134.6430694882292</v>
      </c>
      <c r="N23" s="317">
        <v>76167</v>
      </c>
      <c r="P23" s="68">
        <f t="shared" si="9"/>
        <v>4.3261218884034898E-2</v>
      </c>
      <c r="Q23" s="68">
        <f t="shared" si="10"/>
        <v>2.8825056188888712E-2</v>
      </c>
      <c r="S23" s="268">
        <v>402647</v>
      </c>
      <c r="T23" s="268">
        <v>5287.6203233135038</v>
      </c>
      <c r="U23" s="268">
        <v>460217.72561593849</v>
      </c>
      <c r="V23" s="268">
        <v>6043.6476594037804</v>
      </c>
      <c r="X23" s="16"/>
    </row>
    <row r="24" spans="1:24" ht="13">
      <c r="A24" s="307">
        <v>50</v>
      </c>
      <c r="B24" s="307" t="s">
        <v>511</v>
      </c>
      <c r="C24" s="325">
        <v>2637905</v>
      </c>
      <c r="D24" s="67">
        <f t="shared" ref="D24" si="11">C24*1000/N24</f>
        <v>5750.2768428578902</v>
      </c>
      <c r="E24" s="68">
        <f t="shared" ref="E24" si="12">D24/D$26</f>
        <v>0.91034720995043628</v>
      </c>
      <c r="F24" s="181">
        <f t="shared" ref="F24" si="13">(D24-T24)/T24</f>
        <v>3.7932963614246681E-2</v>
      </c>
      <c r="G24" s="182">
        <f t="shared" ref="G24" si="14">($D$26-D24)*0.875</f>
        <v>495.51128654441072</v>
      </c>
      <c r="H24" s="67">
        <f t="shared" ref="H24" si="15">(G24*N24)/1000</f>
        <v>227312.82963452913</v>
      </c>
      <c r="I24" s="67">
        <f t="shared" ref="I24" si="16">H24+C24</f>
        <v>2865217.8296345291</v>
      </c>
      <c r="J24" s="69">
        <f t="shared" ref="J24" si="17">I24*1000/N24</f>
        <v>6245.7881294023009</v>
      </c>
      <c r="K24" s="68">
        <f t="shared" ref="K24" si="18">J24/J$26</f>
        <v>0.98879340124380444</v>
      </c>
      <c r="L24" s="181">
        <f t="shared" ref="L24" si="19">(J24-V24)/V24</f>
        <v>2.8077638858687363E-2</v>
      </c>
      <c r="M24" s="267">
        <v>7421.9903586106666</v>
      </c>
      <c r="N24" s="317">
        <v>458744</v>
      </c>
      <c r="P24" s="68">
        <f t="shared" ref="P24" si="20">(C24-S24)/S24</f>
        <v>4.7403671524285311E-2</v>
      </c>
      <c r="Q24" s="68">
        <f t="shared" ref="Q24" si="21">(I24-U24)/U24</f>
        <v>3.7458421016880232E-2</v>
      </c>
      <c r="S24" s="268">
        <v>2518518</v>
      </c>
      <c r="T24" s="268">
        <v>5540.1235382625455</v>
      </c>
      <c r="U24" s="268">
        <v>2761766.4203121928</v>
      </c>
      <c r="V24" s="268">
        <v>6075.2105612724108</v>
      </c>
      <c r="X24" s="16"/>
    </row>
    <row r="25" spans="1:24" ht="13">
      <c r="A25" s="82"/>
      <c r="B25" s="83"/>
      <c r="C25" s="187"/>
      <c r="D25" s="67"/>
      <c r="E25" s="68"/>
      <c r="F25" s="181"/>
      <c r="G25" s="84"/>
      <c r="H25" s="67"/>
      <c r="I25" s="67"/>
      <c r="J25" s="69"/>
      <c r="K25" s="68"/>
      <c r="L25" s="181"/>
      <c r="M25" s="183"/>
      <c r="N25" s="253"/>
      <c r="P25" s="27"/>
      <c r="Q25" s="27"/>
      <c r="S25" s="269"/>
      <c r="T25" s="269"/>
      <c r="U25" s="269"/>
      <c r="V25" s="268"/>
      <c r="X25" s="16"/>
    </row>
    <row r="26" spans="1:24" ht="13">
      <c r="A26" s="90" t="s">
        <v>52</v>
      </c>
      <c r="B26" s="91"/>
      <c r="C26" s="92">
        <f>SUM(C7:C24)</f>
        <v>33450177</v>
      </c>
      <c r="D26" s="92">
        <f>C26*1000/N26</f>
        <v>6316.5754560515024</v>
      </c>
      <c r="E26" s="93">
        <f>D26/D$26</f>
        <v>1</v>
      </c>
      <c r="F26" s="184">
        <f t="shared" si="8"/>
        <v>2.6809693260605963E-2</v>
      </c>
      <c r="G26" s="94"/>
      <c r="H26" s="92">
        <f>SUM(H7:H24)</f>
        <v>1.4842953532934189E-9</v>
      </c>
      <c r="I26" s="92">
        <f>SUM(I7:I25)</f>
        <v>33450177.000000004</v>
      </c>
      <c r="J26" s="95">
        <f>I26*1000/N26</f>
        <v>6316.5754560515034</v>
      </c>
      <c r="K26" s="93">
        <f>J26/J$26</f>
        <v>1</v>
      </c>
      <c r="L26" s="184">
        <f>(J26-V26)/V26</f>
        <v>2.6809693260606112E-2</v>
      </c>
      <c r="M26" s="185">
        <f>SUM(M7:M24)</f>
        <v>2.7575879357755184E-9</v>
      </c>
      <c r="N26" s="318">
        <f>SUM(N7:N24)</f>
        <v>5295619</v>
      </c>
      <c r="P26" s="93">
        <f t="shared" si="9"/>
        <v>3.4093783432044202E-2</v>
      </c>
      <c r="Q26" s="93">
        <f t="shared" si="10"/>
        <v>3.4093783432044313E-2</v>
      </c>
      <c r="S26" s="298">
        <f>SUM(S7:S25)</f>
        <v>32347334</v>
      </c>
      <c r="T26" s="327">
        <v>6151.6515645595346</v>
      </c>
      <c r="U26" s="326">
        <f>SUM(U7:U25)</f>
        <v>32347334</v>
      </c>
      <c r="V26" s="327">
        <v>6151.6515645595346</v>
      </c>
      <c r="X26" s="258"/>
    </row>
    <row r="27" spans="1:24">
      <c r="S27" s="228"/>
      <c r="T27" s="228"/>
      <c r="U27" s="228"/>
      <c r="V27" s="228"/>
    </row>
    <row r="28" spans="1:24" ht="13">
      <c r="A28" s="189" t="s">
        <v>491</v>
      </c>
      <c r="B28" s="285" t="s">
        <v>537</v>
      </c>
      <c r="C28" s="186"/>
      <c r="D28" s="186"/>
      <c r="P28" s="323"/>
    </row>
  </sheetData>
  <sheetProtection sheet="1" objects="1" scenarios="1"/>
  <mergeCells count="12">
    <mergeCell ref="P1:Q1"/>
    <mergeCell ref="P2:Q2"/>
    <mergeCell ref="S2:T2"/>
    <mergeCell ref="U2:V2"/>
    <mergeCell ref="C3:D3"/>
    <mergeCell ref="I3:J3"/>
    <mergeCell ref="C1:E1"/>
    <mergeCell ref="I1:K1"/>
    <mergeCell ref="C2:E2"/>
    <mergeCell ref="G2:H2"/>
    <mergeCell ref="I2:K2"/>
    <mergeCell ref="G1:H1"/>
  </mergeCells>
  <pageMargins left="0.7" right="0.7" top="0.75" bottom="0.75" header="0.3" footer="0.3"/>
  <ignoredErrors>
    <ignoredError sqref="F7:F26" evalError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3"/>
  <sheetViews>
    <sheetView topLeftCell="A22" workbookViewId="0">
      <selection activeCell="I32" sqref="I32"/>
    </sheetView>
  </sheetViews>
  <sheetFormatPr baseColWidth="10" defaultColWidth="9.1796875" defaultRowHeight="13"/>
  <cols>
    <col min="1" max="1" width="4.26953125" style="83" customWidth="1"/>
    <col min="2" max="2" width="16.1796875" style="83" bestFit="1" customWidth="1"/>
    <col min="3" max="3" width="11.54296875" style="61" customWidth="1"/>
    <col min="4" max="7" width="7.81640625" style="61" customWidth="1"/>
    <col min="8" max="8" width="10.1796875" style="61" customWidth="1"/>
    <col min="9" max="9" width="7.81640625" style="61" customWidth="1"/>
    <col min="10" max="10" width="9.54296875" style="61" bestFit="1" customWidth="1"/>
    <col min="11" max="11" width="9.81640625" style="61" customWidth="1"/>
    <col min="12" max="12" width="9.26953125" style="61" customWidth="1"/>
    <col min="13" max="14" width="11.26953125" style="61" customWidth="1"/>
    <col min="15" max="15" width="12.7265625" style="61" bestFit="1" customWidth="1"/>
    <col min="16" max="16" width="10.1796875" style="61" customWidth="1"/>
    <col min="17" max="17" width="10.7265625" style="37" customWidth="1"/>
    <col min="18" max="18" width="13.81640625" style="37" bestFit="1" customWidth="1"/>
    <col min="19" max="19" width="4.7265625" style="37" customWidth="1"/>
    <col min="20" max="20" width="9.1796875" style="37" bestFit="1" customWidth="1"/>
    <col min="21" max="21" width="7.81640625" style="37" customWidth="1"/>
    <col min="22" max="22" width="11.1796875" style="37" bestFit="1" customWidth="1"/>
    <col min="23" max="24" width="7.81640625" style="37" customWidth="1"/>
    <col min="25" max="25" width="11.54296875" style="37" customWidth="1"/>
    <col min="26" max="26" width="7.81640625" style="36" customWidth="1"/>
    <col min="27" max="27" width="7.81640625" style="37" customWidth="1"/>
    <col min="28" max="28" width="10.81640625" style="37" bestFit="1" customWidth="1"/>
    <col min="29" max="29" width="7.81640625" style="37" customWidth="1"/>
    <col min="30" max="30" width="8.7265625" style="37" customWidth="1"/>
    <col min="31" max="31" width="6.81640625" style="37" customWidth="1"/>
    <col min="32" max="32" width="9.453125" style="37" customWidth="1"/>
    <col min="33" max="33" width="8.453125" style="37" bestFit="1" customWidth="1"/>
    <col min="34" max="34" width="9.453125" style="102" customWidth="1"/>
    <col min="35" max="35" width="7.453125" style="102" customWidth="1"/>
    <col min="36" max="36" width="7.81640625" style="37" customWidth="1"/>
    <col min="37" max="37" width="8.7265625" style="37" customWidth="1"/>
    <col min="38" max="38" width="11.7265625" style="102" customWidth="1"/>
    <col min="39" max="39" width="11" style="37" customWidth="1"/>
    <col min="40" max="40" width="9.1796875" style="41" customWidth="1"/>
    <col min="41" max="41" width="8.453125" style="75" customWidth="1"/>
    <col min="42" max="42" width="9.1796875" style="41" customWidth="1"/>
    <col min="43" max="44" width="7.81640625" style="75" customWidth="1"/>
    <col min="45" max="45" width="9.1796875" style="41" customWidth="1"/>
    <col min="46" max="46" width="8.7265625" style="75" customWidth="1"/>
    <col min="47" max="48" width="5.26953125" style="75" customWidth="1"/>
    <col min="49" max="49" width="4.81640625" style="75" customWidth="1"/>
    <col min="50" max="50" width="4.81640625" style="77" customWidth="1"/>
    <col min="51" max="51" width="8.81640625" style="43" customWidth="1"/>
    <col min="52" max="52" width="8.54296875" style="43" customWidth="1"/>
    <col min="53" max="60" width="9.1796875" style="43" customWidth="1"/>
    <col min="61" max="16384" width="9.1796875" style="45"/>
  </cols>
  <sheetData>
    <row r="1" spans="1:54">
      <c r="A1" s="31" t="s">
        <v>18</v>
      </c>
      <c r="B1" s="32" t="s">
        <v>19</v>
      </c>
      <c r="C1" s="346" t="s">
        <v>486</v>
      </c>
      <c r="D1" s="346"/>
      <c r="E1" s="346"/>
      <c r="F1" s="346"/>
      <c r="G1" s="212" t="s">
        <v>494</v>
      </c>
      <c r="H1" s="212"/>
      <c r="I1" s="212"/>
      <c r="J1" s="212"/>
      <c r="K1" s="212" t="s">
        <v>487</v>
      </c>
      <c r="L1" s="212"/>
      <c r="M1" s="212"/>
      <c r="N1" s="212"/>
      <c r="O1" s="213" t="s">
        <v>20</v>
      </c>
      <c r="P1" s="142" t="s">
        <v>21</v>
      </c>
      <c r="Q1" s="47"/>
      <c r="R1" s="48"/>
      <c r="S1" s="48"/>
      <c r="T1" s="347"/>
      <c r="U1" s="347"/>
      <c r="V1" s="48"/>
      <c r="W1" s="48"/>
      <c r="X1" s="35"/>
      <c r="Y1" s="35"/>
      <c r="AB1" s="35"/>
      <c r="AC1" s="35"/>
      <c r="AD1" s="35"/>
      <c r="AE1" s="38"/>
      <c r="AF1" s="39"/>
      <c r="AG1" s="39"/>
      <c r="AH1" s="39"/>
      <c r="AI1" s="39"/>
      <c r="AJ1" s="35"/>
      <c r="AK1" s="35"/>
      <c r="AL1" s="38"/>
      <c r="AM1" s="39"/>
      <c r="AN1" s="39"/>
      <c r="AO1" s="39"/>
      <c r="AP1" s="39"/>
      <c r="AQ1" s="35"/>
      <c r="AR1" s="40"/>
      <c r="AT1" s="38"/>
      <c r="AU1" s="38"/>
      <c r="AV1" s="42"/>
      <c r="AW1" s="42"/>
      <c r="AX1" s="42"/>
    </row>
    <row r="2" spans="1:54">
      <c r="A2" s="44"/>
      <c r="B2" s="44"/>
      <c r="C2" s="214"/>
      <c r="D2" s="214"/>
      <c r="E2" s="215"/>
      <c r="F2" s="214"/>
      <c r="G2" s="216" t="s">
        <v>3</v>
      </c>
      <c r="H2" s="217"/>
      <c r="I2" s="217"/>
      <c r="J2" s="217"/>
      <c r="K2" s="348" t="str">
        <f>G2</f>
        <v>Januar</v>
      </c>
      <c r="L2" s="349"/>
      <c r="M2" s="349"/>
      <c r="N2" s="214"/>
      <c r="O2" s="213" t="s">
        <v>23</v>
      </c>
      <c r="P2" s="143" t="s">
        <v>24</v>
      </c>
      <c r="Q2" s="47"/>
      <c r="R2" s="48"/>
      <c r="S2" s="48"/>
      <c r="T2" s="350"/>
      <c r="U2" s="350"/>
      <c r="V2" s="43"/>
      <c r="W2" s="43"/>
      <c r="Y2" s="35"/>
      <c r="AB2" s="35"/>
      <c r="AC2" s="35"/>
      <c r="AD2" s="35"/>
      <c r="AE2" s="38"/>
      <c r="AF2" s="39"/>
      <c r="AG2" s="39"/>
      <c r="AH2" s="39"/>
      <c r="AI2" s="39"/>
      <c r="AJ2" s="35"/>
      <c r="AK2" s="35"/>
      <c r="AL2" s="38"/>
      <c r="AM2" s="39"/>
      <c r="AN2" s="39"/>
      <c r="AO2" s="39"/>
      <c r="AP2" s="39"/>
      <c r="AQ2" s="35"/>
      <c r="AR2" s="40"/>
      <c r="AT2" s="38"/>
      <c r="AU2" s="38"/>
      <c r="AV2" s="42"/>
      <c r="AW2" s="42"/>
      <c r="AX2" s="42"/>
    </row>
    <row r="3" spans="1:54" ht="15" customHeight="1">
      <c r="A3" s="44"/>
      <c r="B3" s="44"/>
      <c r="C3" s="218"/>
      <c r="D3" s="218"/>
      <c r="E3" s="214" t="s">
        <v>25</v>
      </c>
      <c r="F3" s="218"/>
      <c r="G3" s="217" t="s">
        <v>26</v>
      </c>
      <c r="H3" s="217"/>
      <c r="I3" s="217" t="s">
        <v>27</v>
      </c>
      <c r="J3" s="217"/>
      <c r="K3" s="349"/>
      <c r="L3" s="349"/>
      <c r="M3" s="219" t="s">
        <v>28</v>
      </c>
      <c r="N3" s="218"/>
      <c r="O3" s="220" t="s">
        <v>495</v>
      </c>
      <c r="P3" s="167" t="s">
        <v>485</v>
      </c>
      <c r="Q3" s="50"/>
      <c r="R3" s="50"/>
      <c r="S3" s="194"/>
      <c r="T3" s="40"/>
      <c r="U3" s="40"/>
      <c r="V3" s="191"/>
      <c r="W3" s="43"/>
      <c r="Y3" s="51"/>
      <c r="AB3" s="51"/>
      <c r="AC3" s="51"/>
      <c r="AD3" s="51"/>
      <c r="AE3" s="40"/>
      <c r="AF3" s="39"/>
      <c r="AG3" s="52"/>
      <c r="AH3" s="52"/>
      <c r="AI3" s="52"/>
      <c r="AJ3" s="51"/>
      <c r="AK3" s="51"/>
      <c r="AL3" s="40"/>
      <c r="AM3" s="39"/>
      <c r="AN3" s="52"/>
      <c r="AO3" s="52"/>
      <c r="AP3" s="52"/>
      <c r="AQ3" s="51"/>
      <c r="AR3" s="40"/>
      <c r="AT3" s="51"/>
      <c r="AU3" s="40"/>
      <c r="AV3" s="40"/>
      <c r="AW3" s="35"/>
      <c r="AX3" s="48"/>
    </row>
    <row r="4" spans="1:54">
      <c r="A4" s="44"/>
      <c r="B4" s="44"/>
      <c r="C4" s="219" t="s">
        <v>29</v>
      </c>
      <c r="D4" s="219" t="s">
        <v>14</v>
      </c>
      <c r="E4" s="218" t="s">
        <v>30</v>
      </c>
      <c r="F4" s="219"/>
      <c r="G4" s="219" t="s">
        <v>14</v>
      </c>
      <c r="H4" s="219" t="s">
        <v>29</v>
      </c>
      <c r="I4" s="219" t="s">
        <v>14</v>
      </c>
      <c r="J4" s="219" t="s">
        <v>29</v>
      </c>
      <c r="K4" s="219" t="s">
        <v>29</v>
      </c>
      <c r="L4" s="219" t="s">
        <v>14</v>
      </c>
      <c r="M4" s="219" t="s">
        <v>32</v>
      </c>
      <c r="N4" s="219"/>
      <c r="O4" s="213" t="s">
        <v>29</v>
      </c>
      <c r="P4" s="168"/>
      <c r="Q4" s="190"/>
      <c r="R4" s="190"/>
      <c r="S4" s="47"/>
      <c r="T4" s="47"/>
      <c r="U4" s="47"/>
      <c r="V4" s="47"/>
      <c r="W4" s="43"/>
      <c r="Y4" s="47"/>
      <c r="AB4" s="47"/>
      <c r="AC4" s="47"/>
      <c r="AD4" s="40"/>
      <c r="AE4" s="40"/>
      <c r="AF4" s="47"/>
      <c r="AG4" s="47"/>
      <c r="AH4" s="47"/>
      <c r="AI4" s="47"/>
      <c r="AJ4" s="47"/>
      <c r="AK4" s="40"/>
      <c r="AL4" s="40"/>
      <c r="AM4" s="47"/>
      <c r="AN4" s="47"/>
      <c r="AO4" s="47"/>
      <c r="AP4" s="47"/>
      <c r="AQ4" s="40"/>
      <c r="AR4" s="40"/>
      <c r="AT4" s="40"/>
      <c r="AU4" s="40"/>
      <c r="AV4" s="40"/>
      <c r="AW4" s="53"/>
      <c r="AX4" s="54"/>
    </row>
    <row r="5" spans="1:54">
      <c r="A5" s="55"/>
      <c r="B5" s="55"/>
      <c r="C5" s="221">
        <v>1</v>
      </c>
      <c r="D5" s="221">
        <v>2</v>
      </c>
      <c r="E5" s="221">
        <v>3</v>
      </c>
      <c r="F5" s="221"/>
      <c r="G5" s="221">
        <v>5</v>
      </c>
      <c r="H5" s="221">
        <v>6</v>
      </c>
      <c r="I5" s="221">
        <v>7</v>
      </c>
      <c r="J5" s="221">
        <v>8</v>
      </c>
      <c r="K5" s="221">
        <v>9</v>
      </c>
      <c r="L5" s="221">
        <v>10</v>
      </c>
      <c r="M5" s="221">
        <v>11</v>
      </c>
      <c r="N5" s="221"/>
      <c r="O5" s="221">
        <v>13</v>
      </c>
      <c r="P5" s="144">
        <v>14</v>
      </c>
      <c r="Q5" s="190"/>
      <c r="R5" s="190"/>
      <c r="S5" s="57"/>
      <c r="T5" s="57"/>
      <c r="U5" s="57"/>
      <c r="V5" s="57"/>
      <c r="W5" s="43"/>
      <c r="X5" s="43"/>
      <c r="Y5" s="57"/>
      <c r="Z5" s="43"/>
      <c r="AA5" s="43"/>
      <c r="AB5" s="57"/>
      <c r="AC5" s="57"/>
      <c r="AD5" s="58"/>
      <c r="AE5" s="57"/>
      <c r="AF5" s="58"/>
      <c r="AG5" s="57"/>
      <c r="AH5" s="58"/>
      <c r="AI5" s="57"/>
      <c r="AJ5" s="57"/>
      <c r="AK5" s="58"/>
      <c r="AL5" s="57"/>
      <c r="AM5" s="58"/>
      <c r="AN5" s="57"/>
      <c r="AO5" s="58"/>
      <c r="AP5" s="57"/>
      <c r="AQ5" s="57"/>
      <c r="AR5" s="57"/>
      <c r="AT5" s="57"/>
      <c r="AU5" s="57"/>
      <c r="AV5" s="57"/>
      <c r="AW5" s="57"/>
      <c r="AX5" s="57"/>
    </row>
    <row r="6" spans="1:54">
      <c r="A6" s="59"/>
      <c r="B6" s="60"/>
      <c r="O6" s="37"/>
      <c r="P6" s="169"/>
      <c r="Q6" s="43"/>
      <c r="R6" s="43"/>
      <c r="S6" s="43"/>
      <c r="T6" s="43"/>
      <c r="U6" s="43"/>
      <c r="V6" s="43"/>
      <c r="W6" s="43"/>
      <c r="AD6" s="62"/>
      <c r="AE6" s="63"/>
      <c r="AH6" s="37"/>
      <c r="AI6" s="37"/>
      <c r="AK6" s="62"/>
      <c r="AL6" s="63"/>
      <c r="AN6" s="37"/>
      <c r="AO6" s="37"/>
      <c r="AP6" s="37"/>
      <c r="AQ6" s="62"/>
      <c r="AR6" s="63"/>
      <c r="AT6" s="62"/>
      <c r="AU6" s="63"/>
      <c r="AV6" s="63"/>
      <c r="AW6" s="62"/>
      <c r="AX6" s="64"/>
    </row>
    <row r="7" spans="1:54" ht="14.5">
      <c r="A7" s="65">
        <v>1</v>
      </c>
      <c r="B7" s="66" t="s">
        <v>33</v>
      </c>
      <c r="C7" s="202">
        <v>161408</v>
      </c>
      <c r="D7" s="187">
        <f t="shared" ref="D7:D25" si="0">C7*1000/P7</f>
        <v>562.00948474571555</v>
      </c>
      <c r="E7" s="203">
        <f t="shared" ref="E7:E25" si="1">D7/D$27</f>
        <v>0.82670302020816766</v>
      </c>
      <c r="F7" s="203"/>
      <c r="G7" s="204">
        <f>IF(D7&lt;D$27*1.2,(D$27*1.2-D7)*0.9,0)</f>
        <v>228.39737405991391</v>
      </c>
      <c r="H7" s="187">
        <f t="shared" ref="H7:H25" si="2">(G7*P7/1000)</f>
        <v>65595.26903525916</v>
      </c>
      <c r="I7" s="204">
        <f t="shared" ref="I7:I25" si="3">G7+G$29</f>
        <v>105.86350365210089</v>
      </c>
      <c r="J7" s="187">
        <f t="shared" ref="J7:J25" si="4">I7*P7/1000</f>
        <v>30403.786521876071</v>
      </c>
      <c r="K7" s="187">
        <f t="shared" ref="K7:K25" si="5">J7+C7</f>
        <v>191811.78652187606</v>
      </c>
      <c r="L7" s="204">
        <f t="shared" ref="L7:L25" si="6">K7*1000/P7</f>
        <v>667.87298839781636</v>
      </c>
      <c r="M7" s="203">
        <f t="shared" ref="M7:M25" si="7">L7/L$27</f>
        <v>0.98242579815845088</v>
      </c>
      <c r="N7" s="203"/>
      <c r="O7" s="205">
        <v>30016.370026907858</v>
      </c>
      <c r="P7" s="170">
        <v>287198</v>
      </c>
      <c r="Q7" s="195"/>
      <c r="R7" s="196"/>
      <c r="S7" s="195"/>
      <c r="T7" s="197"/>
      <c r="U7" s="198"/>
      <c r="V7" s="197"/>
      <c r="W7" s="43"/>
      <c r="Y7" s="154"/>
      <c r="Z7" s="147"/>
      <c r="AB7" s="71"/>
      <c r="AC7" s="72"/>
      <c r="AD7" s="72"/>
      <c r="AE7" s="73"/>
      <c r="AF7" s="72"/>
      <c r="AG7" s="72"/>
      <c r="AH7" s="72"/>
      <c r="AI7" s="72"/>
      <c r="AJ7" s="72"/>
      <c r="AK7" s="71"/>
      <c r="AL7" s="73"/>
      <c r="AM7" s="72"/>
      <c r="AN7" s="72"/>
      <c r="AO7" s="72"/>
      <c r="AP7" s="72"/>
      <c r="AQ7" s="74"/>
      <c r="AT7" s="74"/>
      <c r="AU7" s="76"/>
      <c r="AV7" s="53"/>
      <c r="AW7" s="53"/>
      <c r="AY7" s="78"/>
      <c r="AZ7" s="78"/>
      <c r="BA7" s="78"/>
      <c r="BB7" s="79"/>
    </row>
    <row r="8" spans="1:54" ht="14.5">
      <c r="A8" s="65">
        <v>2</v>
      </c>
      <c r="B8" s="66" t="s">
        <v>34</v>
      </c>
      <c r="C8" s="202">
        <v>450229</v>
      </c>
      <c r="D8" s="187">
        <f t="shared" si="0"/>
        <v>769.75512011475485</v>
      </c>
      <c r="E8" s="203">
        <f t="shared" si="1"/>
        <v>1.1322920696035814</v>
      </c>
      <c r="F8" s="203"/>
      <c r="G8" s="204">
        <f t="shared" ref="G8:G25" si="8">IF(D8&lt;D$27*1.2,(D$27*1.2-D8)*0.9,0)</f>
        <v>41.426302227778557</v>
      </c>
      <c r="H8" s="187">
        <f t="shared" si="2"/>
        <v>24230.202746725452</v>
      </c>
      <c r="I8" s="204">
        <f t="shared" si="3"/>
        <v>-81.107568180034463</v>
      </c>
      <c r="J8" s="187">
        <f t="shared" si="4"/>
        <v>-47439.73552093398</v>
      </c>
      <c r="K8" s="187">
        <f t="shared" si="5"/>
        <v>402789.26447906601</v>
      </c>
      <c r="L8" s="204">
        <f t="shared" si="6"/>
        <v>688.64755193472035</v>
      </c>
      <c r="M8" s="203">
        <f t="shared" si="7"/>
        <v>1.0129847030979924</v>
      </c>
      <c r="N8" s="203"/>
      <c r="O8" s="205">
        <v>-40367.289556915013</v>
      </c>
      <c r="P8" s="170">
        <v>584899</v>
      </c>
      <c r="Q8" s="195"/>
      <c r="R8" s="196"/>
      <c r="S8" s="195"/>
      <c r="T8" s="197"/>
      <c r="U8" s="198"/>
      <c r="V8" s="197"/>
      <c r="W8" s="43"/>
      <c r="Y8" s="154"/>
      <c r="Z8" s="147"/>
      <c r="AB8" s="71"/>
      <c r="AC8" s="72"/>
      <c r="AD8" s="72"/>
      <c r="AE8" s="73"/>
      <c r="AF8" s="72"/>
      <c r="AG8" s="72"/>
      <c r="AH8" s="72"/>
      <c r="AI8" s="72"/>
      <c r="AJ8" s="72"/>
      <c r="AK8" s="71"/>
      <c r="AL8" s="73"/>
      <c r="AM8" s="72"/>
      <c r="AN8" s="72"/>
      <c r="AO8" s="72"/>
      <c r="AP8" s="72"/>
      <c r="AQ8" s="74"/>
      <c r="AT8" s="74"/>
      <c r="AU8" s="76"/>
      <c r="AV8" s="53"/>
      <c r="AW8" s="53"/>
      <c r="AY8" s="78"/>
      <c r="AZ8" s="78"/>
      <c r="BA8" s="78"/>
      <c r="BB8" s="79"/>
    </row>
    <row r="9" spans="1:54" ht="14.5">
      <c r="A9" s="80">
        <v>3</v>
      </c>
      <c r="B9" s="80" t="s">
        <v>35</v>
      </c>
      <c r="C9" s="202">
        <v>529318</v>
      </c>
      <c r="D9" s="187">
        <f t="shared" si="0"/>
        <v>817.25739412916334</v>
      </c>
      <c r="E9" s="203">
        <f t="shared" si="1"/>
        <v>1.2021668216502228</v>
      </c>
      <c r="F9" s="203"/>
      <c r="G9" s="204">
        <f t="shared" si="8"/>
        <v>0</v>
      </c>
      <c r="H9" s="187">
        <f t="shared" si="2"/>
        <v>0</v>
      </c>
      <c r="I9" s="204">
        <f t="shared" si="3"/>
        <v>-122.53387040781303</v>
      </c>
      <c r="J9" s="187">
        <f t="shared" si="4"/>
        <v>-79362.247050250706</v>
      </c>
      <c r="K9" s="187">
        <f t="shared" si="5"/>
        <v>449955.75294974929</v>
      </c>
      <c r="L9" s="204">
        <f t="shared" si="6"/>
        <v>694.72352372135038</v>
      </c>
      <c r="M9" s="203">
        <f t="shared" si="7"/>
        <v>1.0219223177878571</v>
      </c>
      <c r="N9" s="203"/>
      <c r="O9" s="205">
        <v>-76195.11466339996</v>
      </c>
      <c r="P9" s="170">
        <v>647676</v>
      </c>
      <c r="Q9" s="195"/>
      <c r="R9" s="196"/>
      <c r="S9" s="195"/>
      <c r="T9" s="197"/>
      <c r="U9" s="198"/>
      <c r="V9" s="197"/>
      <c r="W9" s="43"/>
      <c r="Y9" s="154"/>
      <c r="Z9" s="147"/>
      <c r="AB9" s="71"/>
      <c r="AC9" s="72"/>
      <c r="AD9" s="72"/>
      <c r="AE9" s="73"/>
      <c r="AF9" s="72"/>
      <c r="AG9" s="72"/>
      <c r="AH9" s="72"/>
      <c r="AI9" s="72"/>
      <c r="AJ9" s="72"/>
      <c r="AK9" s="71"/>
      <c r="AL9" s="73"/>
      <c r="AM9" s="72"/>
      <c r="AN9" s="72"/>
      <c r="AO9" s="72"/>
      <c r="AP9" s="72"/>
      <c r="AQ9" s="74"/>
      <c r="AT9" s="74"/>
      <c r="AU9" s="76"/>
      <c r="AV9" s="53"/>
      <c r="AW9" s="53"/>
      <c r="AY9" s="78"/>
      <c r="AZ9" s="78"/>
      <c r="BA9" s="78"/>
      <c r="BB9" s="79"/>
    </row>
    <row r="10" spans="1:54" ht="14.5">
      <c r="A10" s="80">
        <v>4</v>
      </c>
      <c r="B10" s="80" t="s">
        <v>36</v>
      </c>
      <c r="C10" s="202">
        <v>105524</v>
      </c>
      <c r="D10" s="187">
        <f t="shared" si="0"/>
        <v>540.72445722074474</v>
      </c>
      <c r="E10" s="203">
        <f t="shared" si="1"/>
        <v>0.7953932344879695</v>
      </c>
      <c r="F10" s="203"/>
      <c r="G10" s="204">
        <f t="shared" si="8"/>
        <v>247.55389883238766</v>
      </c>
      <c r="H10" s="187">
        <f t="shared" si="2"/>
        <v>48310.886018836944</v>
      </c>
      <c r="I10" s="204">
        <f t="shared" si="3"/>
        <v>125.02002842457463</v>
      </c>
      <c r="J10" s="187">
        <f t="shared" si="4"/>
        <v>24398.033607141013</v>
      </c>
      <c r="K10" s="187">
        <f t="shared" si="5"/>
        <v>129922.03360714101</v>
      </c>
      <c r="L10" s="204">
        <f t="shared" si="6"/>
        <v>665.7444856453194</v>
      </c>
      <c r="M10" s="203">
        <f t="shared" si="7"/>
        <v>0.97929481958643128</v>
      </c>
      <c r="N10" s="203"/>
      <c r="O10" s="205">
        <v>23865.746784981064</v>
      </c>
      <c r="P10" s="170">
        <v>195153</v>
      </c>
      <c r="Q10" s="195"/>
      <c r="R10" s="196"/>
      <c r="S10" s="195"/>
      <c r="T10" s="197"/>
      <c r="U10" s="198"/>
      <c r="V10" s="197"/>
      <c r="W10" s="43"/>
      <c r="Y10" s="154"/>
      <c r="Z10" s="147"/>
      <c r="AB10" s="71"/>
      <c r="AC10" s="72"/>
      <c r="AD10" s="72"/>
      <c r="AE10" s="73"/>
      <c r="AF10" s="72"/>
      <c r="AG10" s="72"/>
      <c r="AH10" s="72"/>
      <c r="AI10" s="72"/>
      <c r="AJ10" s="72"/>
      <c r="AK10" s="71"/>
      <c r="AL10" s="73"/>
      <c r="AM10" s="72"/>
      <c r="AN10" s="72"/>
      <c r="AO10" s="72"/>
      <c r="AP10" s="72"/>
      <c r="AQ10" s="74"/>
      <c r="AT10" s="74"/>
      <c r="AU10" s="76"/>
      <c r="AV10" s="53"/>
      <c r="AW10" s="53"/>
      <c r="AY10" s="78"/>
      <c r="AZ10" s="78"/>
      <c r="BA10" s="78"/>
      <c r="BB10" s="79"/>
    </row>
    <row r="11" spans="1:54" ht="14.5">
      <c r="A11" s="80">
        <v>5</v>
      </c>
      <c r="B11" s="80" t="s">
        <v>37</v>
      </c>
      <c r="C11" s="202">
        <v>103829</v>
      </c>
      <c r="D11" s="187">
        <f t="shared" si="0"/>
        <v>549.92134825509652</v>
      </c>
      <c r="E11" s="203">
        <f t="shared" si="1"/>
        <v>0.80892164957880042</v>
      </c>
      <c r="F11" s="203"/>
      <c r="G11" s="204">
        <f t="shared" si="8"/>
        <v>239.27669690147107</v>
      </c>
      <c r="H11" s="187">
        <f t="shared" si="2"/>
        <v>45177.115311876049</v>
      </c>
      <c r="I11" s="204">
        <f t="shared" si="3"/>
        <v>116.74282649365804</v>
      </c>
      <c r="J11" s="187">
        <f t="shared" si="4"/>
        <v>22041.862841788094</v>
      </c>
      <c r="K11" s="187">
        <f t="shared" si="5"/>
        <v>125870.8628417881</v>
      </c>
      <c r="L11" s="204">
        <f t="shared" si="6"/>
        <v>666.66417474875459</v>
      </c>
      <c r="M11" s="203">
        <f t="shared" si="7"/>
        <v>0.98064766109551438</v>
      </c>
      <c r="N11" s="203"/>
      <c r="O11" s="205">
        <v>21375.290247309589</v>
      </c>
      <c r="P11" s="170">
        <v>188807</v>
      </c>
      <c r="Q11" s="195"/>
      <c r="R11" s="196"/>
      <c r="S11" s="195"/>
      <c r="T11" s="197"/>
      <c r="U11" s="198"/>
      <c r="V11" s="197"/>
      <c r="W11" s="43"/>
      <c r="Y11" s="154"/>
      <c r="Z11" s="147"/>
      <c r="AB11" s="71"/>
      <c r="AC11" s="72"/>
      <c r="AD11" s="72"/>
      <c r="AE11" s="73"/>
      <c r="AF11" s="72"/>
      <c r="AG11" s="72"/>
      <c r="AH11" s="72"/>
      <c r="AI11" s="72"/>
      <c r="AJ11" s="72"/>
      <c r="AK11" s="71"/>
      <c r="AL11" s="73"/>
      <c r="AM11" s="72"/>
      <c r="AN11" s="72"/>
      <c r="AO11" s="72"/>
      <c r="AP11" s="72"/>
      <c r="AQ11" s="74"/>
      <c r="AT11" s="74"/>
      <c r="AU11" s="76"/>
      <c r="AV11" s="53"/>
      <c r="AW11" s="53"/>
      <c r="AY11" s="78"/>
      <c r="AZ11" s="78"/>
      <c r="BA11" s="78"/>
      <c r="BB11" s="79"/>
    </row>
    <row r="12" spans="1:54" ht="14.5">
      <c r="A12" s="80">
        <v>6</v>
      </c>
      <c r="B12" s="80" t="s">
        <v>38</v>
      </c>
      <c r="C12" s="202">
        <v>180486</v>
      </c>
      <c r="D12" s="187">
        <f t="shared" si="0"/>
        <v>656.94100175804499</v>
      </c>
      <c r="E12" s="203">
        <f t="shared" si="1"/>
        <v>0.96634509735664254</v>
      </c>
      <c r="F12" s="203"/>
      <c r="G12" s="204">
        <f t="shared" si="8"/>
        <v>142.95900874881744</v>
      </c>
      <c r="H12" s="187">
        <f t="shared" si="2"/>
        <v>39276.129186623853</v>
      </c>
      <c r="I12" s="204">
        <f t="shared" si="3"/>
        <v>20.425138341004413</v>
      </c>
      <c r="J12" s="187">
        <f t="shared" si="4"/>
        <v>5611.5412323925293</v>
      </c>
      <c r="K12" s="187">
        <f t="shared" si="5"/>
        <v>186097.54123239254</v>
      </c>
      <c r="L12" s="204">
        <f t="shared" si="6"/>
        <v>677.3661400990494</v>
      </c>
      <c r="M12" s="203">
        <f t="shared" si="7"/>
        <v>0.99639000587329851</v>
      </c>
      <c r="N12" s="203"/>
      <c r="O12" s="205">
        <v>6703.554368249359</v>
      </c>
      <c r="P12" s="170">
        <v>274737</v>
      </c>
      <c r="Q12" s="195"/>
      <c r="R12" s="196"/>
      <c r="S12" s="195"/>
      <c r="T12" s="197"/>
      <c r="U12" s="198"/>
      <c r="V12" s="197"/>
      <c r="W12" s="43"/>
      <c r="Y12" s="154"/>
      <c r="Z12" s="147"/>
      <c r="AB12" s="71"/>
      <c r="AC12" s="72"/>
      <c r="AD12" s="72"/>
      <c r="AE12" s="73"/>
      <c r="AF12" s="72"/>
      <c r="AG12" s="72"/>
      <c r="AH12" s="72"/>
      <c r="AI12" s="72"/>
      <c r="AJ12" s="72"/>
      <c r="AK12" s="71"/>
      <c r="AL12" s="73"/>
      <c r="AM12" s="72"/>
      <c r="AN12" s="72"/>
      <c r="AO12" s="72"/>
      <c r="AP12" s="72"/>
      <c r="AQ12" s="74"/>
      <c r="AT12" s="74"/>
      <c r="AU12" s="76"/>
      <c r="AV12" s="53"/>
      <c r="AW12" s="53"/>
      <c r="AY12" s="78"/>
      <c r="AZ12" s="78"/>
      <c r="BA12" s="78"/>
      <c r="BB12" s="79"/>
    </row>
    <row r="13" spans="1:54" ht="14.5">
      <c r="A13" s="80">
        <v>7</v>
      </c>
      <c r="B13" s="80" t="s">
        <v>39</v>
      </c>
      <c r="C13" s="202">
        <v>146372</v>
      </c>
      <c r="D13" s="187">
        <f t="shared" si="0"/>
        <v>603.19291854513688</v>
      </c>
      <c r="E13" s="203">
        <f t="shared" si="1"/>
        <v>0.88728290369523954</v>
      </c>
      <c r="F13" s="203"/>
      <c r="G13" s="204">
        <f t="shared" si="8"/>
        <v>191.33228364043472</v>
      </c>
      <c r="H13" s="187">
        <f t="shared" si="2"/>
        <v>46429.074612755168</v>
      </c>
      <c r="I13" s="204">
        <f t="shared" si="3"/>
        <v>68.798413232621698</v>
      </c>
      <c r="J13" s="187">
        <f t="shared" si="4"/>
        <v>16694.760551854448</v>
      </c>
      <c r="K13" s="187">
        <f t="shared" si="5"/>
        <v>163066.76055185444</v>
      </c>
      <c r="L13" s="204">
        <f t="shared" si="6"/>
        <v>671.99133177775855</v>
      </c>
      <c r="M13" s="203">
        <f t="shared" si="7"/>
        <v>0.98848378650715818</v>
      </c>
      <c r="N13" s="203"/>
      <c r="O13" s="205">
        <v>16239.748338659283</v>
      </c>
      <c r="P13" s="170">
        <v>242662</v>
      </c>
      <c r="Q13" s="195"/>
      <c r="R13" s="196"/>
      <c r="S13" s="195"/>
      <c r="T13" s="197"/>
      <c r="U13" s="198"/>
      <c r="V13" s="197"/>
      <c r="W13" s="43"/>
      <c r="Y13" s="154"/>
      <c r="Z13" s="147"/>
      <c r="AB13" s="71"/>
      <c r="AC13" s="72"/>
      <c r="AD13" s="72"/>
      <c r="AE13" s="73"/>
      <c r="AF13" s="72"/>
      <c r="AG13" s="72"/>
      <c r="AH13" s="72"/>
      <c r="AI13" s="72"/>
      <c r="AJ13" s="72"/>
      <c r="AK13" s="71"/>
      <c r="AL13" s="73"/>
      <c r="AM13" s="72"/>
      <c r="AN13" s="72"/>
      <c r="AO13" s="72"/>
      <c r="AP13" s="72"/>
      <c r="AQ13" s="74"/>
      <c r="AT13" s="74"/>
      <c r="AU13" s="76"/>
      <c r="AV13" s="53"/>
      <c r="AW13" s="53"/>
      <c r="AY13" s="78"/>
      <c r="AZ13" s="78"/>
      <c r="BA13" s="78"/>
      <c r="BB13" s="79"/>
    </row>
    <row r="14" spans="1:54" ht="14.5">
      <c r="A14" s="80">
        <v>8</v>
      </c>
      <c r="B14" s="80" t="s">
        <v>40</v>
      </c>
      <c r="C14" s="202">
        <v>101416</v>
      </c>
      <c r="D14" s="187">
        <f t="shared" si="0"/>
        <v>589.78907026920149</v>
      </c>
      <c r="E14" s="203">
        <f t="shared" si="1"/>
        <v>0.86756615130423409</v>
      </c>
      <c r="F14" s="203"/>
      <c r="G14" s="204">
        <f t="shared" si="8"/>
        <v>203.39574708877657</v>
      </c>
      <c r="H14" s="187">
        <f t="shared" si="2"/>
        <v>34974.508899156397</v>
      </c>
      <c r="I14" s="204">
        <f t="shared" si="3"/>
        <v>80.861876680963547</v>
      </c>
      <c r="J14" s="187">
        <f t="shared" si="4"/>
        <v>13904.442280921725</v>
      </c>
      <c r="K14" s="187">
        <f t="shared" si="5"/>
        <v>115320.44228092172</v>
      </c>
      <c r="L14" s="204">
        <f t="shared" si="6"/>
        <v>670.65094695016501</v>
      </c>
      <c r="M14" s="203">
        <f t="shared" si="7"/>
        <v>0.9865121112680576</v>
      </c>
      <c r="N14" s="203"/>
      <c r="O14" s="205">
        <v>13413.239718432158</v>
      </c>
      <c r="P14" s="170">
        <v>171953</v>
      </c>
      <c r="Q14" s="195"/>
      <c r="R14" s="196"/>
      <c r="S14" s="195"/>
      <c r="T14" s="197"/>
      <c r="U14" s="198"/>
      <c r="V14" s="197"/>
      <c r="W14" s="43"/>
      <c r="Y14" s="154"/>
      <c r="Z14" s="147"/>
      <c r="AB14" s="71"/>
      <c r="AC14" s="72"/>
      <c r="AD14" s="72"/>
      <c r="AE14" s="73"/>
      <c r="AF14" s="72"/>
      <c r="AG14" s="72"/>
      <c r="AH14" s="72"/>
      <c r="AI14" s="72"/>
      <c r="AJ14" s="72"/>
      <c r="AK14" s="71"/>
      <c r="AL14" s="73"/>
      <c r="AM14" s="72"/>
      <c r="AN14" s="72"/>
      <c r="AO14" s="72"/>
      <c r="AP14" s="72"/>
      <c r="AQ14" s="74"/>
      <c r="AT14" s="74"/>
      <c r="AU14" s="76"/>
      <c r="AV14" s="53"/>
      <c r="AW14" s="53"/>
      <c r="AY14" s="78"/>
      <c r="AZ14" s="78"/>
      <c r="BA14" s="78"/>
      <c r="BB14" s="79"/>
    </row>
    <row r="15" spans="1:54" ht="14.5">
      <c r="A15" s="80">
        <v>9</v>
      </c>
      <c r="B15" s="80" t="s">
        <v>41</v>
      </c>
      <c r="C15" s="202">
        <v>67038</v>
      </c>
      <c r="D15" s="187">
        <f t="shared" si="0"/>
        <v>584.1226136432947</v>
      </c>
      <c r="E15" s="203">
        <f t="shared" si="1"/>
        <v>0.85923092399283874</v>
      </c>
      <c r="F15" s="203"/>
      <c r="G15" s="204">
        <f t="shared" si="8"/>
        <v>208.49555805209269</v>
      </c>
      <c r="H15" s="187">
        <f t="shared" si="2"/>
        <v>23928.409710964523</v>
      </c>
      <c r="I15" s="204">
        <f t="shared" si="3"/>
        <v>85.961687644279664</v>
      </c>
      <c r="J15" s="187">
        <f t="shared" si="4"/>
        <v>9865.5650058710453</v>
      </c>
      <c r="K15" s="187">
        <f t="shared" si="5"/>
        <v>76903.565005871045</v>
      </c>
      <c r="L15" s="204">
        <f t="shared" si="6"/>
        <v>670.08430128757436</v>
      </c>
      <c r="M15" s="203">
        <f t="shared" si="7"/>
        <v>0.98567858853691814</v>
      </c>
      <c r="N15" s="203"/>
      <c r="O15" s="205">
        <v>9931.3675926989872</v>
      </c>
      <c r="P15" s="170">
        <v>114767</v>
      </c>
      <c r="Q15" s="195"/>
      <c r="R15" s="196"/>
      <c r="S15" s="195"/>
      <c r="T15" s="197"/>
      <c r="U15" s="198"/>
      <c r="V15" s="197"/>
      <c r="W15" s="43"/>
      <c r="Y15" s="154"/>
      <c r="Z15" s="147"/>
      <c r="AB15" s="71"/>
      <c r="AC15" s="72"/>
      <c r="AD15" s="72"/>
      <c r="AE15" s="73"/>
      <c r="AF15" s="72"/>
      <c r="AG15" s="72"/>
      <c r="AH15" s="72"/>
      <c r="AI15" s="72"/>
      <c r="AJ15" s="72"/>
      <c r="AK15" s="71"/>
      <c r="AL15" s="73"/>
      <c r="AM15" s="72"/>
      <c r="AN15" s="72"/>
      <c r="AO15" s="72"/>
      <c r="AP15" s="72"/>
      <c r="AQ15" s="74"/>
      <c r="AT15" s="74"/>
      <c r="AU15" s="76"/>
      <c r="AV15" s="53"/>
      <c r="AW15" s="53"/>
      <c r="AY15" s="78"/>
      <c r="AZ15" s="78"/>
      <c r="BA15" s="78"/>
      <c r="BB15" s="79"/>
    </row>
    <row r="16" spans="1:54" ht="14.5">
      <c r="A16" s="80">
        <v>10</v>
      </c>
      <c r="B16" s="80" t="s">
        <v>42</v>
      </c>
      <c r="C16" s="202">
        <v>108947</v>
      </c>
      <c r="D16" s="187">
        <f t="shared" si="0"/>
        <v>602.32644283131629</v>
      </c>
      <c r="E16" s="203">
        <f t="shared" si="1"/>
        <v>0.88600833785783806</v>
      </c>
      <c r="F16" s="203"/>
      <c r="G16" s="204">
        <f t="shared" si="8"/>
        <v>192.11211178287326</v>
      </c>
      <c r="H16" s="187">
        <f t="shared" si="2"/>
        <v>34748.662442950765</v>
      </c>
      <c r="I16" s="204">
        <f t="shared" si="3"/>
        <v>69.57824137506023</v>
      </c>
      <c r="J16" s="187">
        <f t="shared" si="4"/>
        <v>12585.103565196769</v>
      </c>
      <c r="K16" s="187">
        <f t="shared" si="5"/>
        <v>121532.10356519677</v>
      </c>
      <c r="L16" s="204">
        <f t="shared" si="6"/>
        <v>671.90468420637649</v>
      </c>
      <c r="M16" s="203">
        <f t="shared" si="7"/>
        <v>0.98835632992341804</v>
      </c>
      <c r="N16" s="203"/>
      <c r="O16" s="205">
        <v>11394.130762215533</v>
      </c>
      <c r="P16" s="170">
        <v>180877</v>
      </c>
      <c r="Q16" s="195"/>
      <c r="R16" s="196"/>
      <c r="S16" s="195"/>
      <c r="T16" s="197"/>
      <c r="U16" s="198"/>
      <c r="V16" s="197"/>
      <c r="W16" s="43"/>
      <c r="Y16" s="154"/>
      <c r="Z16" s="147"/>
      <c r="AB16" s="71"/>
      <c r="AC16" s="72"/>
      <c r="AD16" s="72"/>
      <c r="AE16" s="73"/>
      <c r="AF16" s="72"/>
      <c r="AG16" s="72"/>
      <c r="AH16" s="72"/>
      <c r="AI16" s="72"/>
      <c r="AJ16" s="72"/>
      <c r="AK16" s="71"/>
      <c r="AL16" s="73"/>
      <c r="AM16" s="72"/>
      <c r="AN16" s="72"/>
      <c r="AO16" s="72"/>
      <c r="AP16" s="72"/>
      <c r="AQ16" s="74"/>
      <c r="AT16" s="74"/>
      <c r="AU16" s="76"/>
      <c r="AV16" s="53"/>
      <c r="AW16" s="53"/>
      <c r="AY16" s="78"/>
      <c r="AZ16" s="78"/>
      <c r="BA16" s="78"/>
      <c r="BB16" s="79"/>
    </row>
    <row r="17" spans="1:54" ht="14.5">
      <c r="A17" s="80">
        <v>11</v>
      </c>
      <c r="B17" s="80" t="s">
        <v>43</v>
      </c>
      <c r="C17" s="202">
        <v>366735</v>
      </c>
      <c r="D17" s="187">
        <f t="shared" si="0"/>
        <v>786.47528854690734</v>
      </c>
      <c r="E17" s="203">
        <f t="shared" si="1"/>
        <v>1.1568870526357697</v>
      </c>
      <c r="F17" s="203"/>
      <c r="G17" s="204">
        <f t="shared" si="8"/>
        <v>26.378150638841316</v>
      </c>
      <c r="H17" s="187">
        <f t="shared" si="2"/>
        <v>12300.184399192984</v>
      </c>
      <c r="I17" s="204">
        <f t="shared" si="3"/>
        <v>-96.155719768971707</v>
      </c>
      <c r="J17" s="187">
        <f t="shared" si="4"/>
        <v>-44837.604439711038</v>
      </c>
      <c r="K17" s="187">
        <f t="shared" si="5"/>
        <v>321897.39556028898</v>
      </c>
      <c r="L17" s="204">
        <f t="shared" si="6"/>
        <v>690.31956877793573</v>
      </c>
      <c r="M17" s="203">
        <f t="shared" si="7"/>
        <v>1.0154442014012113</v>
      </c>
      <c r="N17" s="203"/>
      <c r="O17" s="205">
        <v>-53398.451334151476</v>
      </c>
      <c r="P17" s="170">
        <v>466302</v>
      </c>
      <c r="Q17" s="195"/>
      <c r="R17" s="196"/>
      <c r="S17" s="195"/>
      <c r="T17" s="197"/>
      <c r="U17" s="198"/>
      <c r="V17" s="197"/>
      <c r="W17" s="43"/>
      <c r="Y17" s="154"/>
      <c r="Z17" s="147"/>
      <c r="AB17" s="71"/>
      <c r="AC17" s="72"/>
      <c r="AD17" s="72"/>
      <c r="AE17" s="73"/>
      <c r="AF17" s="72"/>
      <c r="AG17" s="72"/>
      <c r="AH17" s="72"/>
      <c r="AI17" s="72"/>
      <c r="AJ17" s="72"/>
      <c r="AK17" s="71"/>
      <c r="AL17" s="73"/>
      <c r="AM17" s="72"/>
      <c r="AN17" s="72"/>
      <c r="AO17" s="72"/>
      <c r="AP17" s="72"/>
      <c r="AQ17" s="74"/>
      <c r="AT17" s="74"/>
      <c r="AU17" s="76"/>
      <c r="AV17" s="53"/>
      <c r="AW17" s="53"/>
      <c r="AY17" s="78"/>
      <c r="AZ17" s="78"/>
      <c r="BA17" s="78"/>
      <c r="BB17" s="79"/>
    </row>
    <row r="18" spans="1:54" ht="14.5">
      <c r="A18" s="80">
        <v>12</v>
      </c>
      <c r="B18" s="80" t="s">
        <v>44</v>
      </c>
      <c r="C18" s="202">
        <v>362489</v>
      </c>
      <c r="D18" s="187">
        <f t="shared" si="0"/>
        <v>708.87657742047145</v>
      </c>
      <c r="E18" s="203">
        <f t="shared" si="1"/>
        <v>1.0427411341171327</v>
      </c>
      <c r="F18" s="203"/>
      <c r="G18" s="204">
        <f t="shared" si="8"/>
        <v>96.216990652633612</v>
      </c>
      <c r="H18" s="187">
        <f t="shared" si="2"/>
        <v>49201.231689158769</v>
      </c>
      <c r="I18" s="204">
        <f t="shared" si="3"/>
        <v>-26.316879755179414</v>
      </c>
      <c r="J18" s="187">
        <f t="shared" si="4"/>
        <v>-13457.32068096928</v>
      </c>
      <c r="K18" s="187">
        <f t="shared" si="5"/>
        <v>349031.67931903072</v>
      </c>
      <c r="L18" s="204">
        <f t="shared" si="6"/>
        <v>682.55969766529199</v>
      </c>
      <c r="M18" s="203">
        <f t="shared" si="7"/>
        <v>1.0040296095493475</v>
      </c>
      <c r="N18" s="203"/>
      <c r="O18" s="205">
        <v>-16521.29880048889</v>
      </c>
      <c r="P18" s="170">
        <v>511357</v>
      </c>
      <c r="Q18" s="195"/>
      <c r="R18" s="196"/>
      <c r="S18" s="195"/>
      <c r="T18" s="197"/>
      <c r="U18" s="198"/>
      <c r="V18" s="197"/>
      <c r="W18" s="43"/>
      <c r="Y18" s="154"/>
      <c r="Z18" s="147"/>
      <c r="AB18" s="71"/>
      <c r="AC18" s="72"/>
      <c r="AD18" s="72"/>
      <c r="AE18" s="73"/>
      <c r="AF18" s="72"/>
      <c r="AG18" s="72"/>
      <c r="AH18" s="72"/>
      <c r="AI18" s="72"/>
      <c r="AJ18" s="72"/>
      <c r="AK18" s="71"/>
      <c r="AL18" s="73"/>
      <c r="AM18" s="72"/>
      <c r="AN18" s="72"/>
      <c r="AO18" s="72"/>
      <c r="AP18" s="72"/>
      <c r="AQ18" s="74"/>
      <c r="AT18" s="74"/>
      <c r="AU18" s="76"/>
      <c r="AV18" s="53"/>
      <c r="AW18" s="53"/>
      <c r="AY18" s="78"/>
      <c r="AZ18" s="78"/>
      <c r="BA18" s="78"/>
      <c r="BB18" s="79"/>
    </row>
    <row r="19" spans="1:54" ht="14.5">
      <c r="A19" s="80">
        <v>14</v>
      </c>
      <c r="B19" s="80" t="s">
        <v>45</v>
      </c>
      <c r="C19" s="202">
        <v>68179</v>
      </c>
      <c r="D19" s="187">
        <f t="shared" si="0"/>
        <v>624.5213886598882</v>
      </c>
      <c r="E19" s="203">
        <f t="shared" si="1"/>
        <v>0.91865659246538978</v>
      </c>
      <c r="F19" s="203"/>
      <c r="G19" s="204">
        <f t="shared" si="8"/>
        <v>172.13666053715855</v>
      </c>
      <c r="H19" s="187">
        <f t="shared" si="2"/>
        <v>18792.1592308416</v>
      </c>
      <c r="I19" s="204">
        <f t="shared" si="3"/>
        <v>49.602790129345522</v>
      </c>
      <c r="J19" s="187">
        <f t="shared" si="4"/>
        <v>5415.1365984206504</v>
      </c>
      <c r="K19" s="187">
        <f t="shared" si="5"/>
        <v>73594.13659842065</v>
      </c>
      <c r="L19" s="204">
        <f t="shared" si="6"/>
        <v>674.12417878923372</v>
      </c>
      <c r="M19" s="203">
        <f t="shared" si="7"/>
        <v>0.99162115538417328</v>
      </c>
      <c r="N19" s="203"/>
      <c r="O19" s="205">
        <v>4707.3963598024093</v>
      </c>
      <c r="P19" s="170">
        <v>109170</v>
      </c>
      <c r="Q19" s="195"/>
      <c r="R19" s="196"/>
      <c r="S19" s="195"/>
      <c r="T19" s="197"/>
      <c r="U19" s="198"/>
      <c r="V19" s="197"/>
      <c r="W19" s="43"/>
      <c r="Y19" s="154"/>
      <c r="Z19" s="147"/>
      <c r="AB19" s="71"/>
      <c r="AC19" s="72"/>
      <c r="AD19" s="72"/>
      <c r="AE19" s="73"/>
      <c r="AF19" s="72"/>
      <c r="AG19" s="72"/>
      <c r="AH19" s="72"/>
      <c r="AI19" s="72"/>
      <c r="AJ19" s="72"/>
      <c r="AK19" s="71"/>
      <c r="AL19" s="73"/>
      <c r="AM19" s="72"/>
      <c r="AN19" s="72"/>
      <c r="AO19" s="72"/>
      <c r="AP19" s="72"/>
      <c r="AQ19" s="74"/>
      <c r="AT19" s="74"/>
      <c r="AU19" s="76"/>
      <c r="AV19" s="53"/>
      <c r="AW19" s="53"/>
      <c r="AY19" s="78"/>
      <c r="AZ19" s="78"/>
      <c r="BA19" s="78"/>
      <c r="BB19" s="79"/>
    </row>
    <row r="20" spans="1:54" ht="14.5">
      <c r="A20" s="80">
        <v>15</v>
      </c>
      <c r="B20" s="80" t="s">
        <v>46</v>
      </c>
      <c r="C20" s="202">
        <v>176584</v>
      </c>
      <c r="D20" s="187">
        <f t="shared" si="0"/>
        <v>669.59149701007516</v>
      </c>
      <c r="E20" s="203">
        <f t="shared" si="1"/>
        <v>0.98495368478415601</v>
      </c>
      <c r="F20" s="203"/>
      <c r="G20" s="204">
        <f t="shared" si="8"/>
        <v>131.57356302199028</v>
      </c>
      <c r="H20" s="187">
        <f t="shared" si="2"/>
        <v>34698.448466596252</v>
      </c>
      <c r="I20" s="204">
        <f t="shared" si="3"/>
        <v>9.0396926141772553</v>
      </c>
      <c r="J20" s="187">
        <f t="shared" si="4"/>
        <v>2383.9386965182116</v>
      </c>
      <c r="K20" s="187">
        <f t="shared" si="5"/>
        <v>178967.93869651822</v>
      </c>
      <c r="L20" s="204">
        <f t="shared" si="6"/>
        <v>678.63118962425233</v>
      </c>
      <c r="M20" s="203">
        <f t="shared" si="7"/>
        <v>0.99825086461604973</v>
      </c>
      <c r="N20" s="203"/>
      <c r="O20" s="205">
        <v>3695.731271317622</v>
      </c>
      <c r="P20" s="170">
        <v>263719</v>
      </c>
      <c r="Q20" s="195"/>
      <c r="R20" s="196"/>
      <c r="S20" s="195"/>
      <c r="T20" s="197"/>
      <c r="U20" s="198"/>
      <c r="V20" s="197"/>
      <c r="W20" s="43"/>
      <c r="Y20" s="154"/>
      <c r="Z20" s="147"/>
      <c r="AB20" s="71"/>
      <c r="AC20" s="72"/>
      <c r="AD20" s="72"/>
      <c r="AE20" s="73"/>
      <c r="AF20" s="72"/>
      <c r="AG20" s="72"/>
      <c r="AH20" s="72"/>
      <c r="AI20" s="72"/>
      <c r="AJ20" s="72"/>
      <c r="AK20" s="71"/>
      <c r="AL20" s="73"/>
      <c r="AM20" s="72"/>
      <c r="AN20" s="72"/>
      <c r="AO20" s="72"/>
      <c r="AP20" s="72"/>
      <c r="AQ20" s="74"/>
      <c r="AT20" s="74"/>
      <c r="AU20" s="76"/>
      <c r="AV20" s="53"/>
      <c r="AW20" s="53"/>
      <c r="AY20" s="78"/>
      <c r="AZ20" s="78"/>
      <c r="BA20" s="78"/>
      <c r="BB20" s="79"/>
    </row>
    <row r="21" spans="1:54" ht="14.5">
      <c r="A21" s="80">
        <v>16</v>
      </c>
      <c r="B21" s="80" t="s">
        <v>47</v>
      </c>
      <c r="C21" s="202">
        <v>204782</v>
      </c>
      <c r="D21" s="187">
        <f t="shared" si="0"/>
        <v>660.48695842888333</v>
      </c>
      <c r="E21" s="203">
        <f t="shared" si="1"/>
        <v>0.97156111802689105</v>
      </c>
      <c r="F21" s="203"/>
      <c r="G21" s="204">
        <f t="shared" si="8"/>
        <v>139.76764774506293</v>
      </c>
      <c r="H21" s="187">
        <f t="shared" si="2"/>
        <v>43334.539880413526</v>
      </c>
      <c r="I21" s="204">
        <f t="shared" si="3"/>
        <v>17.233777337249904</v>
      </c>
      <c r="J21" s="187">
        <f t="shared" si="4"/>
        <v>5343.2809620823209</v>
      </c>
      <c r="K21" s="187">
        <f t="shared" si="5"/>
        <v>210125.28096208232</v>
      </c>
      <c r="L21" s="204">
        <f t="shared" si="6"/>
        <v>677.72073576613332</v>
      </c>
      <c r="M21" s="203">
        <f t="shared" si="7"/>
        <v>0.99691160794032352</v>
      </c>
      <c r="N21" s="203"/>
      <c r="O21" s="205">
        <v>5571.446131165224</v>
      </c>
      <c r="P21" s="170">
        <v>310047</v>
      </c>
      <c r="Q21" s="195"/>
      <c r="R21" s="196"/>
      <c r="S21" s="195"/>
      <c r="T21" s="197"/>
      <c r="U21" s="198"/>
      <c r="V21" s="197"/>
      <c r="W21" s="43"/>
      <c r="Y21" s="154"/>
      <c r="Z21" s="147"/>
      <c r="AB21" s="71"/>
      <c r="AC21" s="72"/>
      <c r="AD21" s="72"/>
      <c r="AE21" s="73"/>
      <c r="AF21" s="72"/>
      <c r="AG21" s="72"/>
      <c r="AH21" s="72"/>
      <c r="AI21" s="72"/>
      <c r="AJ21" s="72"/>
      <c r="AK21" s="71"/>
      <c r="AL21" s="73"/>
      <c r="AM21" s="72"/>
      <c r="AN21" s="72"/>
      <c r="AO21" s="72"/>
      <c r="AP21" s="72"/>
      <c r="AQ21" s="74"/>
      <c r="AT21" s="74"/>
      <c r="AU21" s="76"/>
      <c r="AV21" s="53"/>
      <c r="AW21" s="53"/>
      <c r="AY21" s="78"/>
      <c r="AZ21" s="78"/>
      <c r="BA21" s="78"/>
      <c r="BB21" s="79"/>
    </row>
    <row r="22" spans="1:54" ht="14.5">
      <c r="A22" s="80">
        <v>17</v>
      </c>
      <c r="B22" s="80" t="s">
        <v>48</v>
      </c>
      <c r="C22" s="202">
        <v>75035</v>
      </c>
      <c r="D22" s="187">
        <f t="shared" si="0"/>
        <v>552.79288040195081</v>
      </c>
      <c r="E22" s="203">
        <f t="shared" si="1"/>
        <v>0.81314560729279406</v>
      </c>
      <c r="F22" s="203"/>
      <c r="G22" s="204">
        <f t="shared" si="8"/>
        <v>236.6923179693022</v>
      </c>
      <c r="H22" s="187">
        <f t="shared" si="2"/>
        <v>32128.141856517141</v>
      </c>
      <c r="I22" s="204">
        <f t="shared" si="3"/>
        <v>114.15844756148917</v>
      </c>
      <c r="J22" s="187">
        <f t="shared" si="4"/>
        <v>15495.639355101415</v>
      </c>
      <c r="K22" s="187">
        <f t="shared" si="5"/>
        <v>90530.639355101419</v>
      </c>
      <c r="L22" s="204">
        <f t="shared" si="6"/>
        <v>666.95132796344001</v>
      </c>
      <c r="M22" s="203">
        <f t="shared" si="7"/>
        <v>0.98107005686691373</v>
      </c>
      <c r="N22" s="203"/>
      <c r="O22" s="205">
        <v>15561.215214577329</v>
      </c>
      <c r="P22" s="170">
        <v>135738</v>
      </c>
      <c r="Q22" s="195"/>
      <c r="R22" s="196"/>
      <c r="S22" s="195"/>
      <c r="T22" s="197"/>
      <c r="U22" s="198"/>
      <c r="V22" s="197"/>
      <c r="W22" s="43"/>
      <c r="Y22" s="154"/>
      <c r="Z22" s="147"/>
      <c r="AB22" s="71"/>
      <c r="AC22" s="72"/>
      <c r="AD22" s="72"/>
      <c r="AE22" s="73"/>
      <c r="AF22" s="72"/>
      <c r="AG22" s="72"/>
      <c r="AH22" s="72"/>
      <c r="AI22" s="72"/>
      <c r="AJ22" s="72"/>
      <c r="AK22" s="71"/>
      <c r="AL22" s="73"/>
      <c r="AM22" s="72"/>
      <c r="AN22" s="72"/>
      <c r="AO22" s="72"/>
      <c r="AP22" s="72"/>
      <c r="AQ22" s="74"/>
      <c r="AT22" s="74"/>
      <c r="AU22" s="76"/>
      <c r="AV22" s="53"/>
      <c r="AW22" s="53"/>
      <c r="AY22" s="78"/>
      <c r="AZ22" s="78"/>
      <c r="BA22" s="78"/>
      <c r="BB22" s="79"/>
    </row>
    <row r="23" spans="1:54" ht="14.5">
      <c r="A23" s="80">
        <v>18</v>
      </c>
      <c r="B23" s="80" t="s">
        <v>49</v>
      </c>
      <c r="C23" s="202">
        <v>148643</v>
      </c>
      <c r="D23" s="187">
        <f t="shared" si="0"/>
        <v>615.03545981910111</v>
      </c>
      <c r="E23" s="203">
        <f t="shared" si="1"/>
        <v>0.90470300941205994</v>
      </c>
      <c r="F23" s="203"/>
      <c r="G23" s="204">
        <f t="shared" si="8"/>
        <v>180.67399649386692</v>
      </c>
      <c r="H23" s="187">
        <f t="shared" si="2"/>
        <v>43665.652820630741</v>
      </c>
      <c r="I23" s="204">
        <f t="shared" si="3"/>
        <v>58.140126086053897</v>
      </c>
      <c r="J23" s="187">
        <f t="shared" si="4"/>
        <v>14051.421952729677</v>
      </c>
      <c r="K23" s="187">
        <f t="shared" si="5"/>
        <v>162694.42195272967</v>
      </c>
      <c r="L23" s="204">
        <f t="shared" si="6"/>
        <v>673.175585905155</v>
      </c>
      <c r="M23" s="203">
        <f t="shared" si="7"/>
        <v>0.99022579707884029</v>
      </c>
      <c r="N23" s="203"/>
      <c r="O23" s="205">
        <v>14982.724062406525</v>
      </c>
      <c r="P23" s="170">
        <v>241682</v>
      </c>
      <c r="Q23" s="195"/>
      <c r="R23" s="196"/>
      <c r="S23" s="195"/>
      <c r="T23" s="197"/>
      <c r="U23" s="198"/>
      <c r="V23" s="197"/>
      <c r="W23" s="43"/>
      <c r="Y23" s="154"/>
      <c r="Z23" s="147"/>
      <c r="AB23" s="71"/>
      <c r="AC23" s="72"/>
      <c r="AD23" s="72"/>
      <c r="AE23" s="73"/>
      <c r="AF23" s="72"/>
      <c r="AG23" s="72"/>
      <c r="AH23" s="72"/>
      <c r="AI23" s="72"/>
      <c r="AJ23" s="72"/>
      <c r="AK23" s="71"/>
      <c r="AL23" s="73"/>
      <c r="AM23" s="72"/>
      <c r="AN23" s="72"/>
      <c r="AO23" s="72"/>
      <c r="AP23" s="72"/>
      <c r="AQ23" s="74"/>
      <c r="AT23" s="74"/>
      <c r="AU23" s="76"/>
      <c r="AV23" s="53"/>
      <c r="AW23" s="53"/>
      <c r="AY23" s="78"/>
      <c r="AZ23" s="78"/>
      <c r="BA23" s="78"/>
      <c r="BB23" s="79"/>
    </row>
    <row r="24" spans="1:54" ht="14.5">
      <c r="A24" s="80">
        <v>19</v>
      </c>
      <c r="B24" s="80" t="s">
        <v>50</v>
      </c>
      <c r="C24" s="202">
        <v>106098</v>
      </c>
      <c r="D24" s="187">
        <f t="shared" si="0"/>
        <v>649.10402378665424</v>
      </c>
      <c r="E24" s="203">
        <f t="shared" si="1"/>
        <v>0.95481708308979252</v>
      </c>
      <c r="F24" s="203"/>
      <c r="G24" s="204">
        <f t="shared" si="8"/>
        <v>150.01228892306912</v>
      </c>
      <c r="H24" s="187">
        <f t="shared" si="2"/>
        <v>24519.958661342414</v>
      </c>
      <c r="I24" s="204">
        <f t="shared" si="3"/>
        <v>27.478418515256095</v>
      </c>
      <c r="J24" s="187">
        <f t="shared" si="4"/>
        <v>4491.4299415741543</v>
      </c>
      <c r="K24" s="187">
        <f t="shared" si="5"/>
        <v>110589.42994157416</v>
      </c>
      <c r="L24" s="204">
        <f t="shared" si="6"/>
        <v>676.58244230191042</v>
      </c>
      <c r="M24" s="203">
        <f t="shared" si="7"/>
        <v>0.99523720444661368</v>
      </c>
      <c r="N24" s="203"/>
      <c r="O24" s="205">
        <v>6702.4901904830167</v>
      </c>
      <c r="P24" s="170">
        <v>163453</v>
      </c>
      <c r="Q24" s="195"/>
      <c r="R24" s="196"/>
      <c r="S24" s="195"/>
      <c r="T24" s="197"/>
      <c r="U24" s="198"/>
      <c r="V24" s="197"/>
      <c r="W24" s="43"/>
      <c r="Y24" s="154"/>
      <c r="Z24" s="147"/>
      <c r="AB24" s="71"/>
      <c r="AC24" s="72"/>
      <c r="AD24" s="72"/>
      <c r="AE24" s="73"/>
      <c r="AF24" s="72"/>
      <c r="AG24" s="72"/>
      <c r="AH24" s="72"/>
      <c r="AI24" s="72"/>
      <c r="AJ24" s="72"/>
      <c r="AK24" s="71"/>
      <c r="AL24" s="73"/>
      <c r="AM24" s="72"/>
      <c r="AN24" s="72"/>
      <c r="AO24" s="72"/>
      <c r="AP24" s="72"/>
      <c r="AQ24" s="74"/>
      <c r="AT24" s="74"/>
      <c r="AU24" s="76"/>
      <c r="AV24" s="53"/>
      <c r="AW24" s="53"/>
      <c r="AY24" s="78"/>
      <c r="AZ24" s="78"/>
      <c r="BA24" s="78"/>
      <c r="BB24" s="79"/>
    </row>
    <row r="25" spans="1:54" ht="14.5">
      <c r="A25" s="80">
        <v>20</v>
      </c>
      <c r="B25" s="80" t="s">
        <v>51</v>
      </c>
      <c r="C25" s="202">
        <v>48705</v>
      </c>
      <c r="D25" s="187">
        <f t="shared" si="0"/>
        <v>644.20342569935849</v>
      </c>
      <c r="E25" s="203">
        <f t="shared" si="1"/>
        <v>0.94760841606626922</v>
      </c>
      <c r="F25" s="203"/>
      <c r="G25" s="204">
        <f t="shared" si="8"/>
        <v>154.42282720163527</v>
      </c>
      <c r="H25" s="187">
        <f t="shared" si="2"/>
        <v>11675.137850579635</v>
      </c>
      <c r="I25" s="204">
        <f t="shared" si="3"/>
        <v>31.888956793822246</v>
      </c>
      <c r="J25" s="187">
        <f t="shared" si="4"/>
        <v>2410.9645783969308</v>
      </c>
      <c r="K25" s="187">
        <f t="shared" si="5"/>
        <v>51115.964578396932</v>
      </c>
      <c r="L25" s="204">
        <f t="shared" si="6"/>
        <v>676.09238249318071</v>
      </c>
      <c r="M25" s="203">
        <f t="shared" si="7"/>
        <v>0.99451633774426118</v>
      </c>
      <c r="N25" s="203"/>
      <c r="O25" s="205">
        <v>2321.7032857491859</v>
      </c>
      <c r="P25" s="170">
        <v>75605</v>
      </c>
      <c r="Q25" s="195"/>
      <c r="R25" s="196"/>
      <c r="S25" s="195"/>
      <c r="T25" s="197"/>
      <c r="U25" s="198"/>
      <c r="V25" s="197"/>
      <c r="W25" s="43"/>
      <c r="Y25" s="154"/>
      <c r="Z25" s="147"/>
      <c r="AB25" s="71"/>
      <c r="AC25" s="72"/>
      <c r="AD25" s="72"/>
      <c r="AE25" s="73"/>
      <c r="AF25" s="72"/>
      <c r="AG25" s="72"/>
      <c r="AH25" s="72"/>
      <c r="AI25" s="72"/>
      <c r="AJ25" s="72"/>
      <c r="AK25" s="71"/>
      <c r="AL25" s="73"/>
      <c r="AM25" s="72"/>
      <c r="AN25" s="72"/>
      <c r="AO25" s="72"/>
      <c r="AP25" s="72"/>
      <c r="AQ25" s="74"/>
      <c r="AT25" s="74"/>
      <c r="AU25" s="76"/>
      <c r="AV25" s="53"/>
      <c r="AW25" s="53"/>
      <c r="AY25" s="78"/>
      <c r="AZ25" s="78"/>
      <c r="BA25" s="81"/>
      <c r="BB25" s="79"/>
    </row>
    <row r="26" spans="1:54">
      <c r="A26" s="82"/>
      <c r="C26" s="67"/>
      <c r="D26" s="187"/>
      <c r="E26" s="203"/>
      <c r="F26" s="203"/>
      <c r="G26" s="206"/>
      <c r="H26" s="187"/>
      <c r="I26" s="206"/>
      <c r="J26" s="206"/>
      <c r="K26" s="187"/>
      <c r="L26" s="204"/>
      <c r="M26" s="203"/>
      <c r="N26" s="203"/>
      <c r="O26" s="207"/>
      <c r="P26" s="171"/>
      <c r="Q26" s="199"/>
      <c r="R26" s="200"/>
      <c r="S26" s="43"/>
      <c r="T26" s="201"/>
      <c r="U26" s="198"/>
      <c r="V26" s="201"/>
      <c r="W26" s="96"/>
      <c r="X26" s="36"/>
      <c r="Y26" s="86"/>
      <c r="Z26" s="147"/>
      <c r="AA26" s="36"/>
      <c r="AB26" s="88"/>
      <c r="AC26" s="87"/>
      <c r="AD26" s="74"/>
      <c r="AE26" s="73"/>
      <c r="AF26" s="87"/>
      <c r="AG26" s="87"/>
      <c r="AH26" s="89"/>
      <c r="AI26" s="89"/>
      <c r="AJ26" s="87"/>
      <c r="AK26" s="74"/>
      <c r="AL26" s="73"/>
      <c r="AO26" s="74"/>
      <c r="AQ26" s="74"/>
      <c r="AT26" s="74"/>
      <c r="AU26" s="76"/>
      <c r="AV26" s="53"/>
      <c r="AW26" s="53"/>
      <c r="AY26" s="78"/>
      <c r="AZ26" s="78"/>
      <c r="BA26" s="81"/>
      <c r="BB26" s="79"/>
    </row>
    <row r="27" spans="1:54" ht="14">
      <c r="A27" s="90" t="s">
        <v>52</v>
      </c>
      <c r="B27" s="91"/>
      <c r="C27" s="159">
        <f>SUM(C7:C25)</f>
        <v>3511817</v>
      </c>
      <c r="D27" s="188">
        <f>C27*1000/P27</f>
        <v>679.8202873435722</v>
      </c>
      <c r="E27" s="208">
        <f>D27/D$27</f>
        <v>1</v>
      </c>
      <c r="F27" s="208"/>
      <c r="G27" s="209"/>
      <c r="H27" s="188">
        <f>SUM(H7:H25)</f>
        <v>632985.71282042132</v>
      </c>
      <c r="I27" s="209"/>
      <c r="J27" s="209">
        <f>SUM(J7:J25)</f>
        <v>6.3664629124104977E-11</v>
      </c>
      <c r="K27" s="188">
        <f>J27+C27</f>
        <v>3511817</v>
      </c>
      <c r="L27" s="210">
        <f>K27*1000/P27</f>
        <v>679.8202873435722</v>
      </c>
      <c r="M27" s="208">
        <f>L27/L$27</f>
        <v>1</v>
      </c>
      <c r="N27" s="208"/>
      <c r="O27" s="211">
        <f>SUM(O7:O25)</f>
        <v>-1.9736035028472543E-10</v>
      </c>
      <c r="P27" s="172">
        <f>SUM(P7:P26)</f>
        <v>5165802</v>
      </c>
      <c r="Q27" s="195"/>
      <c r="R27" s="195"/>
      <c r="S27" s="96"/>
      <c r="T27" s="201"/>
      <c r="U27" s="198"/>
      <c r="V27" s="201"/>
      <c r="W27" s="96"/>
      <c r="X27" s="96"/>
      <c r="Y27" s="155"/>
      <c r="Z27" s="147"/>
      <c r="AA27" s="96"/>
      <c r="AB27" s="96"/>
      <c r="AC27" s="78"/>
      <c r="AD27" s="78"/>
      <c r="AE27" s="73"/>
      <c r="AF27" s="78"/>
      <c r="AG27" s="78"/>
      <c r="AH27" s="78"/>
      <c r="AI27" s="78"/>
      <c r="AJ27" s="78"/>
      <c r="AK27" s="78"/>
      <c r="AL27" s="73"/>
      <c r="AM27" s="78"/>
      <c r="AN27" s="78"/>
      <c r="AO27" s="78"/>
      <c r="AP27" s="78"/>
      <c r="AT27" s="97"/>
      <c r="AU27" s="76"/>
      <c r="AV27" s="53"/>
      <c r="AW27" s="53"/>
    </row>
    <row r="28" spans="1:54">
      <c r="C28" s="84"/>
      <c r="D28" s="84"/>
      <c r="E28" s="84"/>
      <c r="F28" s="84"/>
      <c r="G28" s="84"/>
      <c r="H28" s="85"/>
      <c r="I28" s="84"/>
      <c r="J28" s="84"/>
      <c r="K28" s="84"/>
      <c r="L28" s="84"/>
      <c r="M28" s="84"/>
      <c r="N28" s="84"/>
      <c r="O28" s="84"/>
      <c r="Q28" s="43"/>
      <c r="R28" s="43"/>
      <c r="S28" s="43"/>
      <c r="T28" s="43"/>
      <c r="U28" s="43"/>
      <c r="V28" s="96"/>
      <c r="W28" s="96"/>
      <c r="X28" s="36"/>
      <c r="Y28" s="87"/>
      <c r="AA28" s="87"/>
      <c r="AC28" s="87"/>
      <c r="AD28" s="87"/>
      <c r="AE28" s="87"/>
      <c r="AF28" s="87"/>
      <c r="AG28" s="87"/>
      <c r="AH28" s="89"/>
      <c r="AI28" s="89"/>
      <c r="AJ28" s="87"/>
      <c r="AK28" s="87"/>
      <c r="AL28" s="89"/>
      <c r="AM28" s="87"/>
      <c r="AT28" s="98"/>
      <c r="AW28" s="53"/>
    </row>
    <row r="29" spans="1:54">
      <c r="A29" s="158" t="s">
        <v>478</v>
      </c>
      <c r="B29" s="158"/>
      <c r="C29" s="222"/>
      <c r="D29" s="222"/>
      <c r="E29" s="222"/>
      <c r="F29" s="222"/>
      <c r="G29" s="223">
        <f>-H27*1000/P27</f>
        <v>-122.53387040781303</v>
      </c>
      <c r="H29" s="85"/>
      <c r="I29" s="84"/>
      <c r="J29" s="84"/>
      <c r="K29" s="84"/>
      <c r="L29" s="84"/>
      <c r="M29" s="84"/>
      <c r="N29" s="84"/>
      <c r="O29" s="84"/>
      <c r="Q29" s="43"/>
      <c r="R29" s="43"/>
      <c r="S29" s="43"/>
      <c r="T29" s="43"/>
      <c r="U29" s="43"/>
      <c r="V29" s="96"/>
      <c r="W29" s="96"/>
      <c r="X29" s="36"/>
      <c r="Y29" s="87"/>
      <c r="AA29" s="87"/>
      <c r="AC29" s="87"/>
      <c r="AD29" s="87"/>
      <c r="AE29" s="87"/>
      <c r="AF29" s="87"/>
      <c r="AG29" s="87"/>
      <c r="AH29" s="89"/>
      <c r="AI29" s="89"/>
      <c r="AJ29" s="87"/>
      <c r="AK29" s="87"/>
      <c r="AL29" s="89"/>
      <c r="AM29" s="87"/>
      <c r="AT29" s="98"/>
      <c r="AW29" s="53"/>
    </row>
    <row r="30" spans="1:54">
      <c r="A30" s="158" t="s">
        <v>53</v>
      </c>
      <c r="B30" s="158"/>
      <c r="C30" s="224"/>
      <c r="D30" s="224"/>
      <c r="E30" s="224"/>
      <c r="F30" s="224"/>
      <c r="G30" s="224"/>
      <c r="H30" s="101"/>
      <c r="I30" s="84"/>
      <c r="J30" s="84"/>
      <c r="K30" s="84"/>
      <c r="L30" s="84"/>
      <c r="M30" s="84"/>
      <c r="N30" s="84"/>
      <c r="O30" s="84"/>
      <c r="Q30" s="43"/>
      <c r="R30" s="43"/>
      <c r="S30" s="43"/>
      <c r="T30" s="43"/>
      <c r="U30" s="43"/>
      <c r="V30" s="96"/>
      <c r="W30" s="96"/>
      <c r="X30" s="36"/>
      <c r="Y30" s="87"/>
      <c r="AA30" s="87"/>
      <c r="AC30" s="87"/>
      <c r="AD30" s="87"/>
      <c r="AE30" s="87"/>
      <c r="AF30" s="87"/>
      <c r="AG30" s="87"/>
      <c r="AH30" s="89"/>
      <c r="AI30" s="89"/>
      <c r="AJ30" s="87"/>
      <c r="AK30" s="87"/>
      <c r="AL30" s="89"/>
      <c r="AM30" s="87"/>
      <c r="AT30" s="98"/>
      <c r="AW30" s="53"/>
    </row>
    <row r="31" spans="1:54">
      <c r="A31" s="43"/>
      <c r="B31" s="43"/>
      <c r="C31" s="43"/>
      <c r="D31" s="43"/>
      <c r="E31" s="43"/>
      <c r="F31" s="43"/>
      <c r="G31" s="43"/>
      <c r="I31" s="84"/>
      <c r="J31" s="84"/>
      <c r="K31" s="84"/>
      <c r="L31" s="84"/>
      <c r="M31" s="84"/>
      <c r="N31" s="84"/>
      <c r="O31" s="84"/>
      <c r="Q31" s="43"/>
      <c r="R31" s="43"/>
      <c r="S31" s="43"/>
      <c r="T31" s="96"/>
      <c r="U31" s="43"/>
      <c r="V31" s="96"/>
      <c r="W31" s="96"/>
      <c r="X31" s="36"/>
      <c r="Y31" s="72"/>
      <c r="AB31" s="72"/>
      <c r="AC31" s="72"/>
      <c r="AD31" s="72"/>
      <c r="AE31" s="72"/>
      <c r="AF31" s="72"/>
      <c r="AG31" s="99"/>
      <c r="AH31" s="100"/>
      <c r="AI31" s="100"/>
      <c r="AJ31" s="72"/>
      <c r="AK31" s="72"/>
      <c r="AL31" s="100"/>
      <c r="AM31" s="72"/>
      <c r="AN31" s="99"/>
      <c r="AT31" s="98"/>
      <c r="AW31" s="53"/>
    </row>
    <row r="32" spans="1:54" ht="21.75" customHeight="1">
      <c r="B32" s="225" t="s">
        <v>496</v>
      </c>
      <c r="C32" s="226"/>
      <c r="D32" s="226"/>
      <c r="E32" s="226"/>
      <c r="F32" s="226"/>
      <c r="G32" s="226"/>
      <c r="Q32" s="43"/>
      <c r="R32" s="43"/>
      <c r="S32" s="43"/>
      <c r="T32" s="43"/>
      <c r="U32" s="43"/>
      <c r="V32" s="43"/>
      <c r="W32" s="43"/>
      <c r="AG32" s="103"/>
    </row>
    <row r="33" spans="2:33" ht="14">
      <c r="B33" s="227" t="str">
        <f>C1</f>
        <v>Skatt januar 2015</v>
      </c>
      <c r="C33" s="226"/>
      <c r="D33" s="226"/>
      <c r="E33" s="226"/>
      <c r="F33" s="226"/>
      <c r="G33" s="226"/>
      <c r="AG33" s="87"/>
    </row>
  </sheetData>
  <mergeCells count="5">
    <mergeCell ref="C1:F1"/>
    <mergeCell ref="T1:U1"/>
    <mergeCell ref="K2:M2"/>
    <mergeCell ref="T2:U2"/>
    <mergeCell ref="K3:L3"/>
  </mergeCells>
  <printOptions gridLines="1"/>
  <pageMargins left="0.19685039370078741" right="0.19685039370078741" top="0.74803149606299213" bottom="0.55118110236220474" header="0.39370078740157483" footer="0.51181102362204722"/>
  <pageSetup paperSize="9" pageOrder="overThenDown" orientation="landscape" horizontalDpi="4294967292" verticalDpi="4294967292" r:id="rId1"/>
  <headerFooter alignWithMargins="0">
    <oddHeader xml:space="preserve">&amp;CInntektsutjevnende tilskudd januar - mars </oddHeader>
    <oddFooter>&amp;LKS&amp;C&amp;P&amp;R&amp;F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opLeftCell="A22" workbookViewId="0">
      <selection activeCell="P23" sqref="P23"/>
    </sheetView>
  </sheetViews>
  <sheetFormatPr baseColWidth="10" defaultRowHeight="12.5"/>
  <cols>
    <col min="1" max="1" width="16" customWidth="1"/>
    <col min="2" max="3" width="12.26953125" bestFit="1" customWidth="1"/>
    <col min="4" max="4" width="13.1796875" customWidth="1"/>
    <col min="5" max="5" width="10.26953125" customWidth="1"/>
    <col min="6" max="6" width="13.81640625" bestFit="1" customWidth="1"/>
    <col min="7" max="7" width="12.81640625" bestFit="1" customWidth="1"/>
    <col min="8" max="8" width="11.81640625" bestFit="1" customWidth="1"/>
    <col min="9" max="9" width="10.54296875" customWidth="1"/>
    <col min="10" max="11" width="12.26953125" bestFit="1" customWidth="1"/>
    <col min="12" max="12" width="12.81640625" bestFit="1" customWidth="1"/>
    <col min="13" max="13" width="14.54296875" customWidth="1"/>
    <col min="14" max="14" width="15.7265625" bestFit="1" customWidth="1"/>
  </cols>
  <sheetData>
    <row r="1" spans="1:14" ht="14">
      <c r="A1" s="1" t="s">
        <v>0</v>
      </c>
      <c r="B1" s="352" t="s">
        <v>1</v>
      </c>
      <c r="C1" s="352"/>
      <c r="D1" s="352"/>
      <c r="E1" s="2"/>
      <c r="F1" s="352" t="s">
        <v>2</v>
      </c>
      <c r="G1" s="352"/>
      <c r="H1" s="352"/>
      <c r="I1" s="2"/>
      <c r="J1" s="352" t="s">
        <v>482</v>
      </c>
      <c r="K1" s="352"/>
      <c r="L1" s="352"/>
    </row>
    <row r="2" spans="1:14" ht="14">
      <c r="A2" s="3"/>
      <c r="B2" s="4">
        <v>2016</v>
      </c>
      <c r="C2" s="4">
        <v>2017</v>
      </c>
      <c r="D2" s="4">
        <v>2018</v>
      </c>
      <c r="E2" s="4"/>
      <c r="F2" s="4">
        <f>B2</f>
        <v>2016</v>
      </c>
      <c r="G2" s="4">
        <f>C2</f>
        <v>2017</v>
      </c>
      <c r="H2" s="4">
        <f>D2</f>
        <v>2018</v>
      </c>
      <c r="I2" s="4"/>
      <c r="J2" s="4">
        <f>F2</f>
        <v>2016</v>
      </c>
      <c r="K2" s="4">
        <f>G2</f>
        <v>2017</v>
      </c>
      <c r="L2" s="4">
        <f>H2</f>
        <v>2018</v>
      </c>
    </row>
    <row r="3" spans="1:14" ht="14">
      <c r="A3" s="5" t="s">
        <v>3</v>
      </c>
      <c r="B3" s="161">
        <v>16799193</v>
      </c>
      <c r="C3" s="162">
        <v>18409325</v>
      </c>
      <c r="D3" s="234">
        <v>19313287</v>
      </c>
      <c r="E3" s="5"/>
      <c r="F3" s="242">
        <v>3604480</v>
      </c>
      <c r="G3" s="243">
        <v>3880051</v>
      </c>
      <c r="H3" s="234">
        <v>4040375</v>
      </c>
      <c r="I3" s="5"/>
      <c r="J3" s="5">
        <f t="shared" ref="J3:L15" si="0">B3+F3</f>
        <v>20403673</v>
      </c>
      <c r="K3" s="5">
        <f t="shared" si="0"/>
        <v>22289376</v>
      </c>
      <c r="L3" s="5">
        <f t="shared" si="0"/>
        <v>23353662</v>
      </c>
    </row>
    <row r="4" spans="1:14" ht="14">
      <c r="A4" s="5" t="s">
        <v>4</v>
      </c>
      <c r="B4" s="161">
        <v>17738139</v>
      </c>
      <c r="C4" s="162">
        <v>19471152</v>
      </c>
      <c r="D4" s="162">
        <v>20364201</v>
      </c>
      <c r="E4" s="5"/>
      <c r="F4" s="161">
        <v>3785133</v>
      </c>
      <c r="G4" s="165">
        <v>4084860</v>
      </c>
      <c r="H4" s="165">
        <v>4242229</v>
      </c>
      <c r="I4" s="5"/>
      <c r="J4" s="5">
        <f t="shared" si="0"/>
        <v>21523272</v>
      </c>
      <c r="K4" s="5">
        <f t="shared" si="0"/>
        <v>23556012</v>
      </c>
      <c r="L4" s="5">
        <f t="shared" si="0"/>
        <v>24606430</v>
      </c>
    </row>
    <row r="5" spans="1:14" ht="14">
      <c r="A5" s="5" t="s">
        <v>5</v>
      </c>
      <c r="B5" s="162">
        <v>41952502</v>
      </c>
      <c r="C5" s="162">
        <v>44864413</v>
      </c>
      <c r="D5" s="270">
        <v>46625258</v>
      </c>
      <c r="E5" s="5"/>
      <c r="F5" s="165">
        <v>8884916</v>
      </c>
      <c r="G5" s="165">
        <v>9392147</v>
      </c>
      <c r="H5" s="270">
        <v>9704026</v>
      </c>
      <c r="I5" s="5"/>
      <c r="J5" s="5">
        <f t="shared" si="0"/>
        <v>50837418</v>
      </c>
      <c r="K5" s="5">
        <f t="shared" si="0"/>
        <v>54256560</v>
      </c>
      <c r="L5" s="164">
        <f t="shared" si="0"/>
        <v>56329284</v>
      </c>
    </row>
    <row r="6" spans="1:14" ht="14">
      <c r="A6" s="5" t="s">
        <v>6</v>
      </c>
      <c r="B6" s="175">
        <v>43319269</v>
      </c>
      <c r="C6" s="175">
        <v>46101752</v>
      </c>
      <c r="D6" s="175">
        <v>48227379</v>
      </c>
      <c r="E6" s="5"/>
      <c r="F6" s="165">
        <v>9156251</v>
      </c>
      <c r="G6" s="165">
        <v>9633281</v>
      </c>
      <c r="H6" s="165">
        <v>10019862</v>
      </c>
      <c r="I6" s="5"/>
      <c r="J6" s="5">
        <f t="shared" si="0"/>
        <v>52475520</v>
      </c>
      <c r="K6" s="5">
        <f t="shared" si="0"/>
        <v>55735033</v>
      </c>
      <c r="L6" s="164">
        <f t="shared" si="0"/>
        <v>58247241</v>
      </c>
      <c r="M6" s="269"/>
    </row>
    <row r="7" spans="1:14" ht="14">
      <c r="A7" s="5" t="s">
        <v>7</v>
      </c>
      <c r="B7" s="175">
        <v>72696583</v>
      </c>
      <c r="C7" s="175">
        <v>75541209</v>
      </c>
      <c r="D7" s="234">
        <v>78513905</v>
      </c>
      <c r="E7" s="5"/>
      <c r="F7" s="165">
        <v>15344226</v>
      </c>
      <c r="G7" s="165">
        <v>15785171</v>
      </c>
      <c r="H7" s="234">
        <v>16312337</v>
      </c>
      <c r="I7" s="5"/>
      <c r="J7" s="5">
        <f t="shared" si="0"/>
        <v>88040809</v>
      </c>
      <c r="K7" s="5">
        <f t="shared" si="0"/>
        <v>91326380</v>
      </c>
      <c r="L7" s="164">
        <f t="shared" si="0"/>
        <v>94826242</v>
      </c>
    </row>
    <row r="8" spans="1:14" ht="14">
      <c r="A8" s="5" t="s">
        <v>8</v>
      </c>
      <c r="B8" s="162">
        <v>73848961</v>
      </c>
      <c r="C8" s="162">
        <v>76550314</v>
      </c>
      <c r="D8" s="162">
        <v>79445797</v>
      </c>
      <c r="E8" s="5"/>
      <c r="F8" s="165">
        <v>15588497</v>
      </c>
      <c r="G8" s="165">
        <v>15999811</v>
      </c>
      <c r="H8" s="165">
        <v>16506621</v>
      </c>
      <c r="I8" s="5"/>
      <c r="J8" s="5">
        <f t="shared" si="0"/>
        <v>89437458</v>
      </c>
      <c r="K8" s="5">
        <f t="shared" si="0"/>
        <v>92550125</v>
      </c>
      <c r="L8" s="164">
        <f t="shared" si="0"/>
        <v>95952418</v>
      </c>
    </row>
    <row r="9" spans="1:14" ht="14">
      <c r="A9" s="5" t="s">
        <v>9</v>
      </c>
      <c r="B9" s="162">
        <v>90334880</v>
      </c>
      <c r="C9" s="162">
        <v>93866508</v>
      </c>
      <c r="D9" s="162">
        <v>97645185</v>
      </c>
      <c r="E9" s="5"/>
      <c r="F9" s="165">
        <v>19066045</v>
      </c>
      <c r="G9" s="165">
        <v>19624756</v>
      </c>
      <c r="H9" s="162">
        <v>20298391</v>
      </c>
      <c r="I9" s="5"/>
      <c r="J9" s="5">
        <f t="shared" si="0"/>
        <v>109400925</v>
      </c>
      <c r="K9" s="5">
        <f t="shared" si="0"/>
        <v>113491264</v>
      </c>
      <c r="L9" s="164">
        <f t="shared" si="0"/>
        <v>117943576</v>
      </c>
    </row>
    <row r="10" spans="1:14" ht="14">
      <c r="A10" s="5" t="s">
        <v>10</v>
      </c>
      <c r="B10" s="162">
        <v>92839550</v>
      </c>
      <c r="C10" s="162">
        <v>96504707</v>
      </c>
      <c r="D10" s="162">
        <v>99660960</v>
      </c>
      <c r="E10" s="5"/>
      <c r="F10" s="165">
        <v>19598760</v>
      </c>
      <c r="G10" s="162">
        <v>20176847</v>
      </c>
      <c r="H10" s="162">
        <v>20717558</v>
      </c>
      <c r="I10" s="5"/>
      <c r="J10" s="5">
        <f t="shared" si="0"/>
        <v>112438310</v>
      </c>
      <c r="K10" s="5">
        <f t="shared" si="0"/>
        <v>116681554</v>
      </c>
      <c r="L10" s="5">
        <f t="shared" si="0"/>
        <v>120378518</v>
      </c>
    </row>
    <row r="11" spans="1:14" ht="14">
      <c r="A11" s="5" t="s">
        <v>11</v>
      </c>
      <c r="B11" s="162">
        <v>118656792</v>
      </c>
      <c r="C11" s="162">
        <v>123424890</v>
      </c>
      <c r="D11" s="162">
        <v>128150735</v>
      </c>
      <c r="E11" s="5"/>
      <c r="F11" s="162">
        <v>25042940</v>
      </c>
      <c r="G11" s="271">
        <v>25805570</v>
      </c>
      <c r="H11" s="271">
        <v>26641580</v>
      </c>
      <c r="I11" s="5"/>
      <c r="J11" s="5">
        <f t="shared" si="0"/>
        <v>143699732</v>
      </c>
      <c r="K11" s="5">
        <f t="shared" si="0"/>
        <v>149230460</v>
      </c>
      <c r="L11" s="5">
        <f t="shared" si="0"/>
        <v>154792315</v>
      </c>
    </row>
    <row r="12" spans="1:14" ht="14.5" thickBot="1">
      <c r="A12" s="5" t="s">
        <v>12</v>
      </c>
      <c r="B12" s="162">
        <v>119776758</v>
      </c>
      <c r="C12" s="240">
        <v>124566434</v>
      </c>
      <c r="D12" s="241">
        <v>130264358</v>
      </c>
      <c r="E12" s="5"/>
      <c r="F12" s="162">
        <v>25283816</v>
      </c>
      <c r="G12" s="244">
        <v>26047122</v>
      </c>
      <c r="H12" s="245">
        <v>27082312</v>
      </c>
      <c r="I12" s="5"/>
      <c r="J12" s="5">
        <f t="shared" si="0"/>
        <v>145060574</v>
      </c>
      <c r="K12" s="5">
        <f t="shared" si="0"/>
        <v>150613556</v>
      </c>
      <c r="L12" s="5">
        <f t="shared" si="0"/>
        <v>157346670</v>
      </c>
    </row>
    <row r="13" spans="1:14" ht="14">
      <c r="A13" s="5" t="s">
        <v>13</v>
      </c>
      <c r="B13" s="162">
        <v>148700966</v>
      </c>
      <c r="C13" s="162">
        <v>155288285</v>
      </c>
      <c r="D13" s="162">
        <v>161332377</v>
      </c>
      <c r="E13" s="251" t="s">
        <v>14</v>
      </c>
      <c r="F13" s="162">
        <v>31151685</v>
      </c>
      <c r="G13" s="272">
        <v>32080493</v>
      </c>
      <c r="H13" s="272">
        <v>33204350</v>
      </c>
      <c r="I13" s="251" t="s">
        <v>14</v>
      </c>
      <c r="J13" s="5">
        <f t="shared" si="0"/>
        <v>179852651</v>
      </c>
      <c r="K13" s="5">
        <f t="shared" si="0"/>
        <v>187368778</v>
      </c>
      <c r="L13" s="164">
        <f t="shared" si="0"/>
        <v>194536727</v>
      </c>
      <c r="M13" s="7"/>
      <c r="N13" s="7"/>
    </row>
    <row r="14" spans="1:14" ht="14">
      <c r="A14" s="8" t="s">
        <v>15</v>
      </c>
      <c r="B14" s="166">
        <v>149813982</v>
      </c>
      <c r="C14" s="166">
        <v>156585214</v>
      </c>
      <c r="D14" s="166">
        <v>162536856</v>
      </c>
      <c r="E14" s="252">
        <f>D14*1000/$N$15</f>
        <v>30692.702024069331</v>
      </c>
      <c r="F14" s="163">
        <v>31384630</v>
      </c>
      <c r="G14" s="163">
        <v>32347334</v>
      </c>
      <c r="H14" s="166">
        <v>33450177</v>
      </c>
      <c r="I14" s="252">
        <f>H14*1000/$N$15</f>
        <v>6316.5754560515024</v>
      </c>
      <c r="J14" s="8">
        <f t="shared" si="0"/>
        <v>181198612</v>
      </c>
      <c r="K14" s="8">
        <f t="shared" si="0"/>
        <v>188932548</v>
      </c>
      <c r="L14" s="163">
        <f t="shared" si="0"/>
        <v>195987033</v>
      </c>
      <c r="N14" s="253" t="s">
        <v>519</v>
      </c>
    </row>
    <row r="15" spans="1:14" s="10" customFormat="1" ht="14">
      <c r="A15" s="11" t="s">
        <v>507</v>
      </c>
      <c r="B15" s="9"/>
      <c r="C15" s="9"/>
      <c r="D15" s="306">
        <v>158542999.99999997</v>
      </c>
      <c r="E15" s="246">
        <f>D15*1000/$N$15</f>
        <v>29938.520879239986</v>
      </c>
      <c r="F15" s="9"/>
      <c r="G15" s="9"/>
      <c r="H15" s="235">
        <v>33210000.004261896</v>
      </c>
      <c r="I15" s="246">
        <f>H15*1000/$N$15</f>
        <v>6271.2215520531017</v>
      </c>
      <c r="J15" s="9"/>
      <c r="K15" s="9"/>
      <c r="L15" s="247">
        <f t="shared" si="0"/>
        <v>191753000.00426185</v>
      </c>
      <c r="N15" s="236">
        <v>5295619</v>
      </c>
    </row>
    <row r="16" spans="1:14" s="10" customFormat="1" ht="11.5">
      <c r="A16" s="6" t="s">
        <v>520</v>
      </c>
      <c r="B16" s="6"/>
      <c r="C16" s="248"/>
      <c r="D16" s="9">
        <v>158200000</v>
      </c>
      <c r="E16" s="246">
        <f>D16*1000/$N$15</f>
        <v>29873.750358551097</v>
      </c>
      <c r="F16" s="6"/>
      <c r="G16" s="248"/>
      <c r="H16" s="9">
        <v>33100000</v>
      </c>
      <c r="I16" s="246">
        <f>H16*1000/$N$15</f>
        <v>6250.4496641469104</v>
      </c>
      <c r="K16" s="248"/>
      <c r="L16" s="9">
        <f>D16+H16</f>
        <v>191300000</v>
      </c>
    </row>
    <row r="17" spans="1:15" s="10" customFormat="1" ht="12" thickBot="1">
      <c r="A17" s="11" t="s">
        <v>521</v>
      </c>
      <c r="B17" s="176"/>
      <c r="C17" s="248"/>
      <c r="D17" s="249">
        <v>160330000</v>
      </c>
      <c r="E17" s="250">
        <f>D17*1000/$N$15</f>
        <v>30275.96962696901</v>
      </c>
      <c r="F17" s="176"/>
      <c r="G17" s="248"/>
      <c r="H17" s="9">
        <v>33400000</v>
      </c>
      <c r="I17" s="250">
        <f>H17*1000/$N$15</f>
        <v>6307.1002653325322</v>
      </c>
      <c r="K17" s="248"/>
      <c r="L17" s="9">
        <f>D17+H17</f>
        <v>193730000</v>
      </c>
    </row>
    <row r="18" spans="1:15" s="10" customFormat="1" ht="11.5">
      <c r="A18" s="13"/>
      <c r="C18" s="12"/>
      <c r="D18" s="14"/>
      <c r="E18" s="9"/>
      <c r="G18" s="12"/>
      <c r="H18" s="14"/>
      <c r="I18" s="9"/>
      <c r="K18" s="12"/>
      <c r="L18" s="15"/>
      <c r="M18" s="16"/>
    </row>
    <row r="19" spans="1:15" s="10" customFormat="1" ht="11.5">
      <c r="A19" s="13"/>
      <c r="C19" s="12"/>
      <c r="D19" s="14"/>
      <c r="E19" s="9"/>
      <c r="G19" s="12"/>
      <c r="H19" s="14"/>
      <c r="I19" s="9"/>
      <c r="K19" s="12"/>
      <c r="L19" s="15"/>
      <c r="M19" s="17"/>
    </row>
    <row r="20" spans="1:15" s="10" customFormat="1" ht="11.5">
      <c r="A20" s="13"/>
      <c r="C20" s="12"/>
      <c r="D20" s="14"/>
      <c r="E20" s="9"/>
      <c r="G20" s="12"/>
      <c r="H20" s="14"/>
      <c r="I20" s="9"/>
      <c r="K20" s="12"/>
      <c r="L20" s="15"/>
      <c r="M20" s="16"/>
    </row>
    <row r="21" spans="1:15" ht="14">
      <c r="A21" s="18" t="s">
        <v>481</v>
      </c>
      <c r="B21" s="352" t="s">
        <v>1</v>
      </c>
      <c r="C21" s="352"/>
      <c r="D21" s="352"/>
      <c r="E21" s="19"/>
      <c r="F21" s="352" t="s">
        <v>2</v>
      </c>
      <c r="G21" s="352"/>
      <c r="H21" s="352"/>
      <c r="I21" s="19"/>
      <c r="J21" s="352" t="s">
        <v>482</v>
      </c>
      <c r="K21" s="352"/>
      <c r="L21" s="352"/>
    </row>
    <row r="22" spans="1:15" ht="14">
      <c r="A22" s="20" t="s">
        <v>480</v>
      </c>
      <c r="B22" s="4">
        <f>B2</f>
        <v>2016</v>
      </c>
      <c r="C22" s="4">
        <f t="shared" ref="C22:L22" si="1">C2</f>
        <v>2017</v>
      </c>
      <c r="D22" s="4">
        <f t="shared" si="1"/>
        <v>2018</v>
      </c>
      <c r="E22" s="4"/>
      <c r="F22" s="4">
        <f t="shared" si="1"/>
        <v>2016</v>
      </c>
      <c r="G22" s="4">
        <f t="shared" si="1"/>
        <v>2017</v>
      </c>
      <c r="H22" s="4">
        <f t="shared" si="1"/>
        <v>2018</v>
      </c>
      <c r="I22" s="4"/>
      <c r="J22" s="4">
        <f t="shared" si="1"/>
        <v>2016</v>
      </c>
      <c r="K22" s="4">
        <f t="shared" si="1"/>
        <v>2017</v>
      </c>
      <c r="L22" s="4">
        <f t="shared" si="1"/>
        <v>2018</v>
      </c>
    </row>
    <row r="23" spans="1:15" ht="14">
      <c r="A23" s="5" t="s">
        <v>3</v>
      </c>
      <c r="B23" s="21">
        <v>3.4095584569075361E-2</v>
      </c>
      <c r="C23" s="21">
        <v>9.5845794497390446E-2</v>
      </c>
      <c r="D23" s="21">
        <f t="shared" ref="D23:D34" si="2">(D3-C3)/C3</f>
        <v>4.9103484239644855E-2</v>
      </c>
      <c r="E23" s="5"/>
      <c r="F23" s="21">
        <v>2.6386055993236551E-2</v>
      </c>
      <c r="G23" s="21">
        <v>7.6452359286221586E-2</v>
      </c>
      <c r="H23" s="21">
        <f t="shared" ref="H23:H34" si="3">(H3-G3)/G3</f>
        <v>4.1320075431998185E-2</v>
      </c>
      <c r="I23" s="5"/>
      <c r="J23" s="21">
        <v>3.2725219980222826E-2</v>
      </c>
      <c r="K23" s="21">
        <v>9.2419781477580037E-2</v>
      </c>
      <c r="L23" s="21">
        <f t="shared" ref="L23:L34" si="4">(L3-K3)/K3</f>
        <v>4.7748577618323636E-2</v>
      </c>
      <c r="N23" s="28"/>
      <c r="O23" s="28"/>
    </row>
    <row r="24" spans="1:15" ht="14">
      <c r="A24" s="5" t="s">
        <v>4</v>
      </c>
      <c r="B24" s="21">
        <v>3.2146172817667726E-2</v>
      </c>
      <c r="C24" s="21">
        <v>9.7699820708361793E-2</v>
      </c>
      <c r="D24" s="277">
        <f t="shared" si="2"/>
        <v>4.5865236941296537E-2</v>
      </c>
      <c r="E24" s="5"/>
      <c r="F24" s="21">
        <v>2.4436762265676783E-2</v>
      </c>
      <c r="G24" s="21">
        <v>7.9185328494401644E-2</v>
      </c>
      <c r="H24" s="277">
        <f t="shared" si="3"/>
        <v>3.8524943327311094E-2</v>
      </c>
      <c r="I24" s="5"/>
      <c r="J24" s="21">
        <v>3.0781980225787393E-2</v>
      </c>
      <c r="K24" s="21">
        <v>9.4443818765102258E-2</v>
      </c>
      <c r="L24" s="277">
        <f t="shared" si="4"/>
        <v>4.4592352899124013E-2</v>
      </c>
      <c r="N24" s="28"/>
      <c r="O24" s="28"/>
    </row>
    <row r="25" spans="1:15" ht="14">
      <c r="A25" s="5" t="s">
        <v>5</v>
      </c>
      <c r="B25" s="21">
        <v>5.4111939659848944E-2</v>
      </c>
      <c r="C25" s="21">
        <v>6.9409710057340562E-2</v>
      </c>
      <c r="D25" s="277">
        <f t="shared" si="2"/>
        <v>3.9248145295024808E-2</v>
      </c>
      <c r="E25" s="5"/>
      <c r="F25" s="21">
        <v>3.9462511491521718E-2</v>
      </c>
      <c r="G25" s="21">
        <v>5.7089003430083073E-2</v>
      </c>
      <c r="H25" s="277">
        <f t="shared" si="3"/>
        <v>3.3206358460956799E-2</v>
      </c>
      <c r="I25" s="5"/>
      <c r="J25" s="21">
        <v>5.1521938128649282E-2</v>
      </c>
      <c r="K25" s="21">
        <v>6.7256405508241981E-2</v>
      </c>
      <c r="L25" s="277">
        <f t="shared" si="4"/>
        <v>3.8202274526803762E-2</v>
      </c>
      <c r="N25" s="28"/>
      <c r="O25" s="28"/>
    </row>
    <row r="26" spans="1:15" ht="14">
      <c r="A26" s="5" t="s">
        <v>6</v>
      </c>
      <c r="B26" s="21">
        <v>5.3487165807354076E-2</v>
      </c>
      <c r="C26" s="21">
        <v>6.4231993388438754E-2</v>
      </c>
      <c r="D26" s="277">
        <f t="shared" si="2"/>
        <v>4.6107293275969206E-2</v>
      </c>
      <c r="E26" s="5"/>
      <c r="F26" s="21">
        <v>3.9321862210312294E-2</v>
      </c>
      <c r="G26" s="21">
        <v>5.2098833900468655E-2</v>
      </c>
      <c r="H26" s="277">
        <f t="shared" si="3"/>
        <v>4.012973357675334E-2</v>
      </c>
      <c r="I26" s="5"/>
      <c r="J26" s="21">
        <v>5.0987773513227544E-2</v>
      </c>
      <c r="K26" s="21">
        <v>6.2114925207029867E-2</v>
      </c>
      <c r="L26" s="277">
        <f t="shared" si="4"/>
        <v>4.507412779319607E-2</v>
      </c>
      <c r="N26" s="28"/>
      <c r="O26" s="28"/>
    </row>
    <row r="27" spans="1:15" ht="14">
      <c r="A27" s="5" t="s">
        <v>7</v>
      </c>
      <c r="B27" s="21">
        <v>9.0308433207730493E-2</v>
      </c>
      <c r="C27" s="21">
        <v>3.913011977468047E-2</v>
      </c>
      <c r="D27" s="277">
        <f t="shared" si="2"/>
        <v>3.9351978070671333E-2</v>
      </c>
      <c r="E27" s="5"/>
      <c r="F27" s="21">
        <v>7.4372900771108863E-2</v>
      </c>
      <c r="G27" s="21">
        <v>2.8736868187421119E-2</v>
      </c>
      <c r="H27" s="277">
        <f t="shared" si="3"/>
        <v>3.339628059778383E-2</v>
      </c>
      <c r="I27" s="5"/>
      <c r="J27" s="21">
        <v>8.7497175670782204E-2</v>
      </c>
      <c r="K27" s="21">
        <v>3.7318727954896463E-2</v>
      </c>
      <c r="L27" s="277">
        <f t="shared" si="4"/>
        <v>3.8322574485050213E-2</v>
      </c>
      <c r="N27" s="28"/>
      <c r="O27" s="28"/>
    </row>
    <row r="28" spans="1:15" ht="14">
      <c r="A28" s="5" t="s">
        <v>8</v>
      </c>
      <c r="B28" s="21">
        <v>8.1116657993456437E-2</v>
      </c>
      <c r="C28" s="21">
        <v>3.6579431361261808E-2</v>
      </c>
      <c r="D28" s="277">
        <f t="shared" si="2"/>
        <v>3.7824573782937063E-2</v>
      </c>
      <c r="E28" s="5"/>
      <c r="F28" s="21">
        <v>6.5375895251491914E-2</v>
      </c>
      <c r="G28" s="21">
        <v>2.6385738150381016E-2</v>
      </c>
      <c r="H28" s="277">
        <f t="shared" si="3"/>
        <v>3.1675999172740228E-2</v>
      </c>
      <c r="I28" s="5"/>
      <c r="J28" s="21">
        <v>7.8339738347845661E-2</v>
      </c>
      <c r="K28" s="21">
        <v>3.4802722143556453E-2</v>
      </c>
      <c r="L28" s="277">
        <f t="shared" si="4"/>
        <v>3.6761625119360992E-2</v>
      </c>
      <c r="N28" s="28"/>
      <c r="O28" s="28"/>
    </row>
    <row r="29" spans="1:15" ht="14">
      <c r="A29" s="5" t="s">
        <v>9</v>
      </c>
      <c r="B29" s="21">
        <v>7.605441441740203E-2</v>
      </c>
      <c r="C29" s="21">
        <v>3.9094843542162229E-2</v>
      </c>
      <c r="D29" s="277">
        <f t="shared" si="2"/>
        <v>4.0255859949535996E-2</v>
      </c>
      <c r="E29" s="5"/>
      <c r="F29" s="21">
        <v>6.0000819488891341E-2</v>
      </c>
      <c r="G29" s="21">
        <v>2.9303979928716209E-2</v>
      </c>
      <c r="H29" s="277">
        <f t="shared" si="3"/>
        <v>3.4325777095012035E-2</v>
      </c>
      <c r="I29" s="5"/>
      <c r="J29" s="21">
        <v>7.322174962605553E-2</v>
      </c>
      <c r="K29" s="21">
        <v>3.7388522994663893E-2</v>
      </c>
      <c r="L29" s="277">
        <f t="shared" si="4"/>
        <v>3.9230438036182237E-2</v>
      </c>
      <c r="N29" s="28"/>
      <c r="O29" s="28"/>
    </row>
    <row r="30" spans="1:15" ht="14">
      <c r="A30" s="5" t="s">
        <v>10</v>
      </c>
      <c r="B30" s="21">
        <v>8.1580894482220292E-2</v>
      </c>
      <c r="C30" s="21">
        <v>3.9478401177084552E-2</v>
      </c>
      <c r="D30" s="277">
        <f t="shared" si="2"/>
        <v>3.2705689682058718E-2</v>
      </c>
      <c r="E30" s="5"/>
      <c r="F30" s="21">
        <v>6.5599926403708181E-2</v>
      </c>
      <c r="G30" s="21">
        <v>2.949610077372242E-2</v>
      </c>
      <c r="H30" s="277">
        <f t="shared" si="3"/>
        <v>2.679858750973331E-2</v>
      </c>
      <c r="I30" s="5"/>
      <c r="J30" s="21">
        <v>7.8760899184325911E-2</v>
      </c>
      <c r="K30" s="21">
        <v>3.7738418515895517E-2</v>
      </c>
      <c r="L30" s="277">
        <f t="shared" si="4"/>
        <v>3.1684219769647567E-2</v>
      </c>
      <c r="N30" s="28"/>
      <c r="O30" s="28"/>
    </row>
    <row r="31" spans="1:15" ht="14">
      <c r="A31" s="5" t="s">
        <v>11</v>
      </c>
      <c r="B31" s="21">
        <v>8.1921763835824724E-2</v>
      </c>
      <c r="C31" s="21">
        <v>4.0183944969622978E-2</v>
      </c>
      <c r="D31" s="277">
        <f t="shared" si="2"/>
        <v>3.8289238094520478E-2</v>
      </c>
      <c r="E31" s="5"/>
      <c r="F31" s="21">
        <v>6.555853646207678E-2</v>
      </c>
      <c r="G31" s="21">
        <v>3.0452894109078248E-2</v>
      </c>
      <c r="H31" s="277">
        <f t="shared" si="3"/>
        <v>3.239649424523465E-2</v>
      </c>
      <c r="I31" s="5"/>
      <c r="J31" s="21">
        <v>7.9034036716660747E-2</v>
      </c>
      <c r="K31" s="21">
        <v>3.8488088481612476E-2</v>
      </c>
      <c r="L31" s="277">
        <f t="shared" si="4"/>
        <v>3.7270239601218141E-2</v>
      </c>
      <c r="N31" s="28"/>
      <c r="O31" s="28"/>
    </row>
    <row r="32" spans="1:15" ht="14">
      <c r="A32" s="5" t="s">
        <v>12</v>
      </c>
      <c r="B32" s="21">
        <v>8.3755337230078192E-2</v>
      </c>
      <c r="C32" s="21">
        <v>3.9988359010351575E-2</v>
      </c>
      <c r="D32" s="277">
        <f t="shared" si="2"/>
        <v>4.5742049579744731E-2</v>
      </c>
      <c r="E32" s="5"/>
      <c r="F32" s="21">
        <v>6.7334820988149691E-2</v>
      </c>
      <c r="G32" s="21">
        <v>3.0189509368364332E-2</v>
      </c>
      <c r="H32" s="277">
        <f t="shared" si="3"/>
        <v>3.9742970451783502E-2</v>
      </c>
      <c r="I32" s="5"/>
      <c r="J32" s="21">
        <v>8.0857008771880678E-2</v>
      </c>
      <c r="K32" s="21">
        <v>3.8280435868122235E-2</v>
      </c>
      <c r="L32" s="277">
        <f t="shared" si="4"/>
        <v>4.4704568292644256E-2</v>
      </c>
      <c r="N32" s="28"/>
      <c r="O32" s="28"/>
    </row>
    <row r="33" spans="1:15" ht="14">
      <c r="A33" s="5" t="s">
        <v>13</v>
      </c>
      <c r="B33" s="21">
        <v>0.10093532325372265</v>
      </c>
      <c r="C33" s="21">
        <v>4.4299100249288223E-2</v>
      </c>
      <c r="D33" s="277">
        <f t="shared" si="2"/>
        <v>3.8921751244789651E-2</v>
      </c>
      <c r="E33" s="280"/>
      <c r="F33" s="277">
        <v>7.5667064831867831E-2</v>
      </c>
      <c r="G33" s="277">
        <v>2.9815658446726075E-2</v>
      </c>
      <c r="H33" s="277">
        <f t="shared" si="3"/>
        <v>3.5032410505661492E-2</v>
      </c>
      <c r="I33" s="280"/>
      <c r="J33" s="277">
        <v>9.6474032908611618E-2</v>
      </c>
      <c r="K33" s="277">
        <v>4.179047102285971E-2</v>
      </c>
      <c r="L33" s="277">
        <f t="shared" si="4"/>
        <v>3.8255834704755347E-2</v>
      </c>
      <c r="N33" s="28"/>
      <c r="O33" s="28"/>
    </row>
    <row r="34" spans="1:15" ht="14">
      <c r="A34" s="8" t="s">
        <v>15</v>
      </c>
      <c r="B34" s="22">
        <v>9.6753536227856998E-2</v>
      </c>
      <c r="C34" s="22">
        <v>4.5197597110795705E-2</v>
      </c>
      <c r="D34" s="22">
        <f t="shared" si="2"/>
        <v>3.800896552084413E-2</v>
      </c>
      <c r="E34" s="8"/>
      <c r="F34" s="22">
        <v>7.1598840563162638E-2</v>
      </c>
      <c r="G34" s="22">
        <v>3.0674377872225992E-2</v>
      </c>
      <c r="H34" s="22">
        <f t="shared" si="3"/>
        <v>3.4093783432044202E-2</v>
      </c>
      <c r="I34" s="8"/>
      <c r="J34" s="22">
        <v>9.2312382201390542E-2</v>
      </c>
      <c r="K34" s="22">
        <v>4.2682092951131435E-2</v>
      </c>
      <c r="L34" s="22">
        <f t="shared" si="4"/>
        <v>3.73386432072043E-2</v>
      </c>
      <c r="N34" s="28"/>
      <c r="O34" s="28"/>
    </row>
    <row r="35" spans="1:15">
      <c r="A35" s="11" t="s">
        <v>507</v>
      </c>
      <c r="D35" s="23">
        <f>(D15-C$14)/C$14</f>
        <v>1.2503006829239766E-2</v>
      </c>
      <c r="H35" s="23">
        <f>(H15-G$14)/G$14</f>
        <v>2.6668844000000001E-2</v>
      </c>
      <c r="L35" s="23">
        <f>(L15-K$14)/K$14</f>
        <v>1.4928354241334062E-2</v>
      </c>
      <c r="O35" s="28"/>
    </row>
    <row r="36" spans="1:15">
      <c r="A36" s="6" t="s">
        <v>520</v>
      </c>
      <c r="D36" s="23">
        <f>(D16-C$14)/C$14</f>
        <v>1.0312506262564485E-2</v>
      </c>
      <c r="H36" s="23">
        <f>(H16-G$14)/G$14</f>
        <v>2.3268254502828579E-2</v>
      </c>
      <c r="L36" s="23">
        <f>(L16-K$14)/K$14</f>
        <v>1.2530673116206531E-2</v>
      </c>
    </row>
    <row r="37" spans="1:15">
      <c r="A37" s="11" t="s">
        <v>521</v>
      </c>
      <c r="D37" s="23">
        <f>(D17-C$14)/C$14</f>
        <v>2.3915323192648316E-2</v>
      </c>
      <c r="H37" s="23">
        <f>(H17-G$14)/G$14</f>
        <v>3.2542589135784727E-2</v>
      </c>
      <c r="L37" s="23">
        <f>(L17-K$14)/K$14</f>
        <v>2.5392406182972772E-2</v>
      </c>
    </row>
    <row r="38" spans="1:15">
      <c r="A38" s="13"/>
      <c r="D38" s="23"/>
      <c r="G38" s="11"/>
      <c r="H38" s="23"/>
      <c r="L38" s="23"/>
    </row>
    <row r="39" spans="1:15" ht="13">
      <c r="A39" s="14"/>
      <c r="B39" s="24"/>
      <c r="C39" s="24"/>
      <c r="D39" s="25"/>
      <c r="E39" s="24"/>
      <c r="F39" s="24"/>
      <c r="G39" s="24"/>
      <c r="H39" s="25"/>
      <c r="I39" s="24"/>
      <c r="J39" s="24"/>
      <c r="K39" s="24"/>
      <c r="L39" s="25"/>
    </row>
    <row r="40" spans="1:15">
      <c r="A40" s="6" t="s">
        <v>16</v>
      </c>
      <c r="B40" s="351" t="s">
        <v>1</v>
      </c>
      <c r="C40" s="351"/>
      <c r="D40" s="351"/>
      <c r="E40" s="351"/>
      <c r="F40" s="351" t="s">
        <v>2</v>
      </c>
      <c r="G40" s="351"/>
      <c r="H40" s="351"/>
      <c r="I40" s="351"/>
      <c r="J40" s="351" t="s">
        <v>482</v>
      </c>
      <c r="K40" s="351"/>
      <c r="L40" s="351"/>
      <c r="M40" s="351"/>
    </row>
    <row r="41" spans="1:15" ht="14">
      <c r="A41" s="26"/>
      <c r="B41" s="276">
        <f>B22</f>
        <v>2016</v>
      </c>
      <c r="C41" s="276">
        <f>C22</f>
        <v>2017</v>
      </c>
      <c r="D41" s="276">
        <f>D22</f>
        <v>2018</v>
      </c>
      <c r="E41" s="281" t="s">
        <v>525</v>
      </c>
      <c r="F41" s="276">
        <f>F22</f>
        <v>2016</v>
      </c>
      <c r="G41" s="276">
        <f>G22</f>
        <v>2017</v>
      </c>
      <c r="H41" s="276">
        <f>H22</f>
        <v>2018</v>
      </c>
      <c r="I41" s="281" t="str">
        <f>E41</f>
        <v>endr 17-18</v>
      </c>
      <c r="J41" s="276">
        <f>J22</f>
        <v>2016</v>
      </c>
      <c r="K41" s="276">
        <f>K22</f>
        <v>2017</v>
      </c>
      <c r="L41" s="276">
        <f>L22</f>
        <v>2018</v>
      </c>
      <c r="M41" s="281" t="str">
        <f>I41</f>
        <v>endr 17-18</v>
      </c>
    </row>
    <row r="42" spans="1:15">
      <c r="A42" s="19" t="str">
        <f>A3</f>
        <v>Januar</v>
      </c>
      <c r="B42" s="19">
        <f>B3</f>
        <v>16799193</v>
      </c>
      <c r="C42" s="19">
        <f>C3</f>
        <v>18409325</v>
      </c>
      <c r="D42" s="19">
        <f>D3</f>
        <v>19313287</v>
      </c>
      <c r="E42" s="282">
        <f>(D42-C42)/C42</f>
        <v>4.9103484239644855E-2</v>
      </c>
      <c r="F42" s="19">
        <f>F3</f>
        <v>3604480</v>
      </c>
      <c r="G42" s="19">
        <f>G3</f>
        <v>3880051</v>
      </c>
      <c r="H42" s="19">
        <f>H3</f>
        <v>4040375</v>
      </c>
      <c r="I42" s="282">
        <f t="shared" ref="I42:I47" si="5">(H42-G42)/G42</f>
        <v>4.1320075431998185E-2</v>
      </c>
      <c r="J42" s="19">
        <f t="shared" ref="J42:L54" si="6">B42+F42</f>
        <v>20403673</v>
      </c>
      <c r="K42" s="19">
        <f t="shared" si="6"/>
        <v>22289376</v>
      </c>
      <c r="L42" s="19">
        <f t="shared" si="6"/>
        <v>23353662</v>
      </c>
      <c r="M42" s="282">
        <f t="shared" ref="M42:M47" si="7">(L42-K42)/K42</f>
        <v>4.7748577618323636E-2</v>
      </c>
    </row>
    <row r="43" spans="1:15">
      <c r="A43" s="274" t="str">
        <f t="shared" ref="A43:A53" si="8">A4</f>
        <v>Februar</v>
      </c>
      <c r="B43" s="274">
        <f t="shared" ref="B43:D53" si="9">B4-B3</f>
        <v>938946</v>
      </c>
      <c r="C43" s="274">
        <f t="shared" si="9"/>
        <v>1061827</v>
      </c>
      <c r="D43" s="274">
        <f t="shared" si="9"/>
        <v>1050914</v>
      </c>
      <c r="E43" s="283">
        <f t="shared" ref="E43:E44" si="10">(D43-C43)/C43</f>
        <v>-1.0277568756492347E-2</v>
      </c>
      <c r="F43" s="274">
        <f t="shared" ref="F43:H53" si="11">F4-F3</f>
        <v>180653</v>
      </c>
      <c r="G43" s="274">
        <f t="shared" si="11"/>
        <v>204809</v>
      </c>
      <c r="H43" s="274">
        <f t="shared" si="11"/>
        <v>201854</v>
      </c>
      <c r="I43" s="283">
        <f t="shared" si="5"/>
        <v>-1.4428076891152244E-2</v>
      </c>
      <c r="J43" s="274">
        <f t="shared" si="6"/>
        <v>1119599</v>
      </c>
      <c r="K43" s="274">
        <f t="shared" si="6"/>
        <v>1266636</v>
      </c>
      <c r="L43" s="274">
        <f t="shared" si="6"/>
        <v>1252768</v>
      </c>
      <c r="M43" s="283">
        <f t="shared" si="7"/>
        <v>-1.0948686126085157E-2</v>
      </c>
    </row>
    <row r="44" spans="1:15">
      <c r="A44" s="274" t="str">
        <f t="shared" si="8"/>
        <v>Mars</v>
      </c>
      <c r="B44" s="274">
        <f t="shared" si="9"/>
        <v>24214363</v>
      </c>
      <c r="C44" s="274">
        <f t="shared" si="9"/>
        <v>25393261</v>
      </c>
      <c r="D44" s="274">
        <f t="shared" ref="D44:D52" si="12">D5-D4</f>
        <v>26261057</v>
      </c>
      <c r="E44" s="283">
        <f t="shared" si="10"/>
        <v>3.4174263793846721E-2</v>
      </c>
      <c r="F44" s="274">
        <f t="shared" si="11"/>
        <v>5099783</v>
      </c>
      <c r="G44" s="274">
        <f t="shared" si="11"/>
        <v>5307287</v>
      </c>
      <c r="H44" s="274">
        <f t="shared" si="11"/>
        <v>5461797</v>
      </c>
      <c r="I44" s="283">
        <f t="shared" si="5"/>
        <v>2.9112802831277072E-2</v>
      </c>
      <c r="J44" s="274">
        <f t="shared" si="6"/>
        <v>29314146</v>
      </c>
      <c r="K44" s="274">
        <f t="shared" si="6"/>
        <v>30700548</v>
      </c>
      <c r="L44" s="274">
        <f t="shared" ref="L44:L45" si="13">D44+H44</f>
        <v>31722854</v>
      </c>
      <c r="M44" s="283">
        <f t="shared" si="7"/>
        <v>3.3299275309352783E-2</v>
      </c>
    </row>
    <row r="45" spans="1:15">
      <c r="A45" s="274" t="str">
        <f t="shared" si="8"/>
        <v>April</v>
      </c>
      <c r="B45" s="274">
        <f t="shared" si="9"/>
        <v>1366767</v>
      </c>
      <c r="C45" s="274">
        <f t="shared" si="9"/>
        <v>1237339</v>
      </c>
      <c r="D45" s="274">
        <f t="shared" si="12"/>
        <v>1602121</v>
      </c>
      <c r="E45" s="283">
        <f t="shared" ref="E45" si="14">(D45-C45)/C45</f>
        <v>0.2948116886318139</v>
      </c>
      <c r="F45" s="274">
        <f t="shared" si="11"/>
        <v>271335</v>
      </c>
      <c r="G45" s="274">
        <f t="shared" si="11"/>
        <v>241134</v>
      </c>
      <c r="H45" s="274">
        <f t="shared" si="11"/>
        <v>315836</v>
      </c>
      <c r="I45" s="283">
        <f t="shared" si="5"/>
        <v>0.30979455406537443</v>
      </c>
      <c r="J45" s="274">
        <f t="shared" si="6"/>
        <v>1638102</v>
      </c>
      <c r="K45" s="274">
        <f t="shared" si="6"/>
        <v>1478473</v>
      </c>
      <c r="L45" s="274">
        <f t="shared" si="13"/>
        <v>1917957</v>
      </c>
      <c r="M45" s="283">
        <f t="shared" si="7"/>
        <v>0.29725534385815633</v>
      </c>
    </row>
    <row r="46" spans="1:15">
      <c r="A46" s="274" t="str">
        <f t="shared" si="8"/>
        <v>Mai</v>
      </c>
      <c r="B46" s="274">
        <f t="shared" si="9"/>
        <v>29377314</v>
      </c>
      <c r="C46" s="274">
        <f t="shared" si="9"/>
        <v>29439457</v>
      </c>
      <c r="D46" s="274">
        <f t="shared" si="12"/>
        <v>30286526</v>
      </c>
      <c r="E46" s="283">
        <f t="shared" ref="E46" si="15">(D46-C46)/C46</f>
        <v>2.8773254887140071E-2</v>
      </c>
      <c r="F46" s="274">
        <f t="shared" si="11"/>
        <v>6187975</v>
      </c>
      <c r="G46" s="274">
        <f t="shared" si="11"/>
        <v>6151890</v>
      </c>
      <c r="H46" s="274">
        <f t="shared" si="11"/>
        <v>6292475</v>
      </c>
      <c r="I46" s="283">
        <f t="shared" si="5"/>
        <v>2.2852326683344467E-2</v>
      </c>
      <c r="J46" s="274">
        <f t="shared" si="6"/>
        <v>35565289</v>
      </c>
      <c r="K46" s="274">
        <f t="shared" si="6"/>
        <v>35591347</v>
      </c>
      <c r="L46" s="274">
        <f t="shared" ref="L46" si="16">D46+H46</f>
        <v>36579001</v>
      </c>
      <c r="M46" s="283">
        <f t="shared" si="7"/>
        <v>2.7749834812377288E-2</v>
      </c>
    </row>
    <row r="47" spans="1:15">
      <c r="A47" s="274" t="str">
        <f t="shared" si="8"/>
        <v>Juni</v>
      </c>
      <c r="B47" s="274">
        <f t="shared" si="9"/>
        <v>1152378</v>
      </c>
      <c r="C47" s="274">
        <f t="shared" si="9"/>
        <v>1009105</v>
      </c>
      <c r="D47" s="274">
        <f t="shared" si="12"/>
        <v>931892</v>
      </c>
      <c r="E47" s="283">
        <f t="shared" ref="E47" si="17">(D47-C47)/C47</f>
        <v>-7.6516318916267381E-2</v>
      </c>
      <c r="F47" s="274">
        <f t="shared" si="11"/>
        <v>244271</v>
      </c>
      <c r="G47" s="274">
        <f t="shared" si="11"/>
        <v>214640</v>
      </c>
      <c r="H47" s="274">
        <f t="shared" ref="H47:H53" si="18">H8-H7</f>
        <v>194284</v>
      </c>
      <c r="I47" s="283">
        <f t="shared" si="5"/>
        <v>-9.483786805814387E-2</v>
      </c>
      <c r="J47" s="274">
        <f t="shared" si="6"/>
        <v>1396649</v>
      </c>
      <c r="K47" s="274">
        <f t="shared" si="6"/>
        <v>1223745</v>
      </c>
      <c r="L47" s="274">
        <f t="shared" ref="L47" si="19">D47+H47</f>
        <v>1126176</v>
      </c>
      <c r="M47" s="283">
        <f t="shared" si="7"/>
        <v>-7.9729845678634031E-2</v>
      </c>
    </row>
    <row r="48" spans="1:15">
      <c r="A48" s="274" t="str">
        <f t="shared" si="8"/>
        <v>Juli</v>
      </c>
      <c r="B48" s="274">
        <f t="shared" si="9"/>
        <v>16485919</v>
      </c>
      <c r="C48" s="274">
        <f t="shared" si="9"/>
        <v>17316194</v>
      </c>
      <c r="D48" s="274">
        <f t="shared" si="12"/>
        <v>18199388</v>
      </c>
      <c r="E48" s="283">
        <f t="shared" ref="E48" si="20">(D48-C48)/C48</f>
        <v>5.1003933081368802E-2</v>
      </c>
      <c r="F48" s="274">
        <f t="shared" si="11"/>
        <v>3477548</v>
      </c>
      <c r="G48" s="274">
        <f t="shared" si="11"/>
        <v>3624945</v>
      </c>
      <c r="H48" s="274">
        <f t="shared" si="18"/>
        <v>3791770</v>
      </c>
      <c r="I48" s="283">
        <f t="shared" ref="I48" si="21">(H48-G48)/G48</f>
        <v>4.6021387910713127E-2</v>
      </c>
      <c r="J48" s="274">
        <f t="shared" si="6"/>
        <v>19963467</v>
      </c>
      <c r="K48" s="274">
        <f t="shared" si="6"/>
        <v>20941139</v>
      </c>
      <c r="L48" s="274">
        <f t="shared" ref="L48" si="22">D48+H48</f>
        <v>21991158</v>
      </c>
      <c r="M48" s="283">
        <f t="shared" ref="M48" si="23">(L48-K48)/K48</f>
        <v>5.0141446460958979E-2</v>
      </c>
    </row>
    <row r="49" spans="1:13">
      <c r="A49" s="274" t="str">
        <f t="shared" si="8"/>
        <v>August</v>
      </c>
      <c r="B49" s="274">
        <f t="shared" si="9"/>
        <v>2504670</v>
      </c>
      <c r="C49" s="274">
        <f t="shared" si="9"/>
        <v>2638199</v>
      </c>
      <c r="D49" s="274">
        <f t="shared" si="12"/>
        <v>2015775</v>
      </c>
      <c r="E49" s="283">
        <f t="shared" ref="E49" si="24">(D49-C49)/C49</f>
        <v>-0.23592761577121363</v>
      </c>
      <c r="F49" s="274">
        <f t="shared" si="11"/>
        <v>532715</v>
      </c>
      <c r="G49" s="274">
        <f t="shared" si="11"/>
        <v>552091</v>
      </c>
      <c r="H49" s="274">
        <f t="shared" si="18"/>
        <v>419167</v>
      </c>
      <c r="I49" s="283">
        <f t="shared" ref="I49" si="25">(H49-G49)/G49</f>
        <v>-0.24076465655118451</v>
      </c>
      <c r="J49" s="274">
        <f t="shared" si="6"/>
        <v>3037385</v>
      </c>
      <c r="K49" s="274">
        <f t="shared" si="6"/>
        <v>3190290</v>
      </c>
      <c r="L49" s="274">
        <f t="shared" ref="L49:L50" si="26">D49+H49</f>
        <v>2434942</v>
      </c>
      <c r="M49" s="283">
        <f t="shared" ref="M49:M50" si="27">(L49-K49)/K49</f>
        <v>-0.23676468283447585</v>
      </c>
    </row>
    <row r="50" spans="1:13">
      <c r="A50" s="274" t="str">
        <f t="shared" si="8"/>
        <v>September</v>
      </c>
      <c r="B50" s="274">
        <f t="shared" si="9"/>
        <v>25817242</v>
      </c>
      <c r="C50" s="274">
        <f t="shared" si="9"/>
        <v>26920183</v>
      </c>
      <c r="D50" s="274">
        <f t="shared" si="12"/>
        <v>28489775</v>
      </c>
      <c r="E50" s="283">
        <f t="shared" ref="E50" si="28">(D50-C50)/C50</f>
        <v>5.8305398592572714E-2</v>
      </c>
      <c r="F50" s="274">
        <f t="shared" si="11"/>
        <v>5444180</v>
      </c>
      <c r="G50" s="274">
        <f t="shared" si="11"/>
        <v>5628723</v>
      </c>
      <c r="H50" s="274">
        <f t="shared" si="18"/>
        <v>5924022</v>
      </c>
      <c r="I50" s="283">
        <f t="shared" ref="I50" si="29">(H50-G50)/G50</f>
        <v>5.2462876570760368E-2</v>
      </c>
      <c r="J50" s="274">
        <f t="shared" si="6"/>
        <v>31261422</v>
      </c>
      <c r="K50" s="274">
        <f t="shared" si="6"/>
        <v>32548906</v>
      </c>
      <c r="L50" s="274">
        <f t="shared" si="26"/>
        <v>34413797</v>
      </c>
      <c r="M50" s="283">
        <f t="shared" si="27"/>
        <v>5.7295043956316072E-2</v>
      </c>
    </row>
    <row r="51" spans="1:13">
      <c r="A51" s="274" t="str">
        <f t="shared" si="8"/>
        <v>Oktober</v>
      </c>
      <c r="B51" s="274">
        <f t="shared" si="9"/>
        <v>1119966</v>
      </c>
      <c r="C51" s="274">
        <f t="shared" si="9"/>
        <v>1141544</v>
      </c>
      <c r="D51" s="274">
        <f t="shared" si="12"/>
        <v>2113623</v>
      </c>
      <c r="E51" s="283">
        <f t="shared" ref="E51" si="30">(D51-C51)/C51</f>
        <v>0.85154755313855623</v>
      </c>
      <c r="F51" s="274">
        <f t="shared" si="11"/>
        <v>240876</v>
      </c>
      <c r="G51" s="274">
        <f t="shared" si="11"/>
        <v>241552</v>
      </c>
      <c r="H51" s="274">
        <f t="shared" si="18"/>
        <v>440732</v>
      </c>
      <c r="I51" s="283">
        <f t="shared" ref="I51" si="31">(H51-G51)/G51</f>
        <v>0.8245843545075181</v>
      </c>
      <c r="J51" s="274">
        <f t="shared" si="6"/>
        <v>1360842</v>
      </c>
      <c r="K51" s="274">
        <f t="shared" si="6"/>
        <v>1383096</v>
      </c>
      <c r="L51" s="274">
        <f t="shared" ref="L51" si="32">D51+H51</f>
        <v>2554355</v>
      </c>
      <c r="M51" s="283">
        <f t="shared" ref="M51" si="33">(L51-K51)/K51</f>
        <v>0.84683854193779751</v>
      </c>
    </row>
    <row r="52" spans="1:13">
      <c r="A52" s="274" t="str">
        <f t="shared" si="8"/>
        <v>November</v>
      </c>
      <c r="B52" s="274">
        <f t="shared" si="9"/>
        <v>28924208</v>
      </c>
      <c r="C52" s="274">
        <f t="shared" si="9"/>
        <v>30721851</v>
      </c>
      <c r="D52" s="274">
        <f t="shared" si="12"/>
        <v>31068019</v>
      </c>
      <c r="E52" s="283">
        <f t="shared" ref="E52:E53" si="34">(D52-C52)/C52</f>
        <v>1.126781065372656E-2</v>
      </c>
      <c r="F52" s="274">
        <f t="shared" si="11"/>
        <v>5867869</v>
      </c>
      <c r="G52" s="274">
        <f t="shared" si="11"/>
        <v>6033371</v>
      </c>
      <c r="H52" s="274">
        <f t="shared" si="18"/>
        <v>6122038</v>
      </c>
      <c r="I52" s="283">
        <f t="shared" ref="I52:I53" si="35">(H52-G52)/G52</f>
        <v>1.4696096096195642E-2</v>
      </c>
      <c r="J52" s="274">
        <f t="shared" si="6"/>
        <v>34792077</v>
      </c>
      <c r="K52" s="274">
        <f t="shared" si="6"/>
        <v>36755222</v>
      </c>
      <c r="L52" s="274">
        <f t="shared" ref="L52" si="36">D52+H52</f>
        <v>37190057</v>
      </c>
      <c r="M52" s="283">
        <f t="shared" ref="M52:M53" si="37">(L52-K52)/K52</f>
        <v>1.1830563831174793E-2</v>
      </c>
    </row>
    <row r="53" spans="1:13">
      <c r="A53" s="274" t="str">
        <f t="shared" si="8"/>
        <v>Desember</v>
      </c>
      <c r="B53" s="274">
        <f t="shared" si="9"/>
        <v>1113016</v>
      </c>
      <c r="C53" s="274">
        <f t="shared" si="9"/>
        <v>1296929</v>
      </c>
      <c r="D53" s="274">
        <f t="shared" ref="D53" si="38">D14-D13</f>
        <v>1204479</v>
      </c>
      <c r="E53" s="283">
        <f t="shared" si="34"/>
        <v>-7.1283778834462019E-2</v>
      </c>
      <c r="F53" s="274">
        <f t="shared" si="11"/>
        <v>232945</v>
      </c>
      <c r="G53" s="274">
        <f t="shared" si="11"/>
        <v>266841</v>
      </c>
      <c r="H53" s="274">
        <f t="shared" si="18"/>
        <v>245827</v>
      </c>
      <c r="I53" s="283">
        <f t="shared" si="35"/>
        <v>-7.8751016522948122E-2</v>
      </c>
      <c r="J53" s="274">
        <f t="shared" si="6"/>
        <v>1345961</v>
      </c>
      <c r="K53" s="274">
        <f t="shared" si="6"/>
        <v>1563770</v>
      </c>
      <c r="L53" s="274">
        <f t="shared" si="6"/>
        <v>1450306</v>
      </c>
      <c r="M53" s="283">
        <f t="shared" si="37"/>
        <v>-7.2557984869897743E-2</v>
      </c>
    </row>
    <row r="54" spans="1:13">
      <c r="A54" s="279" t="s">
        <v>17</v>
      </c>
      <c r="B54" s="279">
        <f>SUM(B42:B53)</f>
        <v>149813982</v>
      </c>
      <c r="C54" s="279">
        <f>SUM(C42:C53)</f>
        <v>156585214</v>
      </c>
      <c r="D54" s="279">
        <f>SUM(D42:D53)</f>
        <v>162536856</v>
      </c>
      <c r="E54" s="275"/>
      <c r="F54" s="279">
        <f>SUM(F42:F53)</f>
        <v>31384630</v>
      </c>
      <c r="G54" s="279">
        <f>SUM(G42:G53)</f>
        <v>32347334</v>
      </c>
      <c r="H54" s="279">
        <f>SUM(H42:H53)</f>
        <v>33450177</v>
      </c>
      <c r="I54" s="275"/>
      <c r="J54" s="279">
        <f t="shared" si="6"/>
        <v>181198612</v>
      </c>
      <c r="K54" s="279">
        <f t="shared" si="6"/>
        <v>188932548</v>
      </c>
      <c r="L54" s="279">
        <f t="shared" si="6"/>
        <v>195987033</v>
      </c>
      <c r="M54" s="275"/>
    </row>
    <row r="55" spans="1:13">
      <c r="A55" s="7"/>
      <c r="B55" s="7"/>
      <c r="D55" s="7"/>
      <c r="E55" s="28"/>
      <c r="H55" s="7"/>
      <c r="I55" s="28"/>
      <c r="L55" s="7"/>
      <c r="M55" s="28"/>
    </row>
    <row r="56" spans="1:13">
      <c r="A56" s="7"/>
      <c r="D56" s="7"/>
      <c r="H56" s="7"/>
      <c r="L56" s="7"/>
    </row>
    <row r="57" spans="1:13">
      <c r="A57" s="7"/>
      <c r="E57" s="29"/>
      <c r="F57" s="29"/>
      <c r="G57" s="29"/>
      <c r="H57" s="29"/>
      <c r="I57" s="29"/>
      <c r="J57" s="29"/>
      <c r="K57" s="29"/>
      <c r="L57" s="30"/>
    </row>
    <row r="58" spans="1:13">
      <c r="A58" s="7"/>
      <c r="E58" s="27"/>
      <c r="H58" s="7"/>
      <c r="I58" s="27"/>
      <c r="L58" s="27"/>
    </row>
    <row r="59" spans="1:13">
      <c r="A59" s="7"/>
      <c r="E59" s="27"/>
      <c r="I59" s="27"/>
      <c r="L59" s="27"/>
    </row>
    <row r="60" spans="1:13">
      <c r="A60" s="7"/>
      <c r="E60" s="27"/>
      <c r="I60" s="27"/>
      <c r="L60" s="27"/>
    </row>
    <row r="61" spans="1:13">
      <c r="A61" s="7"/>
      <c r="E61" s="27"/>
      <c r="I61" s="27"/>
      <c r="L61" s="27"/>
    </row>
    <row r="62" spans="1:13">
      <c r="A62" s="7"/>
      <c r="E62" s="27"/>
      <c r="I62" s="27"/>
      <c r="L62" s="27"/>
    </row>
    <row r="63" spans="1:13">
      <c r="A63" s="7"/>
      <c r="E63" s="27"/>
      <c r="I63" s="27"/>
      <c r="L63" s="27"/>
    </row>
    <row r="64" spans="1:13">
      <c r="A64" s="7"/>
      <c r="E64" s="27"/>
      <c r="I64" s="27"/>
      <c r="L64" s="27"/>
    </row>
    <row r="65" spans="1:12">
      <c r="A65" s="7"/>
      <c r="E65" s="27"/>
      <c r="I65" s="27"/>
      <c r="L65" s="27"/>
    </row>
    <row r="66" spans="1:12">
      <c r="A66" s="7"/>
      <c r="E66" s="27"/>
      <c r="I66" s="27"/>
      <c r="L66" s="27"/>
    </row>
    <row r="67" spans="1:12">
      <c r="A67" s="7"/>
      <c r="E67" s="27"/>
      <c r="I67" s="27"/>
      <c r="L67" s="27"/>
    </row>
    <row r="68" spans="1:12">
      <c r="A68" s="7"/>
      <c r="D68" s="7"/>
      <c r="E68" s="27"/>
      <c r="I68" s="27"/>
      <c r="L68" s="27"/>
    </row>
    <row r="69" spans="1:12">
      <c r="A69" s="7"/>
      <c r="E69" s="27"/>
      <c r="I69" s="27"/>
      <c r="L69" s="27"/>
    </row>
    <row r="70" spans="1:12">
      <c r="A70" s="7"/>
      <c r="E70" s="27"/>
      <c r="I70" s="27"/>
      <c r="L70" s="27"/>
    </row>
    <row r="74" spans="1:12">
      <c r="D74" s="7"/>
      <c r="H74" s="7"/>
    </row>
    <row r="75" spans="1:12">
      <c r="D75" s="7"/>
      <c r="H75" s="7"/>
    </row>
    <row r="76" spans="1:12">
      <c r="D76" s="7"/>
      <c r="H76" s="7"/>
    </row>
  </sheetData>
  <sheetProtection sheet="1" objects="1" scenarios="1"/>
  <mergeCells count="9">
    <mergeCell ref="B40:E40"/>
    <mergeCell ref="F40:I40"/>
    <mergeCell ref="J40:M40"/>
    <mergeCell ref="B1:D1"/>
    <mergeCell ref="F1:H1"/>
    <mergeCell ref="J1:L1"/>
    <mergeCell ref="B21:D21"/>
    <mergeCell ref="F21:H21"/>
    <mergeCell ref="J21:L21"/>
  </mergeCells>
  <printOptions gridLines="1"/>
  <pageMargins left="0.19685039370078741" right="0.15748031496062992" top="0.59055118110236227" bottom="0.39370078740157483" header="0.19685039370078741" footer="0.23622047244094491"/>
  <pageSetup paperSize="9" scale="90" orientation="landscape" r:id="rId1"/>
  <headerFooter alignWithMargins="0">
    <oddHeader xml:space="preserve">&amp;L&amp;"Arial,Halvfet"FORELØPIGE TALL&amp;CSkatteinngangen i kommunesektoren etter måned </oddHeader>
    <oddFooter>&amp;LKS&amp;R&amp;F</oddFooter>
  </headerFooter>
  <rowBreaks count="2" manualBreakCount="2">
    <brk id="38" max="12" man="1"/>
    <brk id="71" max="16383" man="1"/>
  </rowBreaks>
  <ignoredErrors>
    <ignoredError sqref="E42 I41 E43:E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4</vt:i4>
      </vt:variant>
      <vt:variant>
        <vt:lpstr>Diagrammer</vt:lpstr>
      </vt:variant>
      <vt:variant>
        <vt:i4>2</vt:i4>
      </vt:variant>
      <vt:variant>
        <vt:lpstr>Navngitte områder</vt:lpstr>
      </vt:variant>
      <vt:variant>
        <vt:i4>5</vt:i4>
      </vt:variant>
    </vt:vector>
  </HeadingPairs>
  <TitlesOfParts>
    <vt:vector size="11" baseType="lpstr">
      <vt:lpstr>kommuner</vt:lpstr>
      <vt:lpstr>fylker</vt:lpstr>
      <vt:lpstr>fylker gml</vt:lpstr>
      <vt:lpstr>tabellalle</vt:lpstr>
      <vt:lpstr>Diagram K</vt:lpstr>
      <vt:lpstr>Diagram FK</vt:lpstr>
      <vt:lpstr>'fylker gml'!Utskriftsområde</vt:lpstr>
      <vt:lpstr>kommuner!Utskriftsområde</vt:lpstr>
      <vt:lpstr>tabellalle!Utskriftsområde</vt:lpstr>
      <vt:lpstr>'fylker gml'!Utskriftstitler</vt:lpstr>
      <vt:lpstr>kommuner!Utskriftstitler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Børre Stolp</dc:creator>
  <cp:lastModifiedBy>Ingunn Monsen</cp:lastModifiedBy>
  <cp:lastPrinted>2013-04-12T08:36:36Z</cp:lastPrinted>
  <dcterms:created xsi:type="dcterms:W3CDTF">2013-03-20T09:44:44Z</dcterms:created>
  <dcterms:modified xsi:type="dcterms:W3CDTF">2019-01-18T10:32:54Z</dcterms:modified>
</cp:coreProperties>
</file>